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5576" windowHeight="9816"/>
  </bookViews>
  <sheets>
    <sheet name="Fator_Carga" sheetId="14" r:id="rId1"/>
    <sheet name="21_09_2020" sheetId="9" r:id="rId2"/>
    <sheet name="caldeiraria em (1)" sheetId="5" r:id="rId3"/>
    <sheet name="caldeiraria emp (2)" sheetId="12" r:id="rId4"/>
    <sheet name="caldeiraria emp (3)" sheetId="13" r:id="rId5"/>
    <sheet name="exercicio" sheetId="1" r:id="rId6"/>
    <sheet name="plano" sheetId="4" r:id="rId7"/>
    <sheet name="caldeiraria" sheetId="11" r:id="rId8"/>
    <sheet name="Usin. Pes." sheetId="6" r:id="rId9"/>
    <sheet name="Usin. Leve" sheetId="7" r:id="rId10"/>
    <sheet name="Mont. Equip." sheetId="8" r:id="rId11"/>
  </sheets>
  <calcPr calcId="125725"/>
</workbook>
</file>

<file path=xl/calcChain.xml><?xml version="1.0" encoding="utf-8"?>
<calcChain xmlns="http://schemas.openxmlformats.org/spreadsheetml/2006/main">
  <c r="I2" i="9"/>
  <c r="C17" i="14"/>
  <c r="C16"/>
  <c r="C15"/>
  <c r="G4"/>
  <c r="F4"/>
  <c r="E4"/>
  <c r="C14"/>
  <c r="C9"/>
  <c r="C6"/>
  <c r="H12" i="12"/>
  <c r="S5" i="13" s="1"/>
  <c r="H13" i="12"/>
  <c r="S6" i="13" s="1"/>
  <c r="H14" i="12"/>
  <c r="S7" i="13" s="1"/>
  <c r="H15" i="12"/>
  <c r="S8" i="13" s="1"/>
  <c r="H11" i="12"/>
  <c r="S4" i="13" s="1"/>
  <c r="L4" i="9"/>
  <c r="D4" i="12"/>
  <c r="H10"/>
  <c r="S3" i="13" s="1"/>
  <c r="G10" i="12"/>
  <c r="E10"/>
  <c r="D10"/>
  <c r="C10"/>
  <c r="C11" i="5"/>
  <c r="C11" i="12" s="1"/>
  <c r="C12" i="5"/>
  <c r="C12" i="12" s="1"/>
  <c r="D12" i="5"/>
  <c r="D12" i="12" s="1"/>
  <c r="E12" i="5"/>
  <c r="E12" i="12" s="1"/>
  <c r="G12" i="5"/>
  <c r="G12" i="12" s="1"/>
  <c r="C13" i="5"/>
  <c r="C13" i="12" s="1"/>
  <c r="D13" i="5"/>
  <c r="D13" i="12" s="1"/>
  <c r="E13" i="5"/>
  <c r="E13" i="12" s="1"/>
  <c r="G13" i="5"/>
  <c r="G13" i="12" s="1"/>
  <c r="C14" i="5"/>
  <c r="C14" i="12" s="1"/>
  <c r="D14" i="5"/>
  <c r="D14" i="12" s="1"/>
  <c r="E14" i="5"/>
  <c r="E14" i="12" s="1"/>
  <c r="G14" i="5"/>
  <c r="G14" i="12" s="1"/>
  <c r="C15" i="5"/>
  <c r="C15" i="12" s="1"/>
  <c r="D15" i="5"/>
  <c r="D15" i="12" s="1"/>
  <c r="E15" i="5"/>
  <c r="E15" i="12" s="1"/>
  <c r="G15" i="5"/>
  <c r="G15" i="12" s="1"/>
  <c r="G11" i="5"/>
  <c r="G11" i="12" s="1"/>
  <c r="D11" i="5"/>
  <c r="D11" i="12" s="1"/>
  <c r="E11" i="5"/>
  <c r="E11" i="12" s="1"/>
  <c r="H12" i="5"/>
  <c r="H13"/>
  <c r="H14"/>
  <c r="H15"/>
  <c r="H11"/>
  <c r="D8" i="12"/>
  <c r="D7"/>
  <c r="D6"/>
  <c r="D5"/>
  <c r="H10" i="5"/>
  <c r="G10"/>
  <c r="D10"/>
  <c r="E10"/>
  <c r="C10"/>
  <c r="D5"/>
  <c r="D6"/>
  <c r="D7"/>
  <c r="D8"/>
  <c r="D4"/>
  <c r="N14" i="9"/>
  <c r="N15"/>
  <c r="N16"/>
  <c r="N17"/>
  <c r="N18"/>
  <c r="N19"/>
  <c r="N13"/>
  <c r="L14"/>
  <c r="L15"/>
  <c r="L16"/>
  <c r="L17"/>
  <c r="L18"/>
  <c r="L19"/>
  <c r="L13"/>
  <c r="L5"/>
  <c r="L6"/>
  <c r="L7"/>
  <c r="L8"/>
  <c r="J14"/>
  <c r="J15"/>
  <c r="J16"/>
  <c r="J17"/>
  <c r="J18"/>
  <c r="J19"/>
  <c r="J13"/>
  <c r="K19"/>
  <c r="K18"/>
  <c r="K17"/>
  <c r="K16"/>
  <c r="K15"/>
  <c r="K14"/>
  <c r="K13"/>
  <c r="K8"/>
  <c r="J8"/>
  <c r="C8" i="12" s="1"/>
  <c r="K7" i="9"/>
  <c r="J7"/>
  <c r="H7" i="5" s="1"/>
  <c r="H7" i="12" s="1"/>
  <c r="K6" i="9"/>
  <c r="J6"/>
  <c r="M6" s="1"/>
  <c r="K5"/>
  <c r="J5"/>
  <c r="H5" i="5" s="1"/>
  <c r="H5" i="12" s="1"/>
  <c r="K4" i="9"/>
  <c r="J4"/>
  <c r="H4" i="5" s="1"/>
  <c r="H4" i="12" s="1"/>
  <c r="N8" i="9" l="1"/>
  <c r="C7" i="5"/>
  <c r="R7" i="13" s="1"/>
  <c r="C6" i="5"/>
  <c r="R6" i="13" s="1"/>
  <c r="C5" i="5"/>
  <c r="R5" i="13" s="1"/>
  <c r="C4" i="12"/>
  <c r="E8"/>
  <c r="H8" i="5"/>
  <c r="H8" i="12" s="1"/>
  <c r="H6" i="5"/>
  <c r="H6" i="12" s="1"/>
  <c r="N6" i="9"/>
  <c r="C8" i="5"/>
  <c r="R8" i="13" s="1"/>
  <c r="N4" i="9"/>
  <c r="N7"/>
  <c r="N5"/>
  <c r="C4" i="5"/>
  <c r="C5" i="12"/>
  <c r="E5" s="1"/>
  <c r="C6"/>
  <c r="E6" s="1"/>
  <c r="C7"/>
  <c r="E7" s="1"/>
  <c r="E4"/>
  <c r="T7" i="13"/>
  <c r="U7" s="1"/>
  <c r="T8"/>
  <c r="U8" s="1"/>
  <c r="V8" s="1"/>
  <c r="T6"/>
  <c r="U6" s="1"/>
  <c r="E4" i="5"/>
  <c r="E8"/>
  <c r="E7"/>
  <c r="E6"/>
  <c r="E5"/>
  <c r="T4" i="13"/>
  <c r="U4" s="1"/>
  <c r="M14" i="9"/>
  <c r="M16"/>
  <c r="M15"/>
  <c r="M19"/>
  <c r="M4"/>
  <c r="M7"/>
  <c r="M13"/>
  <c r="M8"/>
  <c r="M5"/>
  <c r="M18"/>
  <c r="M17"/>
  <c r="K39" i="1"/>
  <c r="K37"/>
  <c r="K35"/>
  <c r="K29"/>
  <c r="K27"/>
  <c r="K25"/>
  <c r="K24"/>
  <c r="K20"/>
  <c r="K18"/>
  <c r="K16"/>
  <c r="K14"/>
  <c r="K9"/>
  <c r="K38"/>
  <c r="K36"/>
  <c r="K34"/>
  <c r="K30"/>
  <c r="K28"/>
  <c r="K26"/>
  <c r="K19"/>
  <c r="K17"/>
  <c r="K15"/>
  <c r="K5"/>
  <c r="L5" s="1"/>
  <c r="K6"/>
  <c r="K7"/>
  <c r="K8"/>
  <c r="K10"/>
  <c r="J39"/>
  <c r="L39" s="1"/>
  <c r="J38"/>
  <c r="L38" s="1"/>
  <c r="J37"/>
  <c r="J36"/>
  <c r="L36" s="1"/>
  <c r="J35"/>
  <c r="J34"/>
  <c r="J30"/>
  <c r="L30" s="1"/>
  <c r="J29"/>
  <c r="L29" s="1"/>
  <c r="J28"/>
  <c r="L28" s="1"/>
  <c r="J27"/>
  <c r="L27" s="1"/>
  <c r="J26"/>
  <c r="J25"/>
  <c r="L25" s="1"/>
  <c r="J24"/>
  <c r="J20"/>
  <c r="L20" s="1"/>
  <c r="J19"/>
  <c r="J18"/>
  <c r="L18" s="1"/>
  <c r="J17"/>
  <c r="L17" s="1"/>
  <c r="J16"/>
  <c r="J15"/>
  <c r="L15" s="1"/>
  <c r="J14"/>
  <c r="J10"/>
  <c r="L10" s="1"/>
  <c r="J9"/>
  <c r="J8"/>
  <c r="L8" s="1"/>
  <c r="J7"/>
  <c r="J6"/>
  <c r="L6" s="1"/>
  <c r="J5"/>
  <c r="J4"/>
  <c r="T5" i="13" l="1"/>
  <c r="U5" s="1"/>
  <c r="L35" i="1"/>
  <c r="L14"/>
  <c r="L16"/>
  <c r="L34"/>
  <c r="L7"/>
  <c r="L9"/>
  <c r="L19"/>
  <c r="L26"/>
  <c r="L37"/>
  <c r="L24"/>
  <c r="K4"/>
  <c r="L4" s="1"/>
</calcChain>
</file>

<file path=xl/sharedStrings.xml><?xml version="1.0" encoding="utf-8"?>
<sst xmlns="http://schemas.openxmlformats.org/spreadsheetml/2006/main" count="420" uniqueCount="65">
  <si>
    <t>Processo</t>
  </si>
  <si>
    <t>Corte</t>
  </si>
  <si>
    <t>Dobra</t>
  </si>
  <si>
    <t>Pintura</t>
  </si>
  <si>
    <t>Jateamento</t>
  </si>
  <si>
    <t>Montagem</t>
  </si>
  <si>
    <t>Solda</t>
  </si>
  <si>
    <t>Pré-montagem</t>
  </si>
  <si>
    <t>Caldeiraria</t>
  </si>
  <si>
    <t>Área</t>
  </si>
  <si>
    <t>Obra A</t>
  </si>
  <si>
    <t>Obra B</t>
  </si>
  <si>
    <t>Obra C</t>
  </si>
  <si>
    <t>Obra D</t>
  </si>
  <si>
    <t>Obra E</t>
  </si>
  <si>
    <t>Usinagem Pesada</t>
  </si>
  <si>
    <t>Usinagem Leve</t>
  </si>
  <si>
    <t>Desbaste</t>
  </si>
  <si>
    <t>Acabamento</t>
  </si>
  <si>
    <t>Fresamento</t>
  </si>
  <si>
    <t>Mandrilamento</t>
  </si>
  <si>
    <t>Ajuste</t>
  </si>
  <si>
    <t>Furação</t>
  </si>
  <si>
    <t>Traçagem</t>
  </si>
  <si>
    <t>Teste</t>
  </si>
  <si>
    <t>Montagem Equip.</t>
  </si>
  <si>
    <t>Fixação Comp.</t>
  </si>
  <si>
    <t>Comp. Hid.</t>
  </si>
  <si>
    <t>Comp. P.</t>
  </si>
  <si>
    <t>Controles</t>
  </si>
  <si>
    <t>Acionamento</t>
  </si>
  <si>
    <t>F.C.</t>
  </si>
  <si>
    <t>Turno</t>
  </si>
  <si>
    <t>horas/turno</t>
  </si>
  <si>
    <t>Disponibilidade</t>
  </si>
  <si>
    <t>Mês</t>
  </si>
  <si>
    <t>Necessidade</t>
  </si>
  <si>
    <t>Meses</t>
  </si>
  <si>
    <t>Componente Obra Empilhadeira</t>
  </si>
  <si>
    <t>Ocupação</t>
  </si>
  <si>
    <t>Obra 01</t>
  </si>
  <si>
    <t>Obra 02</t>
  </si>
  <si>
    <t>Obra 03</t>
  </si>
  <si>
    <t>Obra 04</t>
  </si>
  <si>
    <t>Meses/Total</t>
  </si>
  <si>
    <t>Meses/Componente obra empilhadeira</t>
  </si>
  <si>
    <t>Nec. Empilhadeira</t>
  </si>
  <si>
    <t>Meses Total</t>
  </si>
  <si>
    <t>Meses empilhadeira</t>
  </si>
  <si>
    <t>Espera</t>
  </si>
  <si>
    <t>Número de máquinas</t>
  </si>
  <si>
    <t>Horas por turno</t>
  </si>
  <si>
    <t>Número de turno</t>
  </si>
  <si>
    <t>Dias úteis por mês</t>
  </si>
  <si>
    <t>Capacidade em horas por mês</t>
  </si>
  <si>
    <t>Capacidade em horas efetivas por mês</t>
  </si>
  <si>
    <t>Horas consumidas pela produção na execução</t>
  </si>
  <si>
    <t>Tempo planejado da horação ou tempo padrão esperado</t>
  </si>
  <si>
    <t>perda por movimentação (espera em fila) (6,25)</t>
  </si>
  <si>
    <t>Índice de perda por movimentação (espera em fila) (6,25)</t>
  </si>
  <si>
    <t>Eficiência</t>
  </si>
  <si>
    <t>Utilização</t>
  </si>
  <si>
    <t>Fator de Carga</t>
  </si>
  <si>
    <t>Produtividade</t>
  </si>
  <si>
    <t>Indicadores</t>
  </si>
</sst>
</file>

<file path=xl/styles.xml><?xml version="1.0" encoding="utf-8"?>
<styleSheet xmlns="http://schemas.openxmlformats.org/spreadsheetml/2006/main">
  <numFmts count="4">
    <numFmt numFmtId="164" formatCode="0.00\ &quot;horas&quot;"/>
    <numFmt numFmtId="165" formatCode="0\ &quot;dias&quot;"/>
    <numFmt numFmtId="166" formatCode="0.00\ &quot;mês&quot;"/>
    <numFmt numFmtId="167" formatCode="0.00\ &quot;dias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1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'caldeiraria em (1)'!$C$10</c:f>
              <c:strCache>
                <c:ptCount val="1"/>
                <c:pt idx="0">
                  <c:v>Obra 01</c:v>
                </c:pt>
              </c:strCache>
            </c:strRef>
          </c:tx>
          <c:cat>
            <c:strRef>
              <c:f>'caldeiraria em (1)'!$B$11:$B$15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 (1)'!$C$11:$C$15</c:f>
              <c:numCache>
                <c:formatCode>0.00\ "horas"</c:formatCode>
                <c:ptCount val="5"/>
                <c:pt idx="0">
                  <c:v>85.800000000000011</c:v>
                </c:pt>
                <c:pt idx="1">
                  <c:v>132</c:v>
                </c:pt>
                <c:pt idx="2">
                  <c:v>253.00000000000003</c:v>
                </c:pt>
                <c:pt idx="3">
                  <c:v>134</c:v>
                </c:pt>
                <c:pt idx="4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'caldeiraria em (1)'!$D$10</c:f>
              <c:strCache>
                <c:ptCount val="1"/>
                <c:pt idx="0">
                  <c:v>Obra 02</c:v>
                </c:pt>
              </c:strCache>
            </c:strRef>
          </c:tx>
          <c:cat>
            <c:strRef>
              <c:f>'caldeiraria em (1)'!$B$11:$B$15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 (1)'!$D$11:$D$15</c:f>
              <c:numCache>
                <c:formatCode>0.00\ "horas"</c:formatCode>
                <c:ptCount val="5"/>
                <c:pt idx="0">
                  <c:v>54.599999999999994</c:v>
                </c:pt>
                <c:pt idx="1">
                  <c:v>84</c:v>
                </c:pt>
                <c:pt idx="2">
                  <c:v>161</c:v>
                </c:pt>
                <c:pt idx="3">
                  <c:v>110</c:v>
                </c:pt>
                <c:pt idx="4">
                  <c:v>130</c:v>
                </c:pt>
              </c:numCache>
            </c:numRef>
          </c:val>
        </c:ser>
        <c:ser>
          <c:idx val="2"/>
          <c:order val="2"/>
          <c:tx>
            <c:strRef>
              <c:f>'caldeiraria em (1)'!$E$10</c:f>
              <c:strCache>
                <c:ptCount val="1"/>
                <c:pt idx="0">
                  <c:v>Obra 03</c:v>
                </c:pt>
              </c:strCache>
            </c:strRef>
          </c:tx>
          <c:cat>
            <c:strRef>
              <c:f>'caldeiraria em (1)'!$B$11:$B$15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 (1)'!$E$11:$E$15</c:f>
              <c:numCache>
                <c:formatCode>0.00\ "horas"</c:formatCode>
                <c:ptCount val="5"/>
                <c:pt idx="0">
                  <c:v>39</c:v>
                </c:pt>
                <c:pt idx="1">
                  <c:v>60</c:v>
                </c:pt>
                <c:pt idx="2">
                  <c:v>115</c:v>
                </c:pt>
                <c:pt idx="3">
                  <c:v>150</c:v>
                </c:pt>
                <c:pt idx="4">
                  <c:v>78</c:v>
                </c:pt>
              </c:numCache>
            </c:numRef>
          </c:val>
        </c:ser>
        <c:ser>
          <c:idx val="3"/>
          <c:order val="3"/>
          <c:tx>
            <c:strRef>
              <c:f>'caldeiraria em (1)'!$G$10</c:f>
              <c:strCache>
                <c:ptCount val="1"/>
                <c:pt idx="0">
                  <c:v>Obra 04</c:v>
                </c:pt>
              </c:strCache>
            </c:strRef>
          </c:tx>
          <c:cat>
            <c:strRef>
              <c:f>'caldeiraria em (1)'!$B$11:$B$15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 (1)'!$G$11:$G$15</c:f>
              <c:numCache>
                <c:formatCode>0.00\ "horas"</c:formatCode>
                <c:ptCount val="5"/>
                <c:pt idx="0">
                  <c:v>109.19999999999999</c:v>
                </c:pt>
                <c:pt idx="1">
                  <c:v>168</c:v>
                </c:pt>
                <c:pt idx="2">
                  <c:v>322</c:v>
                </c:pt>
                <c:pt idx="3">
                  <c:v>100</c:v>
                </c:pt>
                <c:pt idx="4">
                  <c:v>134</c:v>
                </c:pt>
              </c:numCache>
            </c:numRef>
          </c:val>
        </c:ser>
        <c:ser>
          <c:idx val="4"/>
          <c:order val="4"/>
          <c:tx>
            <c:strRef>
              <c:f>'caldeiraria em (1)'!$H$10</c:f>
              <c:strCache>
                <c:ptCount val="1"/>
                <c:pt idx="0">
                  <c:v>Componente Obra Empilhadeira</c:v>
                </c:pt>
              </c:strCache>
            </c:strRef>
          </c:tx>
          <c:cat>
            <c:strRef>
              <c:f>'caldeiraria em (1)'!$B$11:$B$15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 (1)'!$H$11:$H$15</c:f>
              <c:numCache>
                <c:formatCode>0.00\ "horas"</c:formatCode>
                <c:ptCount val="5"/>
                <c:pt idx="0">
                  <c:v>78</c:v>
                </c:pt>
                <c:pt idx="1">
                  <c:v>120</c:v>
                </c:pt>
                <c:pt idx="2">
                  <c:v>230</c:v>
                </c:pt>
                <c:pt idx="3">
                  <c:v>300</c:v>
                </c:pt>
                <c:pt idx="4">
                  <c:v>500</c:v>
                </c:pt>
              </c:numCache>
            </c:numRef>
          </c:val>
        </c:ser>
        <c:overlap val="100"/>
        <c:axId val="111061632"/>
        <c:axId val="125289600"/>
      </c:barChart>
      <c:catAx>
        <c:axId val="111061632"/>
        <c:scaling>
          <c:orientation val="minMax"/>
        </c:scaling>
        <c:axPos val="b"/>
        <c:numFmt formatCode="General" sourceLinked="0"/>
        <c:tickLblPos val="nextTo"/>
        <c:crossAx val="125289600"/>
        <c:crosses val="autoZero"/>
        <c:auto val="1"/>
        <c:lblAlgn val="ctr"/>
        <c:lblOffset val="100"/>
      </c:catAx>
      <c:valAx>
        <c:axId val="125289600"/>
        <c:scaling>
          <c:orientation val="minMax"/>
        </c:scaling>
        <c:axPos val="l"/>
        <c:majorGridlines/>
        <c:numFmt formatCode="0.00\ &quot;horas&quot;" sourceLinked="1"/>
        <c:tickLblPos val="nextTo"/>
        <c:crossAx val="1110616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bar"/>
        <c:grouping val="stacked"/>
        <c:ser>
          <c:idx val="0"/>
          <c:order val="0"/>
          <c:tx>
            <c:strRef>
              <c:f>'caldeiraria em (1)'!$H$3</c:f>
              <c:strCache>
                <c:ptCount val="1"/>
                <c:pt idx="0">
                  <c:v>Meses empilhadeira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'caldeiraria em (1)'!$G$4:$G$8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 (1)'!$H$4:$H$8</c:f>
              <c:numCache>
                <c:formatCode>0.00</c:formatCode>
                <c:ptCount val="5"/>
                <c:pt idx="0">
                  <c:v>0.33613445378151263</c:v>
                </c:pt>
                <c:pt idx="1">
                  <c:v>0.22408963585434175</c:v>
                </c:pt>
                <c:pt idx="2">
                  <c:v>0.44817927170868349</c:v>
                </c:pt>
                <c:pt idx="3">
                  <c:v>0.3734827264239029</c:v>
                </c:pt>
                <c:pt idx="4">
                  <c:v>0.84033613445378152</c:v>
                </c:pt>
              </c:numCache>
            </c:numRef>
          </c:val>
        </c:ser>
        <c:ser>
          <c:idx val="1"/>
          <c:order val="1"/>
          <c:tx>
            <c:strRef>
              <c:f>'caldeiraria em (1)'!$E$3</c:f>
              <c:strCache>
                <c:ptCount val="1"/>
                <c:pt idx="0">
                  <c:v>Meses Total</c:v>
                </c:pt>
              </c:strCache>
            </c:strRef>
          </c:tx>
          <c:spPr>
            <a:solidFill>
              <a:schemeClr val="bg2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'caldeiraria em (1)'!$E$4:$E$8</c:f>
              <c:numCache>
                <c:formatCode>0.00</c:formatCode>
                <c:ptCount val="5"/>
                <c:pt idx="0">
                  <c:v>1.5798319327731092</c:v>
                </c:pt>
                <c:pt idx="1">
                  <c:v>1.0532212885154062</c:v>
                </c:pt>
                <c:pt idx="2">
                  <c:v>2.1064425770308124</c:v>
                </c:pt>
                <c:pt idx="3">
                  <c:v>1.7553688141923436</c:v>
                </c:pt>
                <c:pt idx="4">
                  <c:v>2.0616246498599438</c:v>
                </c:pt>
              </c:numCache>
            </c:numRef>
          </c:val>
        </c:ser>
        <c:overlap val="100"/>
        <c:axId val="111074304"/>
        <c:axId val="114176768"/>
      </c:barChart>
      <c:catAx>
        <c:axId val="111074304"/>
        <c:scaling>
          <c:orientation val="minMax"/>
        </c:scaling>
        <c:axPos val="l"/>
        <c:numFmt formatCode="General" sourceLinked="0"/>
        <c:tickLblPos val="nextTo"/>
        <c:crossAx val="114176768"/>
        <c:crosses val="autoZero"/>
        <c:auto val="1"/>
        <c:lblAlgn val="ctr"/>
        <c:lblOffset val="100"/>
      </c:catAx>
      <c:valAx>
        <c:axId val="114176768"/>
        <c:scaling>
          <c:orientation val="minMax"/>
        </c:scaling>
        <c:axPos val="b"/>
        <c:majorGridlines/>
        <c:numFmt formatCode="0.00" sourceLinked="1"/>
        <c:tickLblPos val="nextTo"/>
        <c:crossAx val="1110743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'caldeiraria emp (2)'!$C$3</c:f>
              <c:strCache>
                <c:ptCount val="1"/>
                <c:pt idx="0">
                  <c:v>Disponibilidade</c:v>
                </c:pt>
              </c:strCache>
            </c:strRef>
          </c:tx>
          <c:cat>
            <c:strRef>
              <c:f>'caldeiraria emp (2)'!$B$4:$B$8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emp (2)'!$C$4:$C$8</c:f>
              <c:numCache>
                <c:formatCode>0.00\ "horas"</c:formatCode>
                <c:ptCount val="5"/>
                <c:pt idx="0">
                  <c:v>178.5</c:v>
                </c:pt>
                <c:pt idx="1">
                  <c:v>178.5</c:v>
                </c:pt>
                <c:pt idx="2">
                  <c:v>178.5</c:v>
                </c:pt>
                <c:pt idx="3">
                  <c:v>535.5</c:v>
                </c:pt>
                <c:pt idx="4">
                  <c:v>357</c:v>
                </c:pt>
              </c:numCache>
            </c:numRef>
          </c:val>
        </c:ser>
        <c:ser>
          <c:idx val="1"/>
          <c:order val="1"/>
          <c:tx>
            <c:strRef>
              <c:f>'caldeiraria emp (2)'!$D$3</c:f>
              <c:strCache>
                <c:ptCount val="1"/>
                <c:pt idx="0">
                  <c:v>Necessidade</c:v>
                </c:pt>
              </c:strCache>
            </c:strRef>
          </c:tx>
          <c:cat>
            <c:strRef>
              <c:f>'caldeiraria emp (2)'!$B$4:$B$8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emp (2)'!$D$4:$D$8</c:f>
              <c:numCache>
                <c:formatCode>0.00\ "horas"</c:formatCode>
                <c:ptCount val="5"/>
                <c:pt idx="0">
                  <c:v>282</c:v>
                </c:pt>
                <c:pt idx="1">
                  <c:v>188</c:v>
                </c:pt>
                <c:pt idx="2">
                  <c:v>376</c:v>
                </c:pt>
                <c:pt idx="3">
                  <c:v>940</c:v>
                </c:pt>
                <c:pt idx="4">
                  <c:v>736</c:v>
                </c:pt>
              </c:numCache>
            </c:numRef>
          </c:val>
        </c:ser>
        <c:axId val="114292608"/>
        <c:axId val="114294144"/>
      </c:barChart>
      <c:catAx>
        <c:axId val="114292608"/>
        <c:scaling>
          <c:orientation val="minMax"/>
        </c:scaling>
        <c:axPos val="b"/>
        <c:numFmt formatCode="General" sourceLinked="0"/>
        <c:majorTickMark val="none"/>
        <c:tickLblPos val="nextTo"/>
        <c:crossAx val="114294144"/>
        <c:crosses val="autoZero"/>
        <c:auto val="1"/>
        <c:lblAlgn val="ctr"/>
        <c:lblOffset val="100"/>
      </c:catAx>
      <c:valAx>
        <c:axId val="114294144"/>
        <c:scaling>
          <c:orientation val="minMax"/>
        </c:scaling>
        <c:axPos val="l"/>
        <c:majorGridlines/>
        <c:numFmt formatCode="0.00\ &quot;horas&quot;" sourceLinked="1"/>
        <c:majorTickMark val="none"/>
        <c:tickLblPos val="nextTo"/>
        <c:crossAx val="1142926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bar"/>
        <c:grouping val="stacked"/>
        <c:ser>
          <c:idx val="0"/>
          <c:order val="0"/>
          <c:tx>
            <c:strRef>
              <c:f>'caldeiraria emp (2)'!$H$3</c:f>
              <c:strCache>
                <c:ptCount val="1"/>
                <c:pt idx="0">
                  <c:v>Meses empilhadeira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'caldeiraria emp (2)'!$G$4:$G$8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emp (2)'!$H$4:$H$8</c:f>
              <c:numCache>
                <c:formatCode>0.00</c:formatCode>
                <c:ptCount val="5"/>
                <c:pt idx="0">
                  <c:v>0.33613445378151263</c:v>
                </c:pt>
                <c:pt idx="1">
                  <c:v>0.22408963585434175</c:v>
                </c:pt>
                <c:pt idx="2">
                  <c:v>0.44817927170868349</c:v>
                </c:pt>
                <c:pt idx="3">
                  <c:v>0.3734827264239029</c:v>
                </c:pt>
                <c:pt idx="4">
                  <c:v>0.84033613445378152</c:v>
                </c:pt>
              </c:numCache>
            </c:numRef>
          </c:val>
        </c:ser>
        <c:ser>
          <c:idx val="1"/>
          <c:order val="1"/>
          <c:tx>
            <c:strRef>
              <c:f>'caldeiraria emp (2)'!$E$3</c:f>
              <c:strCache>
                <c:ptCount val="1"/>
                <c:pt idx="0">
                  <c:v>Meses Total</c:v>
                </c:pt>
              </c:strCache>
            </c:strRef>
          </c:tx>
          <c:spPr>
            <a:solidFill>
              <a:schemeClr val="bg2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'caldeiraria emp (2)'!$E$4:$E$8</c:f>
              <c:numCache>
                <c:formatCode>0.00</c:formatCode>
                <c:ptCount val="5"/>
                <c:pt idx="0">
                  <c:v>1.5798319327731092</c:v>
                </c:pt>
                <c:pt idx="1">
                  <c:v>1.0532212885154062</c:v>
                </c:pt>
                <c:pt idx="2">
                  <c:v>2.1064425770308124</c:v>
                </c:pt>
                <c:pt idx="3">
                  <c:v>1.7553688141923436</c:v>
                </c:pt>
                <c:pt idx="4">
                  <c:v>2.0616246498599438</c:v>
                </c:pt>
              </c:numCache>
            </c:numRef>
          </c:val>
        </c:ser>
        <c:overlap val="100"/>
        <c:axId val="114356608"/>
        <c:axId val="114358144"/>
      </c:barChart>
      <c:catAx>
        <c:axId val="114356608"/>
        <c:scaling>
          <c:orientation val="minMax"/>
        </c:scaling>
        <c:axPos val="l"/>
        <c:numFmt formatCode="General" sourceLinked="0"/>
        <c:tickLblPos val="nextTo"/>
        <c:crossAx val="114358144"/>
        <c:crosses val="autoZero"/>
        <c:auto val="1"/>
        <c:lblAlgn val="ctr"/>
        <c:lblOffset val="100"/>
      </c:catAx>
      <c:valAx>
        <c:axId val="114358144"/>
        <c:scaling>
          <c:orientation val="minMax"/>
        </c:scaling>
        <c:axPos val="b"/>
        <c:majorGridlines/>
        <c:numFmt formatCode="0.00" sourceLinked="1"/>
        <c:tickLblPos val="nextTo"/>
        <c:crossAx val="1143566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bar"/>
        <c:grouping val="stacked"/>
        <c:ser>
          <c:idx val="2"/>
          <c:order val="0"/>
          <c:tx>
            <c:strRef>
              <c:f>'caldeiraria emp (3)'!$R$3</c:f>
              <c:strCache>
                <c:ptCount val="1"/>
                <c:pt idx="0">
                  <c:v>Espera</c:v>
                </c:pt>
              </c:strCache>
            </c:strRef>
          </c:tx>
          <c:spPr>
            <a:noFill/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'caldeiraria emp (3)'!$R$4:$R$8</c:f>
              <c:numCache>
                <c:formatCode>0.00\ "mês"</c:formatCode>
                <c:ptCount val="5"/>
                <c:pt idx="0" formatCode="General">
                  <c:v>0</c:v>
                </c:pt>
                <c:pt idx="1">
                  <c:v>0.28011204481792717</c:v>
                </c:pt>
                <c:pt idx="2">
                  <c:v>0.33613445378151263</c:v>
                </c:pt>
                <c:pt idx="3">
                  <c:v>0.54154995331465916</c:v>
                </c:pt>
                <c:pt idx="4">
                  <c:v>0.70028011204481788</c:v>
                </c:pt>
              </c:numCache>
            </c:numRef>
          </c:val>
        </c:ser>
        <c:ser>
          <c:idx val="0"/>
          <c:order val="1"/>
          <c:tx>
            <c:strRef>
              <c:f>'caldeiraria emp (3)'!$S$3</c:f>
              <c:strCache>
                <c:ptCount val="1"/>
                <c:pt idx="0">
                  <c:v>Componente Obra Empilhadeira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'caldeiraria emp (2)'!$G$4:$G$8</c:f>
              <c:strCache>
                <c:ptCount val="5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</c:strCache>
            </c:strRef>
          </c:cat>
          <c:val>
            <c:numRef>
              <c:f>'caldeiraria emp (3)'!$T$4:$T$8</c:f>
              <c:numCache>
                <c:formatCode>0.00\ "mês"</c:formatCode>
                <c:ptCount val="5"/>
                <c:pt idx="0">
                  <c:v>0.33613445378151263</c:v>
                </c:pt>
                <c:pt idx="1">
                  <c:v>0.22408963585434175</c:v>
                </c:pt>
                <c:pt idx="2">
                  <c:v>0.44817927170868349</c:v>
                </c:pt>
                <c:pt idx="3">
                  <c:v>0.3734827264239029</c:v>
                </c:pt>
                <c:pt idx="4">
                  <c:v>0.84033613445378152</c:v>
                </c:pt>
              </c:numCache>
            </c:numRef>
          </c:val>
        </c:ser>
        <c:overlap val="100"/>
        <c:axId val="125146624"/>
        <c:axId val="125148160"/>
      </c:barChart>
      <c:barChart>
        <c:barDir val="col"/>
        <c:grouping val="clustered"/>
        <c:ser>
          <c:idx val="1"/>
          <c:order val="2"/>
          <c:tx>
            <c:strRef>
              <c:f>'caldeiraria emp (3)'!$V$3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'caldeiraria emp (3)'!$V$4:$V$8</c:f>
              <c:numCache>
                <c:formatCode>0.00\ "mês"</c:formatCode>
                <c:ptCount val="5"/>
                <c:pt idx="4">
                  <c:v>1.5406162464985993</c:v>
                </c:pt>
              </c:numCache>
            </c:numRef>
          </c:val>
        </c:ser>
        <c:axId val="125212928"/>
        <c:axId val="125211392"/>
      </c:barChart>
      <c:catAx>
        <c:axId val="125146624"/>
        <c:scaling>
          <c:orientation val="minMax"/>
        </c:scaling>
        <c:axPos val="l"/>
        <c:numFmt formatCode="General" sourceLinked="0"/>
        <c:tickLblPos val="nextTo"/>
        <c:crossAx val="125148160"/>
        <c:crosses val="autoZero"/>
        <c:auto val="1"/>
        <c:lblAlgn val="ctr"/>
        <c:lblOffset val="100"/>
      </c:catAx>
      <c:valAx>
        <c:axId val="125148160"/>
        <c:scaling>
          <c:orientation val="minMax"/>
        </c:scaling>
        <c:axPos val="b"/>
        <c:majorGridlines/>
        <c:numFmt formatCode="General" sourceLinked="1"/>
        <c:tickLblPos val="nextTo"/>
        <c:crossAx val="125146624"/>
        <c:crosses val="autoZero"/>
        <c:crossBetween val="between"/>
      </c:valAx>
      <c:valAx>
        <c:axId val="125211392"/>
        <c:scaling>
          <c:orientation val="minMax"/>
        </c:scaling>
        <c:axPos val="r"/>
        <c:numFmt formatCode="0.00\ &quot;mês&quot;" sourceLinked="1"/>
        <c:tickLblPos val="nextTo"/>
        <c:crossAx val="125212928"/>
        <c:crosses val="max"/>
        <c:crossBetween val="between"/>
      </c:valAx>
      <c:catAx>
        <c:axId val="125212928"/>
        <c:scaling>
          <c:orientation val="minMax"/>
        </c:scaling>
        <c:delete val="1"/>
        <c:axPos val="b"/>
        <c:tickLblPos val="none"/>
        <c:crossAx val="125211392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caldeiraria!$C$13</c:f>
              <c:strCache>
                <c:ptCount val="1"/>
                <c:pt idx="0">
                  <c:v>Obra E</c:v>
                </c:pt>
              </c:strCache>
            </c:strRef>
          </c:tx>
          <c:cat>
            <c:strRef>
              <c:f>caldeiraria!$B$14:$B$20</c:f>
              <c:strCache>
                <c:ptCount val="7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  <c:pt idx="5">
                  <c:v>Jateamento</c:v>
                </c:pt>
                <c:pt idx="6">
                  <c:v>Pintura</c:v>
                </c:pt>
              </c:strCache>
            </c:strRef>
          </c:cat>
          <c:val>
            <c:numRef>
              <c:f>caldeiraria!$C$14:$C$20</c:f>
              <c:numCache>
                <c:formatCode>0.00\ "horas"</c:formatCode>
                <c:ptCount val="7"/>
                <c:pt idx="0">
                  <c:v>84</c:v>
                </c:pt>
                <c:pt idx="1">
                  <c:v>56</c:v>
                </c:pt>
                <c:pt idx="2">
                  <c:v>112</c:v>
                </c:pt>
                <c:pt idx="3">
                  <c:v>280</c:v>
                </c:pt>
                <c:pt idx="4">
                  <c:v>123</c:v>
                </c:pt>
                <c:pt idx="5">
                  <c:v>84</c:v>
                </c:pt>
                <c:pt idx="6">
                  <c:v>140</c:v>
                </c:pt>
              </c:numCache>
            </c:numRef>
          </c:val>
        </c:ser>
        <c:ser>
          <c:idx val="1"/>
          <c:order val="1"/>
          <c:tx>
            <c:strRef>
              <c:f>caldeiraria!$D$13</c:f>
              <c:strCache>
                <c:ptCount val="1"/>
                <c:pt idx="0">
                  <c:v>Obra D</c:v>
                </c:pt>
              </c:strCache>
            </c:strRef>
          </c:tx>
          <c:cat>
            <c:strRef>
              <c:f>caldeiraria!$B$14:$B$20</c:f>
              <c:strCache>
                <c:ptCount val="7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  <c:pt idx="5">
                  <c:v>Jateamento</c:v>
                </c:pt>
                <c:pt idx="6">
                  <c:v>Pintura</c:v>
                </c:pt>
              </c:strCache>
            </c:strRef>
          </c:cat>
          <c:val>
            <c:numRef>
              <c:f>caldeiraria!$D$14:$D$20</c:f>
              <c:numCache>
                <c:formatCode>0.00\ "horas"</c:formatCode>
                <c:ptCount val="7"/>
                <c:pt idx="0">
                  <c:v>30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  <c:pt idx="4">
                  <c:v>100</c:v>
                </c:pt>
                <c:pt idx="5">
                  <c:v>30</c:v>
                </c:pt>
                <c:pt idx="6">
                  <c:v>50</c:v>
                </c:pt>
              </c:numCache>
            </c:numRef>
          </c:val>
        </c:ser>
        <c:ser>
          <c:idx val="2"/>
          <c:order val="2"/>
          <c:tx>
            <c:strRef>
              <c:f>caldeiraria!$E$13</c:f>
              <c:strCache>
                <c:ptCount val="1"/>
                <c:pt idx="0">
                  <c:v>Obra B</c:v>
                </c:pt>
              </c:strCache>
            </c:strRef>
          </c:tx>
          <c:cat>
            <c:strRef>
              <c:f>caldeiraria!$B$14:$B$20</c:f>
              <c:strCache>
                <c:ptCount val="7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  <c:pt idx="5">
                  <c:v>Jateamento</c:v>
                </c:pt>
                <c:pt idx="6">
                  <c:v>Pintura</c:v>
                </c:pt>
              </c:strCache>
            </c:strRef>
          </c:cat>
          <c:val>
            <c:numRef>
              <c:f>caldeiraria!$E$14:$E$20</c:f>
              <c:numCache>
                <c:formatCode>0.00\ "horas"</c:formatCode>
                <c:ptCount val="7"/>
                <c:pt idx="0">
                  <c:v>66</c:v>
                </c:pt>
                <c:pt idx="1">
                  <c:v>44</c:v>
                </c:pt>
                <c:pt idx="2">
                  <c:v>88</c:v>
                </c:pt>
                <c:pt idx="3">
                  <c:v>220.00000000000003</c:v>
                </c:pt>
                <c:pt idx="4">
                  <c:v>123</c:v>
                </c:pt>
                <c:pt idx="5">
                  <c:v>66</c:v>
                </c:pt>
                <c:pt idx="6">
                  <c:v>110.00000000000001</c:v>
                </c:pt>
              </c:numCache>
            </c:numRef>
          </c:val>
        </c:ser>
        <c:ser>
          <c:idx val="3"/>
          <c:order val="3"/>
          <c:tx>
            <c:strRef>
              <c:f>caldeiraria!$F$13</c:f>
              <c:strCache>
                <c:ptCount val="1"/>
                <c:pt idx="0">
                  <c:v>Obra A</c:v>
                </c:pt>
              </c:strCache>
            </c:strRef>
          </c:tx>
          <c:cat>
            <c:strRef>
              <c:f>caldeiraria!$B$14:$B$20</c:f>
              <c:strCache>
                <c:ptCount val="7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  <c:pt idx="5">
                  <c:v>Jateamento</c:v>
                </c:pt>
                <c:pt idx="6">
                  <c:v>Pintura</c:v>
                </c:pt>
              </c:strCache>
            </c:strRef>
          </c:cat>
          <c:val>
            <c:numRef>
              <c:f>caldeiraria!$F$14:$F$20</c:f>
              <c:numCache>
                <c:formatCode>0.00\ "horas"</c:formatCode>
                <c:ptCount val="7"/>
                <c:pt idx="0">
                  <c:v>60</c:v>
                </c:pt>
                <c:pt idx="1">
                  <c:v>40</c:v>
                </c:pt>
                <c:pt idx="2">
                  <c:v>80</c:v>
                </c:pt>
                <c:pt idx="3">
                  <c:v>200</c:v>
                </c:pt>
                <c:pt idx="4">
                  <c:v>300</c:v>
                </c:pt>
                <c:pt idx="5">
                  <c:v>60</c:v>
                </c:pt>
                <c:pt idx="6">
                  <c:v>100</c:v>
                </c:pt>
              </c:numCache>
            </c:numRef>
          </c:val>
        </c:ser>
        <c:ser>
          <c:idx val="4"/>
          <c:order val="4"/>
          <c:tx>
            <c:strRef>
              <c:f>caldeiraria!$G$13</c:f>
              <c:strCache>
                <c:ptCount val="1"/>
                <c:pt idx="0">
                  <c:v>Obra C</c:v>
                </c:pt>
              </c:strCache>
            </c:strRef>
          </c:tx>
          <c:cat>
            <c:strRef>
              <c:f>caldeiraria!$B$14:$B$20</c:f>
              <c:strCache>
                <c:ptCount val="7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  <c:pt idx="5">
                  <c:v>Jateamento</c:v>
                </c:pt>
                <c:pt idx="6">
                  <c:v>Pintura</c:v>
                </c:pt>
              </c:strCache>
            </c:strRef>
          </c:cat>
          <c:val>
            <c:numRef>
              <c:f>caldeiraria!$G$14:$G$20</c:f>
              <c:numCache>
                <c:formatCode>0.00\ "horas"</c:formatCode>
                <c:ptCount val="7"/>
                <c:pt idx="0">
                  <c:v>42</c:v>
                </c:pt>
                <c:pt idx="1">
                  <c:v>28</c:v>
                </c:pt>
                <c:pt idx="2">
                  <c:v>56</c:v>
                </c:pt>
                <c:pt idx="3">
                  <c:v>140</c:v>
                </c:pt>
                <c:pt idx="4">
                  <c:v>90</c:v>
                </c:pt>
                <c:pt idx="5">
                  <c:v>42</c:v>
                </c:pt>
                <c:pt idx="6">
                  <c:v>70</c:v>
                </c:pt>
              </c:numCache>
            </c:numRef>
          </c:val>
        </c:ser>
        <c:overlap val="100"/>
        <c:axId val="45902464"/>
        <c:axId val="45932928"/>
      </c:barChart>
      <c:catAx>
        <c:axId val="45902464"/>
        <c:scaling>
          <c:orientation val="minMax"/>
        </c:scaling>
        <c:axPos val="b"/>
        <c:numFmt formatCode="General" sourceLinked="0"/>
        <c:tickLblPos val="nextTo"/>
        <c:crossAx val="45932928"/>
        <c:crosses val="autoZero"/>
        <c:auto val="1"/>
        <c:lblAlgn val="ctr"/>
        <c:lblOffset val="100"/>
      </c:catAx>
      <c:valAx>
        <c:axId val="45932928"/>
        <c:scaling>
          <c:orientation val="minMax"/>
        </c:scaling>
        <c:axPos val="l"/>
        <c:majorGridlines/>
        <c:numFmt formatCode="0.00\ &quot;horas&quot;" sourceLinked="1"/>
        <c:tickLblPos val="nextTo"/>
        <c:crossAx val="459024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caldeiraria!$C$3</c:f>
              <c:strCache>
                <c:ptCount val="1"/>
                <c:pt idx="0">
                  <c:v>Disponibilidade</c:v>
                </c:pt>
              </c:strCache>
            </c:strRef>
          </c:tx>
          <c:cat>
            <c:strRef>
              <c:f>caldeiraria!$B$4:$B$10</c:f>
              <c:strCache>
                <c:ptCount val="7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  <c:pt idx="5">
                  <c:v>Jateamento</c:v>
                </c:pt>
                <c:pt idx="6">
                  <c:v>Pintura</c:v>
                </c:pt>
              </c:strCache>
            </c:strRef>
          </c:cat>
          <c:val>
            <c:numRef>
              <c:f>caldeiraria!$C$4:$C$10</c:f>
              <c:numCache>
                <c:formatCode>0.00\ "horas"</c:formatCode>
                <c:ptCount val="7"/>
                <c:pt idx="0">
                  <c:v>168</c:v>
                </c:pt>
                <c:pt idx="1">
                  <c:v>168</c:v>
                </c:pt>
                <c:pt idx="2">
                  <c:v>168</c:v>
                </c:pt>
                <c:pt idx="3">
                  <c:v>504</c:v>
                </c:pt>
                <c:pt idx="4">
                  <c:v>336</c:v>
                </c:pt>
                <c:pt idx="5">
                  <c:v>168</c:v>
                </c:pt>
                <c:pt idx="6">
                  <c:v>168</c:v>
                </c:pt>
              </c:numCache>
            </c:numRef>
          </c:val>
        </c:ser>
        <c:ser>
          <c:idx val="1"/>
          <c:order val="1"/>
          <c:tx>
            <c:strRef>
              <c:f>caldeiraria!$D$3</c:f>
              <c:strCache>
                <c:ptCount val="1"/>
                <c:pt idx="0">
                  <c:v>Necessidade</c:v>
                </c:pt>
              </c:strCache>
            </c:strRef>
          </c:tx>
          <c:cat>
            <c:strRef>
              <c:f>caldeiraria!$B$4:$B$10</c:f>
              <c:strCache>
                <c:ptCount val="7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  <c:pt idx="5">
                  <c:v>Jateamento</c:v>
                </c:pt>
                <c:pt idx="6">
                  <c:v>Pintura</c:v>
                </c:pt>
              </c:strCache>
            </c:strRef>
          </c:cat>
          <c:val>
            <c:numRef>
              <c:f>caldeiraria!$D$4:$D$10</c:f>
              <c:numCache>
                <c:formatCode>0.00\ "horas"</c:formatCode>
                <c:ptCount val="7"/>
                <c:pt idx="0">
                  <c:v>168</c:v>
                </c:pt>
                <c:pt idx="1">
                  <c:v>112</c:v>
                </c:pt>
                <c:pt idx="2">
                  <c:v>224</c:v>
                </c:pt>
                <c:pt idx="3">
                  <c:v>560</c:v>
                </c:pt>
                <c:pt idx="4">
                  <c:v>513</c:v>
                </c:pt>
                <c:pt idx="5">
                  <c:v>168</c:v>
                </c:pt>
                <c:pt idx="6">
                  <c:v>280</c:v>
                </c:pt>
              </c:numCache>
            </c:numRef>
          </c:val>
        </c:ser>
        <c:axId val="45683840"/>
        <c:axId val="45685376"/>
      </c:barChart>
      <c:catAx>
        <c:axId val="45683840"/>
        <c:scaling>
          <c:orientation val="minMax"/>
        </c:scaling>
        <c:axPos val="b"/>
        <c:numFmt formatCode="General" sourceLinked="0"/>
        <c:majorTickMark val="none"/>
        <c:tickLblPos val="nextTo"/>
        <c:crossAx val="45685376"/>
        <c:crosses val="autoZero"/>
        <c:auto val="1"/>
        <c:lblAlgn val="ctr"/>
        <c:lblOffset val="100"/>
      </c:catAx>
      <c:valAx>
        <c:axId val="45685376"/>
        <c:scaling>
          <c:orientation val="minMax"/>
        </c:scaling>
        <c:axPos val="l"/>
        <c:majorGridlines/>
        <c:numFmt formatCode="0.00\ &quot;horas&quot;" sourceLinked="1"/>
        <c:majorTickMark val="none"/>
        <c:tickLblPos val="nextTo"/>
        <c:crossAx val="456838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bar"/>
        <c:grouping val="clustered"/>
        <c:ser>
          <c:idx val="0"/>
          <c:order val="0"/>
          <c:tx>
            <c:strRef>
              <c:f>caldeiraria!$H$3</c:f>
              <c:strCache>
                <c:ptCount val="1"/>
                <c:pt idx="0">
                  <c:v>Meses</c:v>
                </c:pt>
              </c:strCache>
            </c:strRef>
          </c:tx>
          <c:cat>
            <c:strRef>
              <c:f>caldeiraria!$G$4:$G$10</c:f>
              <c:strCache>
                <c:ptCount val="7"/>
                <c:pt idx="0">
                  <c:v>Corte</c:v>
                </c:pt>
                <c:pt idx="1">
                  <c:v>Dobra</c:v>
                </c:pt>
                <c:pt idx="2">
                  <c:v>Pré-montagem</c:v>
                </c:pt>
                <c:pt idx="3">
                  <c:v>Solda</c:v>
                </c:pt>
                <c:pt idx="4">
                  <c:v>Montagem</c:v>
                </c:pt>
                <c:pt idx="5">
                  <c:v>Jateamento</c:v>
                </c:pt>
                <c:pt idx="6">
                  <c:v>Pintura</c:v>
                </c:pt>
              </c:strCache>
            </c:strRef>
          </c:cat>
          <c:val>
            <c:numRef>
              <c:f>caldeiraria!$H$4:$H$10</c:f>
              <c:numCache>
                <c:formatCode>0.00</c:formatCode>
                <c:ptCount val="7"/>
                <c:pt idx="0">
                  <c:v>1</c:v>
                </c:pt>
                <c:pt idx="1">
                  <c:v>0.66666666666666663</c:v>
                </c:pt>
                <c:pt idx="2">
                  <c:v>1.3333333333333333</c:v>
                </c:pt>
                <c:pt idx="3">
                  <c:v>1.1111111111111112</c:v>
                </c:pt>
                <c:pt idx="4">
                  <c:v>1.5267857142857142</c:v>
                </c:pt>
                <c:pt idx="5">
                  <c:v>1</c:v>
                </c:pt>
                <c:pt idx="6">
                  <c:v>1.6666666666666667</c:v>
                </c:pt>
              </c:numCache>
            </c:numRef>
          </c:val>
        </c:ser>
        <c:axId val="45721856"/>
        <c:axId val="45727744"/>
      </c:barChart>
      <c:catAx>
        <c:axId val="45721856"/>
        <c:scaling>
          <c:orientation val="minMax"/>
        </c:scaling>
        <c:axPos val="l"/>
        <c:numFmt formatCode="General" sourceLinked="0"/>
        <c:tickLblPos val="nextTo"/>
        <c:crossAx val="45727744"/>
        <c:crosses val="autoZero"/>
        <c:auto val="1"/>
        <c:lblAlgn val="ctr"/>
        <c:lblOffset val="100"/>
      </c:catAx>
      <c:valAx>
        <c:axId val="45727744"/>
        <c:scaling>
          <c:orientation val="minMax"/>
        </c:scaling>
        <c:axPos val="b"/>
        <c:majorGridlines/>
        <c:numFmt formatCode="0.00" sourceLinked="1"/>
        <c:tickLblPos val="nextTo"/>
        <c:crossAx val="457218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</xdr:colOff>
      <xdr:row>1</xdr:row>
      <xdr:rowOff>156210</xdr:rowOff>
    </xdr:from>
    <xdr:to>
      <xdr:col>20</xdr:col>
      <xdr:colOff>426720</xdr:colOff>
      <xdr:row>30</xdr:row>
      <xdr:rowOff>53340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</xdr:colOff>
      <xdr:row>15</xdr:row>
      <xdr:rowOff>7620</xdr:rowOff>
    </xdr:from>
    <xdr:to>
      <xdr:col>7</xdr:col>
      <xdr:colOff>1874520</xdr:colOff>
      <xdr:row>30</xdr:row>
      <xdr:rowOff>45720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</xdr:row>
      <xdr:rowOff>152400</xdr:rowOff>
    </xdr:from>
    <xdr:to>
      <xdr:col>20</xdr:col>
      <xdr:colOff>441960</xdr:colOff>
      <xdr:row>30</xdr:row>
      <xdr:rowOff>68580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</xdr:colOff>
      <xdr:row>15</xdr:row>
      <xdr:rowOff>7620</xdr:rowOff>
    </xdr:from>
    <xdr:to>
      <xdr:col>7</xdr:col>
      <xdr:colOff>1874520</xdr:colOff>
      <xdr:row>30</xdr:row>
      <xdr:rowOff>60960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480060</xdr:colOff>
      <xdr:row>29</xdr:row>
      <xdr:rowOff>30480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57150</xdr:rowOff>
    </xdr:from>
    <xdr:to>
      <xdr:col>6</xdr:col>
      <xdr:colOff>457200</xdr:colOff>
      <xdr:row>35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20</xdr:row>
      <xdr:rowOff>76200</xdr:rowOff>
    </xdr:from>
    <xdr:to>
      <xdr:col>14</xdr:col>
      <xdr:colOff>247650</xdr:colOff>
      <xdr:row>34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</xdr:row>
      <xdr:rowOff>133350</xdr:rowOff>
    </xdr:from>
    <xdr:to>
      <xdr:col>16</xdr:col>
      <xdr:colOff>438150</xdr:colOff>
      <xdr:row>18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F17"/>
  <sheetViews>
    <sheetView showGridLines="0" tabSelected="1" workbookViewId="0">
      <selection activeCell="C17" sqref="C17"/>
    </sheetView>
  </sheetViews>
  <sheetFormatPr defaultRowHeight="14.4"/>
  <cols>
    <col min="1" max="1" width="2.44140625" style="22" customWidth="1"/>
    <col min="2" max="2" width="48.21875" style="22" bestFit="1" customWidth="1"/>
    <col min="3" max="3" width="11.44140625" style="22" bestFit="1" customWidth="1"/>
    <col min="4" max="4" width="8.88671875" style="22"/>
    <col min="5" max="7" width="16.77734375" style="22" customWidth="1"/>
    <col min="8" max="136" width="8.88671875" style="22"/>
  </cols>
  <sheetData>
    <row r="2" spans="2:7">
      <c r="B2" s="23" t="s">
        <v>50</v>
      </c>
      <c r="C2" s="23">
        <v>1</v>
      </c>
      <c r="E2" s="27" t="s">
        <v>64</v>
      </c>
      <c r="F2" s="27"/>
      <c r="G2" s="27"/>
    </row>
    <row r="3" spans="2:7">
      <c r="B3" s="23" t="s">
        <v>51</v>
      </c>
      <c r="C3" s="24">
        <v>8</v>
      </c>
      <c r="E3" s="28" t="s">
        <v>60</v>
      </c>
      <c r="F3" s="28" t="s">
        <v>61</v>
      </c>
      <c r="G3" s="28" t="s">
        <v>63</v>
      </c>
    </row>
    <row r="4" spans="2:7">
      <c r="B4" s="23" t="s">
        <v>52</v>
      </c>
      <c r="C4" s="23">
        <v>1</v>
      </c>
      <c r="E4" s="26">
        <f>C12/C11</f>
        <v>0.97142857142857142</v>
      </c>
      <c r="F4" s="26">
        <f>C11/C9</f>
        <v>0.93333333333333335</v>
      </c>
      <c r="G4" s="29">
        <f>E4*F4</f>
        <v>0.90666666666666662</v>
      </c>
    </row>
    <row r="5" spans="2:7">
      <c r="B5" s="23" t="s">
        <v>53</v>
      </c>
      <c r="C5" s="25">
        <v>20</v>
      </c>
    </row>
    <row r="6" spans="2:7">
      <c r="B6" s="23" t="s">
        <v>54</v>
      </c>
      <c r="C6" s="24">
        <f>(C2*C3*C4*C5)</f>
        <v>160</v>
      </c>
    </row>
    <row r="8" spans="2:7">
      <c r="B8" s="23" t="s">
        <v>59</v>
      </c>
      <c r="C8" s="26">
        <v>6.25E-2</v>
      </c>
    </row>
    <row r="9" spans="2:7">
      <c r="B9" s="23" t="s">
        <v>55</v>
      </c>
      <c r="C9" s="24">
        <f>C6*(1-C8)</f>
        <v>150</v>
      </c>
    </row>
    <row r="11" spans="2:7">
      <c r="B11" s="23" t="s">
        <v>56</v>
      </c>
      <c r="C11" s="24">
        <v>140</v>
      </c>
    </row>
    <row r="12" spans="2:7">
      <c r="B12" s="23" t="s">
        <v>57</v>
      </c>
      <c r="C12" s="24">
        <v>136</v>
      </c>
    </row>
    <row r="14" spans="2:7">
      <c r="B14" s="23" t="s">
        <v>58</v>
      </c>
      <c r="C14" s="26">
        <f>1-C8</f>
        <v>0.9375</v>
      </c>
    </row>
    <row r="15" spans="2:7">
      <c r="B15" s="23" t="s">
        <v>60</v>
      </c>
      <c r="C15" s="29">
        <f>E4</f>
        <v>0.97142857142857142</v>
      </c>
    </row>
    <row r="16" spans="2:7">
      <c r="B16" s="23" t="s">
        <v>61</v>
      </c>
      <c r="C16" s="29">
        <f>F4</f>
        <v>0.93333333333333335</v>
      </c>
    </row>
    <row r="17" spans="2:3">
      <c r="B17" s="23" t="s">
        <v>62</v>
      </c>
      <c r="C17" s="30">
        <f>C14*C15*C16</f>
        <v>0.85</v>
      </c>
    </row>
  </sheetData>
  <mergeCells count="1">
    <mergeCell ref="E2:G2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0"/>
  <sheetViews>
    <sheetView showGridLines="0" workbookViewId="0">
      <selection activeCell="H3" sqref="H3:H10"/>
    </sheetView>
  </sheetViews>
  <sheetFormatPr defaultRowHeight="14.4"/>
  <cols>
    <col min="1" max="1" width="1" customWidth="1"/>
    <col min="2" max="2" width="14.88671875" bestFit="1" customWidth="1"/>
    <col min="3" max="3" width="16.6640625" bestFit="1" customWidth="1"/>
    <col min="4" max="6" width="11.88671875" bestFit="1" customWidth="1"/>
    <col min="7" max="7" width="12.109375" bestFit="1" customWidth="1"/>
    <col min="8" max="8" width="6.6640625" bestFit="1" customWidth="1"/>
    <col min="9" max="9" width="12.88671875" bestFit="1" customWidth="1"/>
  </cols>
  <sheetData>
    <row r="1" spans="2:10" ht="3" customHeight="1"/>
    <row r="2" spans="2:10" ht="12.9" customHeight="1">
      <c r="B2" s="2" t="s">
        <v>9</v>
      </c>
      <c r="C2" s="2" t="s">
        <v>16</v>
      </c>
      <c r="D2" s="3"/>
      <c r="E2" s="3"/>
      <c r="G2" s="3"/>
      <c r="H2" s="3"/>
      <c r="I2" s="3"/>
      <c r="J2" s="3"/>
    </row>
    <row r="3" spans="2:10" ht="14.1" customHeight="1">
      <c r="B3" s="5" t="s">
        <v>0</v>
      </c>
      <c r="C3" s="7" t="s">
        <v>34</v>
      </c>
      <c r="D3" s="7" t="s">
        <v>36</v>
      </c>
      <c r="E3" s="7" t="s">
        <v>37</v>
      </c>
      <c r="G3" s="5" t="s">
        <v>0</v>
      </c>
      <c r="H3" s="7" t="s">
        <v>37</v>
      </c>
    </row>
    <row r="4" spans="2:10" ht="14.1" customHeight="1">
      <c r="B4" s="5" t="s">
        <v>1</v>
      </c>
      <c r="C4" s="8">
        <v>168</v>
      </c>
      <c r="D4" s="8">
        <v>377.6</v>
      </c>
      <c r="E4" s="9">
        <v>2.2476190476190476</v>
      </c>
      <c r="G4" s="5" t="s">
        <v>1</v>
      </c>
      <c r="H4" s="9">
        <v>2.2476190476190476</v>
      </c>
    </row>
    <row r="5" spans="2:10" ht="14.1" customHeight="1">
      <c r="B5" s="5" t="s">
        <v>17</v>
      </c>
      <c r="C5" s="8">
        <v>168</v>
      </c>
      <c r="D5" s="8">
        <v>300</v>
      </c>
      <c r="E5" s="9">
        <v>1.7857142857142858</v>
      </c>
      <c r="G5" s="5" t="s">
        <v>17</v>
      </c>
      <c r="H5" s="9">
        <v>1.7857142857142858</v>
      </c>
    </row>
    <row r="6" spans="2:10" ht="14.1" customHeight="1">
      <c r="B6" s="5" t="s">
        <v>18</v>
      </c>
      <c r="C6" s="8">
        <v>336</v>
      </c>
      <c r="D6" s="8">
        <v>600</v>
      </c>
      <c r="E6" s="9">
        <v>1.7857142857142858</v>
      </c>
      <c r="G6" s="5" t="s">
        <v>18</v>
      </c>
      <c r="H6" s="9">
        <v>1.7857142857142858</v>
      </c>
    </row>
    <row r="7" spans="2:10" ht="14.1" customHeight="1">
      <c r="B7" s="5" t="s">
        <v>23</v>
      </c>
      <c r="C7" s="8">
        <v>336</v>
      </c>
      <c r="D7" s="8">
        <v>360</v>
      </c>
      <c r="E7" s="9">
        <v>1.0714285714285714</v>
      </c>
      <c r="G7" s="5" t="s">
        <v>23</v>
      </c>
      <c r="H7" s="9">
        <v>1.0714285714285714</v>
      </c>
    </row>
    <row r="8" spans="2:10" ht="14.1" customHeight="1">
      <c r="B8" s="5" t="s">
        <v>22</v>
      </c>
      <c r="C8" s="8">
        <v>504</v>
      </c>
      <c r="D8" s="8">
        <v>600</v>
      </c>
      <c r="E8" s="9">
        <v>1.1904761904761905</v>
      </c>
      <c r="G8" s="5" t="s">
        <v>22</v>
      </c>
      <c r="H8" s="9">
        <v>1.1904761904761905</v>
      </c>
    </row>
    <row r="9" spans="2:10" ht="14.1" customHeight="1">
      <c r="B9" s="5" t="s">
        <v>19</v>
      </c>
      <c r="C9" s="8">
        <v>336</v>
      </c>
      <c r="D9" s="8">
        <v>501</v>
      </c>
      <c r="E9" s="9">
        <v>1.4910714285714286</v>
      </c>
      <c r="G9" s="5" t="s">
        <v>19</v>
      </c>
      <c r="H9" s="9">
        <v>1.4910714285714286</v>
      </c>
    </row>
    <row r="10" spans="2:10" ht="14.1" customHeight="1">
      <c r="B10" s="5" t="s">
        <v>21</v>
      </c>
      <c r="C10" s="8">
        <v>336</v>
      </c>
      <c r="D10" s="8">
        <v>300</v>
      </c>
      <c r="E10" s="9">
        <v>0.8928571428571429</v>
      </c>
      <c r="G10" s="5" t="s">
        <v>21</v>
      </c>
      <c r="H10" s="9">
        <v>0.8928571428571429</v>
      </c>
    </row>
    <row r="11" spans="2:10" ht="2.25" customHeight="1">
      <c r="B11" s="3"/>
      <c r="C11" s="3"/>
      <c r="D11" s="3"/>
      <c r="E11" s="3"/>
      <c r="G11" s="3"/>
      <c r="H11" s="3"/>
      <c r="I11" s="3"/>
      <c r="J11" s="3"/>
    </row>
    <row r="13" spans="2:10">
      <c r="B13" s="5" t="s">
        <v>0</v>
      </c>
      <c r="C13" s="5" t="s">
        <v>14</v>
      </c>
      <c r="D13" s="5" t="s">
        <v>13</v>
      </c>
      <c r="E13" s="5" t="s">
        <v>11</v>
      </c>
      <c r="F13" s="5" t="s">
        <v>10</v>
      </c>
      <c r="G13" s="5" t="s">
        <v>12</v>
      </c>
    </row>
    <row r="14" spans="2:10">
      <c r="B14" s="5" t="s">
        <v>1</v>
      </c>
      <c r="C14" s="8">
        <v>187.6</v>
      </c>
      <c r="D14" s="8">
        <v>67</v>
      </c>
      <c r="E14" s="8">
        <v>123</v>
      </c>
      <c r="F14" s="8">
        <v>134</v>
      </c>
      <c r="G14" s="8">
        <v>93.8</v>
      </c>
    </row>
    <row r="15" spans="2:10">
      <c r="B15" s="5" t="s">
        <v>17</v>
      </c>
      <c r="C15" s="8">
        <v>140</v>
      </c>
      <c r="D15" s="8">
        <v>50</v>
      </c>
      <c r="E15" s="8">
        <v>110.00000000000001</v>
      </c>
      <c r="F15" s="8">
        <v>100</v>
      </c>
      <c r="G15" s="8">
        <v>70</v>
      </c>
    </row>
    <row r="16" spans="2:10">
      <c r="B16" s="5" t="s">
        <v>18</v>
      </c>
      <c r="C16" s="8">
        <v>280</v>
      </c>
      <c r="D16" s="8">
        <v>100</v>
      </c>
      <c r="E16" s="8">
        <v>220.00000000000003</v>
      </c>
      <c r="F16" s="8">
        <v>200</v>
      </c>
      <c r="G16" s="8">
        <v>140</v>
      </c>
    </row>
    <row r="17" spans="2:7">
      <c r="B17" s="5" t="s">
        <v>23</v>
      </c>
      <c r="C17" s="8">
        <v>168</v>
      </c>
      <c r="D17" s="8">
        <v>60</v>
      </c>
      <c r="E17" s="8">
        <v>132</v>
      </c>
      <c r="F17" s="8">
        <v>120</v>
      </c>
      <c r="G17" s="8">
        <v>84</v>
      </c>
    </row>
    <row r="18" spans="2:7">
      <c r="B18" s="5" t="s">
        <v>22</v>
      </c>
      <c r="C18" s="8">
        <v>280</v>
      </c>
      <c r="D18" s="8">
        <v>100</v>
      </c>
      <c r="E18" s="8">
        <v>220.00000000000003</v>
      </c>
      <c r="F18" s="8">
        <v>200</v>
      </c>
      <c r="G18" s="8">
        <v>140</v>
      </c>
    </row>
    <row r="19" spans="2:7">
      <c r="B19" s="5" t="s">
        <v>19</v>
      </c>
      <c r="C19" s="8">
        <v>233.79999999999998</v>
      </c>
      <c r="D19" s="8">
        <v>83.5</v>
      </c>
      <c r="E19" s="8">
        <v>183.70000000000002</v>
      </c>
      <c r="F19" s="8">
        <v>167</v>
      </c>
      <c r="G19" s="8">
        <v>116.89999999999999</v>
      </c>
    </row>
    <row r="20" spans="2:7">
      <c r="B20" s="5" t="s">
        <v>21</v>
      </c>
      <c r="C20" s="8">
        <v>140</v>
      </c>
      <c r="D20" s="8">
        <v>50</v>
      </c>
      <c r="E20" s="8">
        <v>110.00000000000001</v>
      </c>
      <c r="F20" s="8">
        <v>100</v>
      </c>
      <c r="G20" s="8">
        <v>70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7"/>
  <sheetViews>
    <sheetView showGridLines="0" workbookViewId="0">
      <selection activeCell="H3" sqref="H3:H9"/>
    </sheetView>
  </sheetViews>
  <sheetFormatPr defaultRowHeight="14.4"/>
  <cols>
    <col min="1" max="1" width="1" customWidth="1"/>
    <col min="2" max="2" width="13.88671875" bestFit="1" customWidth="1"/>
    <col min="3" max="3" width="16.6640625" bestFit="1" customWidth="1"/>
    <col min="4" max="5" width="11.88671875" bestFit="1" customWidth="1"/>
    <col min="6" max="6" width="13" customWidth="1"/>
    <col min="7" max="7" width="13.88671875" bestFit="1" customWidth="1"/>
    <col min="8" max="8" width="15.109375" bestFit="1" customWidth="1"/>
    <col min="9" max="9" width="12.33203125" bestFit="1" customWidth="1"/>
    <col min="10" max="10" width="6.6640625" bestFit="1" customWidth="1"/>
  </cols>
  <sheetData>
    <row r="1" spans="2:10" ht="3" customHeight="1"/>
    <row r="2" spans="2:10" ht="14.1" customHeight="1">
      <c r="B2" s="2" t="s">
        <v>9</v>
      </c>
      <c r="C2" s="2" t="s">
        <v>25</v>
      </c>
      <c r="D2" s="3"/>
      <c r="E2" s="3"/>
      <c r="G2" s="3"/>
      <c r="H2" s="3"/>
      <c r="I2" s="3"/>
      <c r="J2" s="3"/>
    </row>
    <row r="3" spans="2:10" ht="14.1" customHeight="1">
      <c r="B3" s="5" t="s">
        <v>0</v>
      </c>
      <c r="C3" s="7" t="s">
        <v>34</v>
      </c>
      <c r="D3" s="7" t="s">
        <v>36</v>
      </c>
      <c r="E3" s="7" t="s">
        <v>37</v>
      </c>
      <c r="G3" s="5" t="s">
        <v>0</v>
      </c>
      <c r="H3" s="7" t="s">
        <v>37</v>
      </c>
    </row>
    <row r="4" spans="2:10" ht="14.1" customHeight="1">
      <c r="B4" s="5" t="s">
        <v>26</v>
      </c>
      <c r="C4" s="8">
        <v>336</v>
      </c>
      <c r="D4" s="8">
        <v>720</v>
      </c>
      <c r="E4" s="9">
        <v>2.1428571428571428</v>
      </c>
      <c r="G4" s="5" t="s">
        <v>26</v>
      </c>
      <c r="H4" s="9">
        <v>2.1428571428571428</v>
      </c>
    </row>
    <row r="5" spans="2:10" ht="14.1" customHeight="1">
      <c r="B5" s="5" t="s">
        <v>27</v>
      </c>
      <c r="C5" s="8">
        <v>336</v>
      </c>
      <c r="D5" s="8">
        <v>454</v>
      </c>
      <c r="E5" s="9">
        <v>1.3511904761904763</v>
      </c>
      <c r="G5" s="5" t="s">
        <v>27</v>
      </c>
      <c r="H5" s="9">
        <v>1.3511904761904763</v>
      </c>
    </row>
    <row r="6" spans="2:10" ht="14.1" customHeight="1">
      <c r="B6" s="5" t="s">
        <v>28</v>
      </c>
      <c r="C6" s="8">
        <v>336</v>
      </c>
      <c r="D6" s="8">
        <v>600</v>
      </c>
      <c r="E6" s="9">
        <v>1.7857142857142858</v>
      </c>
      <c r="G6" s="5" t="s">
        <v>28</v>
      </c>
      <c r="H6" s="9">
        <v>1.7857142857142858</v>
      </c>
    </row>
    <row r="7" spans="2:10" ht="14.1" customHeight="1">
      <c r="B7" s="5" t="s">
        <v>29</v>
      </c>
      <c r="C7" s="8">
        <v>336</v>
      </c>
      <c r="D7" s="8">
        <v>600</v>
      </c>
      <c r="E7" s="9">
        <v>1.7857142857142858</v>
      </c>
      <c r="G7" s="5" t="s">
        <v>29</v>
      </c>
      <c r="H7" s="9">
        <v>1.7857142857142858</v>
      </c>
    </row>
    <row r="8" spans="2:10" ht="14.1" customHeight="1">
      <c r="B8" s="5" t="s">
        <v>30</v>
      </c>
      <c r="C8" s="8">
        <v>336</v>
      </c>
      <c r="D8" s="8">
        <v>554</v>
      </c>
      <c r="E8" s="9">
        <v>1.6488095238095237</v>
      </c>
      <c r="G8" s="5" t="s">
        <v>30</v>
      </c>
      <c r="H8" s="9">
        <v>1.6488095238095237</v>
      </c>
    </row>
    <row r="9" spans="2:10" ht="14.1" customHeight="1">
      <c r="B9" s="5" t="s">
        <v>24</v>
      </c>
      <c r="C9" s="8">
        <v>336</v>
      </c>
      <c r="D9" s="8">
        <v>380</v>
      </c>
      <c r="E9" s="9">
        <v>1.1309523809523809</v>
      </c>
      <c r="G9" s="5" t="s">
        <v>24</v>
      </c>
      <c r="H9" s="9">
        <v>1.1309523809523809</v>
      </c>
    </row>
    <row r="11" spans="2:10">
      <c r="B11" s="5" t="s">
        <v>0</v>
      </c>
      <c r="C11" s="5" t="s">
        <v>14</v>
      </c>
      <c r="D11" s="5" t="s">
        <v>13</v>
      </c>
      <c r="E11" s="5" t="s">
        <v>11</v>
      </c>
      <c r="F11" s="5" t="s">
        <v>10</v>
      </c>
      <c r="G11" s="5" t="s">
        <v>12</v>
      </c>
    </row>
    <row r="12" spans="2:10">
      <c r="B12" s="5" t="s">
        <v>26</v>
      </c>
      <c r="C12" s="8">
        <v>336</v>
      </c>
      <c r="D12" s="8">
        <v>120</v>
      </c>
      <c r="E12" s="8">
        <v>264</v>
      </c>
      <c r="F12" s="8">
        <v>240</v>
      </c>
      <c r="G12" s="8">
        <v>168</v>
      </c>
    </row>
    <row r="13" spans="2:10">
      <c r="B13" s="5" t="s">
        <v>27</v>
      </c>
      <c r="C13" s="8">
        <v>200</v>
      </c>
      <c r="D13" s="8">
        <v>134</v>
      </c>
      <c r="E13" s="8">
        <v>120</v>
      </c>
      <c r="F13" s="8">
        <v>340</v>
      </c>
      <c r="G13" s="8">
        <v>130</v>
      </c>
    </row>
    <row r="14" spans="2:10">
      <c r="B14" s="5" t="s">
        <v>28</v>
      </c>
      <c r="C14" s="8">
        <v>280</v>
      </c>
      <c r="D14" s="8">
        <v>100</v>
      </c>
      <c r="E14" s="8">
        <v>220.00000000000003</v>
      </c>
      <c r="F14" s="8">
        <v>200</v>
      </c>
      <c r="G14" s="8">
        <v>140</v>
      </c>
    </row>
    <row r="15" spans="2:10">
      <c r="B15" s="5" t="s">
        <v>29</v>
      </c>
      <c r="C15" s="8">
        <v>280</v>
      </c>
      <c r="D15" s="8">
        <v>100</v>
      </c>
      <c r="E15" s="8">
        <v>220.00000000000003</v>
      </c>
      <c r="F15" s="8">
        <v>200</v>
      </c>
      <c r="G15" s="8">
        <v>140</v>
      </c>
    </row>
    <row r="16" spans="2:10">
      <c r="B16" s="5" t="s">
        <v>30</v>
      </c>
      <c r="C16" s="8">
        <v>200</v>
      </c>
      <c r="D16" s="8">
        <v>154</v>
      </c>
      <c r="E16" s="8">
        <v>200</v>
      </c>
      <c r="F16" s="8">
        <v>450</v>
      </c>
      <c r="G16" s="8">
        <v>130</v>
      </c>
    </row>
    <row r="17" spans="2:7">
      <c r="B17" s="5" t="s">
        <v>24</v>
      </c>
      <c r="C17" s="8">
        <v>80</v>
      </c>
      <c r="D17" s="8">
        <v>100</v>
      </c>
      <c r="E17" s="8">
        <v>200</v>
      </c>
      <c r="F17" s="8">
        <v>600</v>
      </c>
      <c r="G17" s="8">
        <v>167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"/>
  <sheetViews>
    <sheetView showGridLines="0" workbookViewId="0">
      <selection activeCell="B2" sqref="B2"/>
    </sheetView>
  </sheetViews>
  <sheetFormatPr defaultRowHeight="14.4"/>
  <cols>
    <col min="1" max="1" width="1" customWidth="1"/>
    <col min="2" max="2" width="14.88671875" bestFit="1" customWidth="1"/>
    <col min="3" max="3" width="27.44140625" bestFit="1" customWidth="1"/>
    <col min="4" max="7" width="11.88671875" bestFit="1" customWidth="1"/>
    <col min="8" max="8" width="6.6640625" style="1" bestFit="1" customWidth="1"/>
    <col min="9" max="9" width="11.5546875" bestFit="1" customWidth="1"/>
    <col min="10" max="10" width="15.109375" bestFit="1" customWidth="1"/>
    <col min="11" max="11" width="12.88671875" bestFit="1" customWidth="1"/>
    <col min="12" max="12" width="15.88671875" bestFit="1" customWidth="1"/>
    <col min="13" max="13" width="11.33203125" bestFit="1" customWidth="1"/>
    <col min="14" max="14" width="33.33203125" bestFit="1" customWidth="1"/>
  </cols>
  <sheetData>
    <row r="1" spans="2:14" ht="3" customHeight="1"/>
    <row r="2" spans="2:14" ht="12.9" customHeight="1">
      <c r="B2" s="2" t="s">
        <v>9</v>
      </c>
      <c r="C2" s="2" t="s">
        <v>8</v>
      </c>
      <c r="D2" s="21" t="s">
        <v>39</v>
      </c>
      <c r="E2" s="21"/>
      <c r="F2" s="21"/>
      <c r="G2" s="21"/>
      <c r="H2" s="4" t="s">
        <v>31</v>
      </c>
      <c r="I2" s="4">
        <f>Fator_Carga!C17</f>
        <v>0.85</v>
      </c>
      <c r="J2" s="5" t="s">
        <v>35</v>
      </c>
      <c r="K2" s="6">
        <v>30</v>
      </c>
      <c r="L2" s="13"/>
      <c r="M2" s="3"/>
    </row>
    <row r="3" spans="2:14" ht="12.9" customHeight="1">
      <c r="B3" s="5" t="s">
        <v>0</v>
      </c>
      <c r="C3" s="5" t="s">
        <v>38</v>
      </c>
      <c r="D3" s="5" t="s">
        <v>40</v>
      </c>
      <c r="E3" s="5" t="s">
        <v>41</v>
      </c>
      <c r="F3" s="5" t="s">
        <v>42</v>
      </c>
      <c r="G3" s="5" t="s">
        <v>43</v>
      </c>
      <c r="H3" s="7" t="s">
        <v>32</v>
      </c>
      <c r="I3" s="7" t="s">
        <v>33</v>
      </c>
      <c r="J3" s="7" t="s">
        <v>34</v>
      </c>
      <c r="K3" s="7" t="s">
        <v>36</v>
      </c>
      <c r="L3" s="14" t="s">
        <v>46</v>
      </c>
      <c r="M3" s="7" t="s">
        <v>44</v>
      </c>
      <c r="N3" s="14" t="s">
        <v>45</v>
      </c>
    </row>
    <row r="4" spans="2:14" ht="12.9" customHeight="1">
      <c r="B4" s="5" t="s">
        <v>1</v>
      </c>
      <c r="C4" s="8">
        <v>60</v>
      </c>
      <c r="D4" s="8">
        <v>66</v>
      </c>
      <c r="E4" s="8">
        <v>42</v>
      </c>
      <c r="F4" s="8">
        <v>30</v>
      </c>
      <c r="G4" s="8">
        <v>84</v>
      </c>
      <c r="H4" s="9">
        <v>1</v>
      </c>
      <c r="I4" s="8">
        <v>7</v>
      </c>
      <c r="J4" s="8">
        <f>(H4*I4*$K$2)*$I$2</f>
        <v>178.5</v>
      </c>
      <c r="K4" s="8">
        <f t="shared" ref="K4:K8" si="0">SUM(C4:G4)</f>
        <v>282</v>
      </c>
      <c r="L4" s="8">
        <f>C4</f>
        <v>60</v>
      </c>
      <c r="M4" s="9">
        <f>K4/J4</f>
        <v>1.5798319327731092</v>
      </c>
      <c r="N4" s="9">
        <f>L4/J4</f>
        <v>0.33613445378151263</v>
      </c>
    </row>
    <row r="5" spans="2:14" ht="12.9" customHeight="1">
      <c r="B5" s="5" t="s">
        <v>2</v>
      </c>
      <c r="C5" s="8">
        <v>40</v>
      </c>
      <c r="D5" s="8">
        <v>44</v>
      </c>
      <c r="E5" s="8">
        <v>28</v>
      </c>
      <c r="F5" s="8">
        <v>20</v>
      </c>
      <c r="G5" s="8">
        <v>56</v>
      </c>
      <c r="H5" s="9">
        <v>1</v>
      </c>
      <c r="I5" s="8">
        <v>7</v>
      </c>
      <c r="J5" s="8">
        <f>(H5*I5*$K$2)*$I$2</f>
        <v>178.5</v>
      </c>
      <c r="K5" s="8">
        <f t="shared" si="0"/>
        <v>188</v>
      </c>
      <c r="L5" s="8">
        <f t="shared" ref="L5:L8" si="1">C5</f>
        <v>40</v>
      </c>
      <c r="M5" s="9">
        <f>K5/J5</f>
        <v>1.0532212885154062</v>
      </c>
      <c r="N5" s="9">
        <f t="shared" ref="N5:N8" si="2">L5/J5</f>
        <v>0.22408963585434175</v>
      </c>
    </row>
    <row r="6" spans="2:14" ht="12.9" customHeight="1">
      <c r="B6" s="5" t="s">
        <v>7</v>
      </c>
      <c r="C6" s="8">
        <v>80</v>
      </c>
      <c r="D6" s="8">
        <v>88</v>
      </c>
      <c r="E6" s="8">
        <v>56</v>
      </c>
      <c r="F6" s="8">
        <v>40</v>
      </c>
      <c r="G6" s="8">
        <v>112</v>
      </c>
      <c r="H6" s="9">
        <v>1</v>
      </c>
      <c r="I6" s="8">
        <v>7</v>
      </c>
      <c r="J6" s="8">
        <f>(H6*I6*$K$2)*$I$2</f>
        <v>178.5</v>
      </c>
      <c r="K6" s="8">
        <f t="shared" si="0"/>
        <v>376</v>
      </c>
      <c r="L6" s="8">
        <f t="shared" si="1"/>
        <v>80</v>
      </c>
      <c r="M6" s="9">
        <f>K6/J6</f>
        <v>2.1064425770308124</v>
      </c>
      <c r="N6" s="9">
        <f t="shared" si="2"/>
        <v>0.44817927170868349</v>
      </c>
    </row>
    <row r="7" spans="2:14" ht="12.9" customHeight="1">
      <c r="B7" s="5" t="s">
        <v>6</v>
      </c>
      <c r="C7" s="8">
        <v>200</v>
      </c>
      <c r="D7" s="8">
        <v>220.00000000000003</v>
      </c>
      <c r="E7" s="8">
        <v>140</v>
      </c>
      <c r="F7" s="8">
        <v>100</v>
      </c>
      <c r="G7" s="8">
        <v>280</v>
      </c>
      <c r="H7" s="9">
        <v>3</v>
      </c>
      <c r="I7" s="8">
        <v>7</v>
      </c>
      <c r="J7" s="8">
        <f>(H7*I7*$K$2)*$I$2</f>
        <v>535.5</v>
      </c>
      <c r="K7" s="8">
        <f t="shared" si="0"/>
        <v>940</v>
      </c>
      <c r="L7" s="8">
        <f t="shared" si="1"/>
        <v>200</v>
      </c>
      <c r="M7" s="9">
        <f>K7/J7</f>
        <v>1.7553688141923436</v>
      </c>
      <c r="N7" s="9">
        <f t="shared" si="2"/>
        <v>0.3734827264239029</v>
      </c>
    </row>
    <row r="8" spans="2:14" ht="12.9" customHeight="1">
      <c r="B8" s="5" t="s">
        <v>5</v>
      </c>
      <c r="C8" s="8">
        <v>300</v>
      </c>
      <c r="D8" s="8">
        <v>123</v>
      </c>
      <c r="E8" s="8">
        <v>90</v>
      </c>
      <c r="F8" s="8">
        <v>100</v>
      </c>
      <c r="G8" s="8">
        <v>123</v>
      </c>
      <c r="H8" s="9">
        <v>2</v>
      </c>
      <c r="I8" s="8">
        <v>7</v>
      </c>
      <c r="J8" s="8">
        <f>(H8*I8*$K$2)*$I$2</f>
        <v>357</v>
      </c>
      <c r="K8" s="8">
        <f t="shared" si="0"/>
        <v>736</v>
      </c>
      <c r="L8" s="8">
        <f t="shared" si="1"/>
        <v>300</v>
      </c>
      <c r="M8" s="9">
        <f>K8/J8</f>
        <v>2.0616246498599438</v>
      </c>
      <c r="N8" s="9">
        <f t="shared" si="2"/>
        <v>0.84033613445378152</v>
      </c>
    </row>
    <row r="9" spans="2:14" ht="3" customHeight="1">
      <c r="B9" s="3"/>
      <c r="C9" s="3"/>
      <c r="D9" s="3"/>
      <c r="E9" s="3"/>
      <c r="F9" s="3"/>
      <c r="G9" s="3"/>
      <c r="H9" s="10"/>
      <c r="I9" s="3"/>
      <c r="J9" s="3"/>
      <c r="K9" s="3"/>
      <c r="L9" s="3"/>
      <c r="M9" s="3"/>
    </row>
    <row r="10" spans="2:14" ht="2.25" customHeight="1">
      <c r="B10" s="3"/>
      <c r="C10" s="3"/>
      <c r="D10" s="3"/>
      <c r="E10" s="3"/>
      <c r="F10" s="3"/>
      <c r="G10" s="3"/>
      <c r="H10" s="10"/>
      <c r="I10" s="3"/>
      <c r="J10" s="3"/>
      <c r="K10" s="3"/>
      <c r="L10" s="3"/>
      <c r="M10" s="3"/>
    </row>
    <row r="11" spans="2:14" ht="14.1" customHeight="1">
      <c r="B11" s="2" t="s">
        <v>9</v>
      </c>
      <c r="C11" s="2" t="s">
        <v>15</v>
      </c>
      <c r="D11" s="21" t="s">
        <v>39</v>
      </c>
      <c r="E11" s="21"/>
      <c r="F11" s="21"/>
      <c r="G11" s="21"/>
      <c r="H11" s="4" t="s">
        <v>31</v>
      </c>
      <c r="I11" s="4">
        <v>0.85</v>
      </c>
      <c r="J11" s="5" t="s">
        <v>35</v>
      </c>
      <c r="K11" s="6">
        <v>20</v>
      </c>
      <c r="L11" s="13"/>
      <c r="M11" s="3"/>
    </row>
    <row r="12" spans="2:14" ht="14.1" customHeight="1">
      <c r="B12" s="5" t="s">
        <v>0</v>
      </c>
      <c r="C12" s="5" t="s">
        <v>38</v>
      </c>
      <c r="D12" s="5" t="s">
        <v>40</v>
      </c>
      <c r="E12" s="5" t="s">
        <v>41</v>
      </c>
      <c r="F12" s="5" t="s">
        <v>42</v>
      </c>
      <c r="G12" s="5" t="s">
        <v>43</v>
      </c>
      <c r="H12" s="7" t="s">
        <v>32</v>
      </c>
      <c r="I12" s="7" t="s">
        <v>33</v>
      </c>
      <c r="J12" s="7" t="s">
        <v>34</v>
      </c>
      <c r="K12" s="7" t="s">
        <v>36</v>
      </c>
      <c r="L12" s="14" t="s">
        <v>46</v>
      </c>
      <c r="M12" s="7" t="s">
        <v>44</v>
      </c>
      <c r="N12" s="14" t="s">
        <v>45</v>
      </c>
    </row>
    <row r="13" spans="2:14" ht="14.1" customHeight="1">
      <c r="B13" s="5" t="s">
        <v>1</v>
      </c>
      <c r="C13" s="8">
        <v>78</v>
      </c>
      <c r="D13" s="8">
        <v>85.800000000000011</v>
      </c>
      <c r="E13" s="8">
        <v>54.599999999999994</v>
      </c>
      <c r="F13" s="8">
        <v>39</v>
      </c>
      <c r="G13" s="8">
        <v>109.19999999999999</v>
      </c>
      <c r="H13" s="9">
        <v>1</v>
      </c>
      <c r="I13" s="8">
        <v>7</v>
      </c>
      <c r="J13" s="8">
        <f>(H13*I13*$K$11)*$I$11</f>
        <v>119</v>
      </c>
      <c r="K13" s="8">
        <f t="shared" ref="K13:K19" si="3">SUM(C13:G13)</f>
        <v>366.59999999999997</v>
      </c>
      <c r="L13" s="8">
        <f>C13</f>
        <v>78</v>
      </c>
      <c r="M13" s="9">
        <f>K13/J13</f>
        <v>3.0806722689075627</v>
      </c>
      <c r="N13" s="9">
        <f>L13/J13</f>
        <v>0.65546218487394958</v>
      </c>
    </row>
    <row r="14" spans="2:14" ht="14.1" customHeight="1">
      <c r="B14" s="5" t="s">
        <v>17</v>
      </c>
      <c r="C14" s="8">
        <v>120</v>
      </c>
      <c r="D14" s="8">
        <v>132</v>
      </c>
      <c r="E14" s="8">
        <v>84</v>
      </c>
      <c r="F14" s="8">
        <v>60</v>
      </c>
      <c r="G14" s="8">
        <v>168</v>
      </c>
      <c r="H14" s="9">
        <v>1</v>
      </c>
      <c r="I14" s="8">
        <v>7</v>
      </c>
      <c r="J14" s="8">
        <f t="shared" ref="J14:J19" si="4">(H14*I14*$K$11)*$I$11</f>
        <v>119</v>
      </c>
      <c r="K14" s="8">
        <f t="shared" si="3"/>
        <v>564</v>
      </c>
      <c r="L14" s="8">
        <f t="shared" ref="L14:L19" si="5">C14</f>
        <v>120</v>
      </c>
      <c r="M14" s="9">
        <f t="shared" ref="M14:M19" si="6">K14/J14</f>
        <v>4.7394957983193278</v>
      </c>
      <c r="N14" s="9">
        <f t="shared" ref="N14:N19" si="7">L14/J14</f>
        <v>1.0084033613445378</v>
      </c>
    </row>
    <row r="15" spans="2:14" ht="14.1" customHeight="1">
      <c r="B15" s="5" t="s">
        <v>18</v>
      </c>
      <c r="C15" s="8">
        <v>230</v>
      </c>
      <c r="D15" s="8">
        <v>253.00000000000003</v>
      </c>
      <c r="E15" s="8">
        <v>161</v>
      </c>
      <c r="F15" s="8">
        <v>115</v>
      </c>
      <c r="G15" s="8">
        <v>322</v>
      </c>
      <c r="H15" s="9">
        <v>2</v>
      </c>
      <c r="I15" s="8">
        <v>7</v>
      </c>
      <c r="J15" s="8">
        <f t="shared" si="4"/>
        <v>238</v>
      </c>
      <c r="K15" s="8">
        <f t="shared" si="3"/>
        <v>1081</v>
      </c>
      <c r="L15" s="8">
        <f t="shared" si="5"/>
        <v>230</v>
      </c>
      <c r="M15" s="9">
        <f t="shared" si="6"/>
        <v>4.5420168067226889</v>
      </c>
      <c r="N15" s="9">
        <f t="shared" si="7"/>
        <v>0.96638655462184875</v>
      </c>
    </row>
    <row r="16" spans="2:14" ht="14.1" customHeight="1">
      <c r="B16" s="5" t="s">
        <v>19</v>
      </c>
      <c r="C16" s="8">
        <v>300</v>
      </c>
      <c r="D16" s="8">
        <v>134</v>
      </c>
      <c r="E16" s="8">
        <v>110</v>
      </c>
      <c r="F16" s="8">
        <v>150</v>
      </c>
      <c r="G16" s="8">
        <v>100</v>
      </c>
      <c r="H16" s="9">
        <v>2</v>
      </c>
      <c r="I16" s="8">
        <v>7</v>
      </c>
      <c r="J16" s="8">
        <f t="shared" si="4"/>
        <v>238</v>
      </c>
      <c r="K16" s="8">
        <f t="shared" si="3"/>
        <v>794</v>
      </c>
      <c r="L16" s="8">
        <f t="shared" si="5"/>
        <v>300</v>
      </c>
      <c r="M16" s="9">
        <f t="shared" si="6"/>
        <v>3.3361344537815127</v>
      </c>
      <c r="N16" s="9">
        <f t="shared" si="7"/>
        <v>1.2605042016806722</v>
      </c>
    </row>
    <row r="17" spans="2:14" ht="14.1" customHeight="1">
      <c r="B17" s="5" t="s">
        <v>20</v>
      </c>
      <c r="C17" s="8">
        <v>500</v>
      </c>
      <c r="D17" s="8">
        <v>140</v>
      </c>
      <c r="E17" s="8">
        <v>130</v>
      </c>
      <c r="F17" s="8">
        <v>78</v>
      </c>
      <c r="G17" s="8">
        <v>134</v>
      </c>
      <c r="H17" s="9">
        <v>3</v>
      </c>
      <c r="I17" s="8">
        <v>7</v>
      </c>
      <c r="J17" s="8">
        <f t="shared" si="4"/>
        <v>357</v>
      </c>
      <c r="K17" s="8">
        <f t="shared" si="3"/>
        <v>982</v>
      </c>
      <c r="L17" s="8">
        <f t="shared" si="5"/>
        <v>500</v>
      </c>
      <c r="M17" s="9">
        <f t="shared" si="6"/>
        <v>2.7507002801120448</v>
      </c>
      <c r="N17" s="9">
        <f t="shared" si="7"/>
        <v>1.4005602240896358</v>
      </c>
    </row>
    <row r="18" spans="2:14" ht="14.1" customHeight="1">
      <c r="B18" s="5" t="s">
        <v>21</v>
      </c>
      <c r="C18" s="8">
        <v>230</v>
      </c>
      <c r="D18" s="8">
        <v>253.00000000000003</v>
      </c>
      <c r="E18" s="8">
        <v>161</v>
      </c>
      <c r="F18" s="8">
        <v>115</v>
      </c>
      <c r="G18" s="8">
        <v>322</v>
      </c>
      <c r="H18" s="9">
        <v>2</v>
      </c>
      <c r="I18" s="8">
        <v>7</v>
      </c>
      <c r="J18" s="8">
        <f t="shared" si="4"/>
        <v>238</v>
      </c>
      <c r="K18" s="8">
        <f t="shared" si="3"/>
        <v>1081</v>
      </c>
      <c r="L18" s="8">
        <f t="shared" si="5"/>
        <v>230</v>
      </c>
      <c r="M18" s="9">
        <f t="shared" si="6"/>
        <v>4.5420168067226889</v>
      </c>
      <c r="N18" s="9">
        <f t="shared" si="7"/>
        <v>0.96638655462184875</v>
      </c>
    </row>
    <row r="19" spans="2:14">
      <c r="B19" s="5" t="s">
        <v>22</v>
      </c>
      <c r="C19" s="8">
        <v>100</v>
      </c>
      <c r="D19" s="8">
        <v>110.00000000000001</v>
      </c>
      <c r="E19" s="8">
        <v>70</v>
      </c>
      <c r="F19" s="8">
        <v>50</v>
      </c>
      <c r="G19" s="8">
        <v>140</v>
      </c>
      <c r="H19" s="9">
        <v>2</v>
      </c>
      <c r="I19" s="8">
        <v>7</v>
      </c>
      <c r="J19" s="8">
        <f t="shared" si="4"/>
        <v>238</v>
      </c>
      <c r="K19" s="8">
        <f t="shared" si="3"/>
        <v>470</v>
      </c>
      <c r="L19" s="8">
        <f t="shared" si="5"/>
        <v>100</v>
      </c>
      <c r="M19" s="9">
        <f t="shared" si="6"/>
        <v>1.9747899159663866</v>
      </c>
      <c r="N19" s="9">
        <f t="shared" si="7"/>
        <v>0.42016806722689076</v>
      </c>
    </row>
    <row r="20" spans="2:14" ht="4.2" customHeight="1"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  <c r="M20" s="12"/>
    </row>
  </sheetData>
  <mergeCells count="2">
    <mergeCell ref="D2:G2"/>
    <mergeCell ref="D11:G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5"/>
  <sheetViews>
    <sheetView showGridLines="0" workbookViewId="0">
      <selection activeCell="H4" sqref="H4"/>
    </sheetView>
  </sheetViews>
  <sheetFormatPr defaultRowHeight="14.4"/>
  <cols>
    <col min="1" max="1" width="1" customWidth="1"/>
    <col min="2" max="2" width="13.33203125" bestFit="1" customWidth="1"/>
    <col min="3" max="3" width="13.44140625" bestFit="1" customWidth="1"/>
    <col min="4" max="5" width="11.44140625" bestFit="1" customWidth="1"/>
    <col min="6" max="6" width="0.6640625" customWidth="1"/>
    <col min="7" max="7" width="13.33203125" bestFit="1" customWidth="1"/>
    <col min="8" max="8" width="27.44140625" bestFit="1" customWidth="1"/>
  </cols>
  <sheetData>
    <row r="1" spans="2:8" ht="3" customHeight="1"/>
    <row r="2" spans="2:8" ht="12.9" customHeight="1">
      <c r="B2" s="2" t="s">
        <v>9</v>
      </c>
      <c r="C2" s="2" t="s">
        <v>8</v>
      </c>
      <c r="D2" s="3"/>
      <c r="E2" s="3"/>
      <c r="F2" s="3"/>
      <c r="G2" s="3"/>
      <c r="H2" s="3"/>
    </row>
    <row r="3" spans="2:8" ht="12.9" customHeight="1">
      <c r="B3" s="5" t="s">
        <v>0</v>
      </c>
      <c r="C3" s="7" t="s">
        <v>34</v>
      </c>
      <c r="D3" s="7" t="s">
        <v>36</v>
      </c>
      <c r="E3" s="7" t="s">
        <v>47</v>
      </c>
      <c r="G3" s="5" t="s">
        <v>0</v>
      </c>
      <c r="H3" s="14" t="s">
        <v>48</v>
      </c>
    </row>
    <row r="4" spans="2:8" ht="12.9" customHeight="1">
      <c r="B4" s="5" t="s">
        <v>1</v>
      </c>
      <c r="C4" s="8">
        <f>'21_09_2020'!J4</f>
        <v>178.5</v>
      </c>
      <c r="D4" s="8">
        <f>'21_09_2020'!K4</f>
        <v>282</v>
      </c>
      <c r="E4" s="9">
        <f>D4/C4</f>
        <v>1.5798319327731092</v>
      </c>
      <c r="G4" s="5" t="s">
        <v>1</v>
      </c>
      <c r="H4" s="9">
        <f>'21_09_2020'!L4/'21_09_2020'!J4</f>
        <v>0.33613445378151263</v>
      </c>
    </row>
    <row r="5" spans="2:8" ht="12.9" customHeight="1">
      <c r="B5" s="5" t="s">
        <v>2</v>
      </c>
      <c r="C5" s="8">
        <f>'21_09_2020'!J5</f>
        <v>178.5</v>
      </c>
      <c r="D5" s="8">
        <f>'21_09_2020'!K5</f>
        <v>188</v>
      </c>
      <c r="E5" s="9">
        <f t="shared" ref="E5:E8" si="0">D5/C5</f>
        <v>1.0532212885154062</v>
      </c>
      <c r="G5" s="5" t="s">
        <v>2</v>
      </c>
      <c r="H5" s="9">
        <f>'21_09_2020'!L5/'21_09_2020'!J5</f>
        <v>0.22408963585434175</v>
      </c>
    </row>
    <row r="6" spans="2:8" ht="12.9" customHeight="1">
      <c r="B6" s="5" t="s">
        <v>7</v>
      </c>
      <c r="C6" s="8">
        <f>'21_09_2020'!J6</f>
        <v>178.5</v>
      </c>
      <c r="D6" s="8">
        <f>'21_09_2020'!K6</f>
        <v>376</v>
      </c>
      <c r="E6" s="9">
        <f t="shared" si="0"/>
        <v>2.1064425770308124</v>
      </c>
      <c r="G6" s="5" t="s">
        <v>7</v>
      </c>
      <c r="H6" s="9">
        <f>'21_09_2020'!L6/'21_09_2020'!J6</f>
        <v>0.44817927170868349</v>
      </c>
    </row>
    <row r="7" spans="2:8" ht="12.9" customHeight="1">
      <c r="B7" s="5" t="s">
        <v>6</v>
      </c>
      <c r="C7" s="8">
        <f>'21_09_2020'!J7</f>
        <v>535.5</v>
      </c>
      <c r="D7" s="8">
        <f>'21_09_2020'!K7</f>
        <v>940</v>
      </c>
      <c r="E7" s="9">
        <f t="shared" si="0"/>
        <v>1.7553688141923436</v>
      </c>
      <c r="G7" s="5" t="s">
        <v>6</v>
      </c>
      <c r="H7" s="9">
        <f>'21_09_2020'!L7/'21_09_2020'!J7</f>
        <v>0.3734827264239029</v>
      </c>
    </row>
    <row r="8" spans="2:8" ht="12.9" customHeight="1">
      <c r="B8" s="5" t="s">
        <v>5</v>
      </c>
      <c r="C8" s="8">
        <f>'21_09_2020'!J8</f>
        <v>357</v>
      </c>
      <c r="D8" s="8">
        <f>'21_09_2020'!K8</f>
        <v>736</v>
      </c>
      <c r="E8" s="9">
        <f t="shared" si="0"/>
        <v>2.0616246498599438</v>
      </c>
      <c r="G8" s="5" t="s">
        <v>5</v>
      </c>
      <c r="H8" s="9">
        <f>'21_09_2020'!L8/'21_09_2020'!J8</f>
        <v>0.84033613445378152</v>
      </c>
    </row>
    <row r="9" spans="2:8" ht="3.6" customHeight="1"/>
    <row r="10" spans="2:8">
      <c r="B10" s="5" t="s">
        <v>0</v>
      </c>
      <c r="C10" s="5" t="str">
        <f>'21_09_2020'!D3</f>
        <v>Obra 01</v>
      </c>
      <c r="D10" s="5" t="str">
        <f>'21_09_2020'!E3</f>
        <v>Obra 02</v>
      </c>
      <c r="E10" s="5" t="str">
        <f>'21_09_2020'!F3</f>
        <v>Obra 03</v>
      </c>
      <c r="G10" s="5" t="str">
        <f>'21_09_2020'!G3</f>
        <v>Obra 04</v>
      </c>
      <c r="H10" s="15" t="str">
        <f>'21_09_2020'!C3</f>
        <v>Componente Obra Empilhadeira</v>
      </c>
    </row>
    <row r="11" spans="2:8">
      <c r="B11" s="5" t="s">
        <v>1</v>
      </c>
      <c r="C11" s="8">
        <f>'21_09_2020'!D13</f>
        <v>85.800000000000011</v>
      </c>
      <c r="D11" s="8">
        <f>'21_09_2020'!E13</f>
        <v>54.599999999999994</v>
      </c>
      <c r="E11" s="8">
        <f>'21_09_2020'!F13</f>
        <v>39</v>
      </c>
      <c r="G11" s="8">
        <f>'21_09_2020'!G13</f>
        <v>109.19999999999999</v>
      </c>
      <c r="H11" s="8">
        <f>'21_09_2020'!C13</f>
        <v>78</v>
      </c>
    </row>
    <row r="12" spans="2:8">
      <c r="B12" s="5" t="s">
        <v>2</v>
      </c>
      <c r="C12" s="8">
        <f>'21_09_2020'!D14</f>
        <v>132</v>
      </c>
      <c r="D12" s="8">
        <f>'21_09_2020'!E14</f>
        <v>84</v>
      </c>
      <c r="E12" s="8">
        <f>'21_09_2020'!F14</f>
        <v>60</v>
      </c>
      <c r="G12" s="8">
        <f>'21_09_2020'!G14</f>
        <v>168</v>
      </c>
      <c r="H12" s="8">
        <f>'21_09_2020'!C14</f>
        <v>120</v>
      </c>
    </row>
    <row r="13" spans="2:8">
      <c r="B13" s="5" t="s">
        <v>7</v>
      </c>
      <c r="C13" s="8">
        <f>'21_09_2020'!D15</f>
        <v>253.00000000000003</v>
      </c>
      <c r="D13" s="8">
        <f>'21_09_2020'!E15</f>
        <v>161</v>
      </c>
      <c r="E13" s="8">
        <f>'21_09_2020'!F15</f>
        <v>115</v>
      </c>
      <c r="G13" s="8">
        <f>'21_09_2020'!G15</f>
        <v>322</v>
      </c>
      <c r="H13" s="8">
        <f>'21_09_2020'!C15</f>
        <v>230</v>
      </c>
    </row>
    <row r="14" spans="2:8">
      <c r="B14" s="5" t="s">
        <v>6</v>
      </c>
      <c r="C14" s="8">
        <f>'21_09_2020'!D16</f>
        <v>134</v>
      </c>
      <c r="D14" s="8">
        <f>'21_09_2020'!E16</f>
        <v>110</v>
      </c>
      <c r="E14" s="8">
        <f>'21_09_2020'!F16</f>
        <v>150</v>
      </c>
      <c r="G14" s="8">
        <f>'21_09_2020'!G16</f>
        <v>100</v>
      </c>
      <c r="H14" s="8">
        <f>'21_09_2020'!C16</f>
        <v>300</v>
      </c>
    </row>
    <row r="15" spans="2:8">
      <c r="B15" s="5" t="s">
        <v>5</v>
      </c>
      <c r="C15" s="8">
        <f>'21_09_2020'!D17</f>
        <v>140</v>
      </c>
      <c r="D15" s="8">
        <f>'21_09_2020'!E17</f>
        <v>130</v>
      </c>
      <c r="E15" s="8">
        <f>'21_09_2020'!F17</f>
        <v>78</v>
      </c>
      <c r="G15" s="8">
        <f>'21_09_2020'!G17</f>
        <v>134</v>
      </c>
      <c r="H15" s="8">
        <f>'21_09_2020'!C17</f>
        <v>500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"/>
  <sheetViews>
    <sheetView showGridLines="0" workbookViewId="0"/>
  </sheetViews>
  <sheetFormatPr defaultRowHeight="14.4"/>
  <cols>
    <col min="1" max="1" width="1" customWidth="1"/>
    <col min="2" max="2" width="13.33203125" bestFit="1" customWidth="1"/>
    <col min="3" max="3" width="13.44140625" bestFit="1" customWidth="1"/>
    <col min="4" max="5" width="11.44140625" bestFit="1" customWidth="1"/>
    <col min="6" max="6" width="0.6640625" customWidth="1"/>
    <col min="7" max="7" width="13.33203125" bestFit="1" customWidth="1"/>
    <col min="8" max="8" width="27.44140625" bestFit="1" customWidth="1"/>
  </cols>
  <sheetData>
    <row r="1" spans="2:8" ht="3" customHeight="1"/>
    <row r="2" spans="2:8" ht="12.9" customHeight="1">
      <c r="B2" s="2" t="s">
        <v>9</v>
      </c>
      <c r="C2" s="2" t="s">
        <v>8</v>
      </c>
      <c r="D2" s="3"/>
      <c r="E2" s="3"/>
      <c r="F2" s="3"/>
      <c r="G2" s="3"/>
      <c r="H2" s="3"/>
    </row>
    <row r="3" spans="2:8" ht="12.9" customHeight="1">
      <c r="B3" s="5" t="s">
        <v>0</v>
      </c>
      <c r="C3" s="7" t="s">
        <v>34</v>
      </c>
      <c r="D3" s="7" t="s">
        <v>36</v>
      </c>
      <c r="E3" s="7" t="s">
        <v>47</v>
      </c>
      <c r="G3" s="5" t="s">
        <v>0</v>
      </c>
      <c r="H3" s="14" t="s">
        <v>48</v>
      </c>
    </row>
    <row r="4" spans="2:8" ht="12.9" customHeight="1">
      <c r="B4" s="5" t="s">
        <v>1</v>
      </c>
      <c r="C4" s="8">
        <f>'21_09_2020'!J4</f>
        <v>178.5</v>
      </c>
      <c r="D4" s="8">
        <f>'21_09_2020'!K4</f>
        <v>282</v>
      </c>
      <c r="E4" s="9">
        <f>D4/C4</f>
        <v>1.5798319327731092</v>
      </c>
      <c r="G4" s="5" t="s">
        <v>1</v>
      </c>
      <c r="H4" s="9">
        <f>'caldeiraria em (1)'!H4</f>
        <v>0.33613445378151263</v>
      </c>
    </row>
    <row r="5" spans="2:8" ht="12.9" customHeight="1">
      <c r="B5" s="5" t="s">
        <v>2</v>
      </c>
      <c r="C5" s="8">
        <f>'21_09_2020'!J5</f>
        <v>178.5</v>
      </c>
      <c r="D5" s="8">
        <f>'21_09_2020'!K5</f>
        <v>188</v>
      </c>
      <c r="E5" s="9">
        <f t="shared" ref="E5:E8" si="0">D5/C5</f>
        <v>1.0532212885154062</v>
      </c>
      <c r="G5" s="5" t="s">
        <v>2</v>
      </c>
      <c r="H5" s="9">
        <f>'caldeiraria em (1)'!H5</f>
        <v>0.22408963585434175</v>
      </c>
    </row>
    <row r="6" spans="2:8" ht="12.9" customHeight="1">
      <c r="B6" s="5" t="s">
        <v>7</v>
      </c>
      <c r="C6" s="8">
        <f>'21_09_2020'!J6</f>
        <v>178.5</v>
      </c>
      <c r="D6" s="8">
        <f>'21_09_2020'!K6</f>
        <v>376</v>
      </c>
      <c r="E6" s="9">
        <f t="shared" si="0"/>
        <v>2.1064425770308124</v>
      </c>
      <c r="G6" s="5" t="s">
        <v>7</v>
      </c>
      <c r="H6" s="9">
        <f>'caldeiraria em (1)'!H6</f>
        <v>0.44817927170868349</v>
      </c>
    </row>
    <row r="7" spans="2:8" ht="12.9" customHeight="1">
      <c r="B7" s="5" t="s">
        <v>6</v>
      </c>
      <c r="C7" s="8">
        <f>'21_09_2020'!J7</f>
        <v>535.5</v>
      </c>
      <c r="D7" s="8">
        <f>'21_09_2020'!K7</f>
        <v>940</v>
      </c>
      <c r="E7" s="9">
        <f t="shared" si="0"/>
        <v>1.7553688141923436</v>
      </c>
      <c r="G7" s="5" t="s">
        <v>6</v>
      </c>
      <c r="H7" s="9">
        <f>'caldeiraria em (1)'!H7</f>
        <v>0.3734827264239029</v>
      </c>
    </row>
    <row r="8" spans="2:8" ht="12.9" customHeight="1">
      <c r="B8" s="5" t="s">
        <v>5</v>
      </c>
      <c r="C8" s="8">
        <f>'21_09_2020'!J8</f>
        <v>357</v>
      </c>
      <c r="D8" s="8">
        <f>'21_09_2020'!K8</f>
        <v>736</v>
      </c>
      <c r="E8" s="9">
        <f t="shared" si="0"/>
        <v>2.0616246498599438</v>
      </c>
      <c r="G8" s="5" t="s">
        <v>5</v>
      </c>
      <c r="H8" s="9">
        <f>'caldeiraria em (1)'!H8</f>
        <v>0.84033613445378152</v>
      </c>
    </row>
    <row r="9" spans="2:8" ht="3.6" customHeight="1"/>
    <row r="10" spans="2:8">
      <c r="B10" s="5" t="s">
        <v>0</v>
      </c>
      <c r="C10" s="5" t="str">
        <f>'21_09_2020'!D3</f>
        <v>Obra 01</v>
      </c>
      <c r="D10" s="5" t="str">
        <f>'21_09_2020'!E3</f>
        <v>Obra 02</v>
      </c>
      <c r="E10" s="5" t="str">
        <f>'21_09_2020'!F3</f>
        <v>Obra 03</v>
      </c>
      <c r="G10" s="5" t="str">
        <f>'21_09_2020'!G3</f>
        <v>Obra 04</v>
      </c>
      <c r="H10" s="15" t="str">
        <f>'21_09_2020'!C3</f>
        <v>Componente Obra Empilhadeira</v>
      </c>
    </row>
    <row r="11" spans="2:8">
      <c r="B11" s="5" t="s">
        <v>1</v>
      </c>
      <c r="C11" s="8">
        <f>'caldeiraria em (1)'!C11</f>
        <v>85.800000000000011</v>
      </c>
      <c r="D11" s="8">
        <f>'caldeiraria em (1)'!D11</f>
        <v>54.599999999999994</v>
      </c>
      <c r="E11" s="8">
        <f>'caldeiraria em (1)'!E11</f>
        <v>39</v>
      </c>
      <c r="G11" s="8">
        <f>'caldeiraria em (1)'!G11</f>
        <v>109.19999999999999</v>
      </c>
      <c r="H11" s="8">
        <f>'21_09_2020'!C4</f>
        <v>60</v>
      </c>
    </row>
    <row r="12" spans="2:8">
      <c r="B12" s="5" t="s">
        <v>2</v>
      </c>
      <c r="C12" s="8">
        <f>'caldeiraria em (1)'!C12</f>
        <v>132</v>
      </c>
      <c r="D12" s="8">
        <f>'caldeiraria em (1)'!D12</f>
        <v>84</v>
      </c>
      <c r="E12" s="8">
        <f>'caldeiraria em (1)'!E12</f>
        <v>60</v>
      </c>
      <c r="G12" s="8">
        <f>'caldeiraria em (1)'!G12</f>
        <v>168</v>
      </c>
      <c r="H12" s="8">
        <f>'21_09_2020'!C5</f>
        <v>40</v>
      </c>
    </row>
    <row r="13" spans="2:8">
      <c r="B13" s="5" t="s">
        <v>7</v>
      </c>
      <c r="C13" s="8">
        <f>'caldeiraria em (1)'!C13</f>
        <v>253.00000000000003</v>
      </c>
      <c r="D13" s="8">
        <f>'caldeiraria em (1)'!D13</f>
        <v>161</v>
      </c>
      <c r="E13" s="8">
        <f>'caldeiraria em (1)'!E13</f>
        <v>115</v>
      </c>
      <c r="G13" s="8">
        <f>'caldeiraria em (1)'!G13</f>
        <v>322</v>
      </c>
      <c r="H13" s="8">
        <f>'21_09_2020'!C6</f>
        <v>80</v>
      </c>
    </row>
    <row r="14" spans="2:8">
      <c r="B14" s="5" t="s">
        <v>6</v>
      </c>
      <c r="C14" s="8">
        <f>'caldeiraria em (1)'!C14</f>
        <v>134</v>
      </c>
      <c r="D14" s="8">
        <f>'caldeiraria em (1)'!D14</f>
        <v>110</v>
      </c>
      <c r="E14" s="8">
        <f>'caldeiraria em (1)'!E14</f>
        <v>150</v>
      </c>
      <c r="G14" s="8">
        <f>'caldeiraria em (1)'!G14</f>
        <v>100</v>
      </c>
      <c r="H14" s="8">
        <f>'21_09_2020'!C7</f>
        <v>200</v>
      </c>
    </row>
    <row r="15" spans="2:8">
      <c r="B15" s="5" t="s">
        <v>5</v>
      </c>
      <c r="C15" s="8">
        <f>'caldeiraria em (1)'!C15</f>
        <v>140</v>
      </c>
      <c r="D15" s="8">
        <f>'caldeiraria em (1)'!D15</f>
        <v>130</v>
      </c>
      <c r="E15" s="8">
        <f>'caldeiraria em (1)'!E15</f>
        <v>78</v>
      </c>
      <c r="G15" s="8">
        <f>'caldeiraria em (1)'!G15</f>
        <v>134</v>
      </c>
      <c r="H15" s="8">
        <f>'21_09_2020'!C8</f>
        <v>300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P1:V9"/>
  <sheetViews>
    <sheetView showGridLines="0" workbookViewId="0"/>
  </sheetViews>
  <sheetFormatPr defaultRowHeight="14.4"/>
  <cols>
    <col min="1" max="1" width="1" customWidth="1"/>
    <col min="16" max="16" width="13.33203125" bestFit="1" customWidth="1"/>
    <col min="17" max="17" width="11.44140625" bestFit="1" customWidth="1"/>
    <col min="18" max="18" width="11.44140625" customWidth="1"/>
    <col min="19" max="19" width="17.5546875" customWidth="1"/>
    <col min="20" max="20" width="9.44140625" bestFit="1" customWidth="1"/>
  </cols>
  <sheetData>
    <row r="1" spans="16:22" ht="3" customHeight="1"/>
    <row r="2" spans="16:22" ht="12.9" customHeight="1"/>
    <row r="3" spans="16:22" ht="27.6" customHeight="1">
      <c r="P3" s="17" t="s">
        <v>0</v>
      </c>
      <c r="Q3" s="18" t="s">
        <v>49</v>
      </c>
      <c r="R3" s="18" t="s">
        <v>49</v>
      </c>
      <c r="S3" s="16" t="str">
        <f>'caldeiraria emp (2)'!H10</f>
        <v>Componente Obra Empilhadeira</v>
      </c>
    </row>
    <row r="4" spans="16:22" ht="12.9" customHeight="1">
      <c r="P4" s="5" t="s">
        <v>1</v>
      </c>
      <c r="Q4" s="19">
        <v>0</v>
      </c>
      <c r="R4" s="19">
        <v>0</v>
      </c>
      <c r="S4" s="8">
        <f>'caldeiraria emp (2)'!H11</f>
        <v>60</v>
      </c>
      <c r="T4" s="20">
        <f>S4/'caldeiraria em (1)'!C4</f>
        <v>0.33613445378151263</v>
      </c>
      <c r="U4" s="20">
        <f>T4</f>
        <v>0.33613445378151263</v>
      </c>
      <c r="V4" s="20"/>
    </row>
    <row r="5" spans="16:22" ht="12.9" customHeight="1">
      <c r="P5" s="5" t="s">
        <v>2</v>
      </c>
      <c r="Q5" s="8">
        <v>50</v>
      </c>
      <c r="R5" s="20">
        <f>Q5/'caldeiraria em (1)'!C5</f>
        <v>0.28011204481792717</v>
      </c>
      <c r="S5" s="8">
        <f>'caldeiraria emp (2)'!H12</f>
        <v>40</v>
      </c>
      <c r="T5" s="20">
        <f>S5/'caldeiraria em (1)'!C5</f>
        <v>0.22408963585434175</v>
      </c>
      <c r="U5" s="20">
        <f>R5+T5</f>
        <v>0.50420168067226889</v>
      </c>
      <c r="V5" s="20"/>
    </row>
    <row r="6" spans="16:22" ht="12.9" customHeight="1">
      <c r="P6" s="5" t="s">
        <v>7</v>
      </c>
      <c r="Q6" s="8">
        <v>60</v>
      </c>
      <c r="R6" s="20">
        <f>Q6/'caldeiraria em (1)'!C6</f>
        <v>0.33613445378151263</v>
      </c>
      <c r="S6" s="8">
        <f>'caldeiraria emp (2)'!H13</f>
        <v>80</v>
      </c>
      <c r="T6" s="20">
        <f>S6/'caldeiraria em (1)'!C6</f>
        <v>0.44817927170868349</v>
      </c>
      <c r="U6" s="20">
        <f t="shared" ref="U6:U8" si="0">R6+T6</f>
        <v>0.78431372549019618</v>
      </c>
      <c r="V6" s="20"/>
    </row>
    <row r="7" spans="16:22" ht="12.9" customHeight="1">
      <c r="P7" s="5" t="s">
        <v>6</v>
      </c>
      <c r="Q7" s="8">
        <v>290</v>
      </c>
      <c r="R7" s="20">
        <f>Q7/'caldeiraria em (1)'!C7</f>
        <v>0.54154995331465916</v>
      </c>
      <c r="S7" s="8">
        <f>'caldeiraria emp (2)'!H14</f>
        <v>200</v>
      </c>
      <c r="T7" s="20">
        <f>S7/'caldeiraria em (1)'!C7</f>
        <v>0.3734827264239029</v>
      </c>
      <c r="U7" s="20">
        <f t="shared" si="0"/>
        <v>0.91503267973856206</v>
      </c>
      <c r="V7" s="20"/>
    </row>
    <row r="8" spans="16:22" ht="12.9" customHeight="1">
      <c r="P8" s="5" t="s">
        <v>5</v>
      </c>
      <c r="Q8" s="8">
        <v>250</v>
      </c>
      <c r="R8" s="20">
        <f>Q8/'caldeiraria em (1)'!C8</f>
        <v>0.70028011204481788</v>
      </c>
      <c r="S8" s="8">
        <f>'caldeiraria emp (2)'!H15</f>
        <v>300</v>
      </c>
      <c r="T8" s="20">
        <f>S8/'caldeiraria em (1)'!C8</f>
        <v>0.84033613445378152</v>
      </c>
      <c r="U8" s="20">
        <f t="shared" si="0"/>
        <v>1.5406162464985993</v>
      </c>
      <c r="V8" s="20">
        <f>U8</f>
        <v>1.5406162464985993</v>
      </c>
    </row>
    <row r="9" spans="16:22" ht="3.6" customHeight="1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0"/>
  <sheetViews>
    <sheetView showGridLines="0" workbookViewId="0">
      <selection activeCell="B2" sqref="B2"/>
    </sheetView>
  </sheetViews>
  <sheetFormatPr defaultRowHeight="14.4"/>
  <cols>
    <col min="1" max="1" width="1" customWidth="1"/>
    <col min="2" max="2" width="14.88671875" bestFit="1" customWidth="1"/>
    <col min="3" max="3" width="16.6640625" bestFit="1" customWidth="1"/>
    <col min="4" max="7" width="11.88671875" bestFit="1" customWidth="1"/>
    <col min="8" max="8" width="6.6640625" style="1" bestFit="1" customWidth="1"/>
    <col min="9" max="9" width="11.5546875" bestFit="1" customWidth="1"/>
    <col min="10" max="10" width="15.109375" bestFit="1" customWidth="1"/>
    <col min="11" max="11" width="12.88671875" bestFit="1" customWidth="1"/>
  </cols>
  <sheetData>
    <row r="1" spans="2:12" ht="3" customHeight="1"/>
    <row r="2" spans="2:12" ht="12.9" customHeight="1">
      <c r="B2" s="2" t="s">
        <v>9</v>
      </c>
      <c r="C2" s="2" t="s">
        <v>8</v>
      </c>
      <c r="D2" s="3"/>
      <c r="E2" s="3"/>
      <c r="F2" s="3"/>
      <c r="G2" s="3"/>
      <c r="H2" s="4" t="s">
        <v>31</v>
      </c>
      <c r="I2" s="4">
        <v>0.8</v>
      </c>
      <c r="J2" s="5" t="s">
        <v>35</v>
      </c>
      <c r="K2" s="6">
        <v>30</v>
      </c>
      <c r="L2" s="3"/>
    </row>
    <row r="3" spans="2:12" ht="12.9" customHeight="1">
      <c r="B3" s="5" t="s">
        <v>0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7" t="s">
        <v>32</v>
      </c>
      <c r="I3" s="7" t="s">
        <v>33</v>
      </c>
      <c r="J3" s="7" t="s">
        <v>34</v>
      </c>
      <c r="K3" s="7" t="s">
        <v>36</v>
      </c>
      <c r="L3" s="7" t="s">
        <v>37</v>
      </c>
    </row>
    <row r="4" spans="2:12" ht="12.9" customHeight="1">
      <c r="B4" s="5" t="s">
        <v>1</v>
      </c>
      <c r="C4" s="8">
        <v>60</v>
      </c>
      <c r="D4" s="8">
        <v>66</v>
      </c>
      <c r="E4" s="8">
        <v>42</v>
      </c>
      <c r="F4" s="8">
        <v>30</v>
      </c>
      <c r="G4" s="8">
        <v>84</v>
      </c>
      <c r="H4" s="9">
        <v>1</v>
      </c>
      <c r="I4" s="8">
        <v>7</v>
      </c>
      <c r="J4" s="8">
        <f t="shared" ref="J4:J10" si="0">(H4*I4*$K$2)*$I$2</f>
        <v>168</v>
      </c>
      <c r="K4" s="8">
        <f t="shared" ref="K4:K10" si="1">SUM(C4:G4)</f>
        <v>282</v>
      </c>
      <c r="L4" s="9">
        <f>K4/J4</f>
        <v>1.6785714285714286</v>
      </c>
    </row>
    <row r="5" spans="2:12" ht="12.9" customHeight="1">
      <c r="B5" s="5" t="s">
        <v>2</v>
      </c>
      <c r="C5" s="8">
        <v>40</v>
      </c>
      <c r="D5" s="8">
        <v>44</v>
      </c>
      <c r="E5" s="8">
        <v>28</v>
      </c>
      <c r="F5" s="8">
        <v>20</v>
      </c>
      <c r="G5" s="8">
        <v>56</v>
      </c>
      <c r="H5" s="9">
        <v>1</v>
      </c>
      <c r="I5" s="8">
        <v>7</v>
      </c>
      <c r="J5" s="8">
        <f t="shared" si="0"/>
        <v>168</v>
      </c>
      <c r="K5" s="8">
        <f t="shared" si="1"/>
        <v>188</v>
      </c>
      <c r="L5" s="9">
        <f t="shared" ref="L5:L10" si="2">K5/J5</f>
        <v>1.1190476190476191</v>
      </c>
    </row>
    <row r="6" spans="2:12" ht="12.9" customHeight="1">
      <c r="B6" s="5" t="s">
        <v>7</v>
      </c>
      <c r="C6" s="8">
        <v>80</v>
      </c>
      <c r="D6" s="8">
        <v>88</v>
      </c>
      <c r="E6" s="8">
        <v>56</v>
      </c>
      <c r="F6" s="8">
        <v>40</v>
      </c>
      <c r="G6" s="8">
        <v>112</v>
      </c>
      <c r="H6" s="9">
        <v>1</v>
      </c>
      <c r="I6" s="8">
        <v>7</v>
      </c>
      <c r="J6" s="8">
        <f t="shared" si="0"/>
        <v>168</v>
      </c>
      <c r="K6" s="8">
        <f t="shared" si="1"/>
        <v>376</v>
      </c>
      <c r="L6" s="9">
        <f t="shared" si="2"/>
        <v>2.2380952380952381</v>
      </c>
    </row>
    <row r="7" spans="2:12" ht="12.9" customHeight="1">
      <c r="B7" s="5" t="s">
        <v>6</v>
      </c>
      <c r="C7" s="8">
        <v>200</v>
      </c>
      <c r="D7" s="8">
        <v>220.00000000000003</v>
      </c>
      <c r="E7" s="8">
        <v>140</v>
      </c>
      <c r="F7" s="8">
        <v>100</v>
      </c>
      <c r="G7" s="8">
        <v>280</v>
      </c>
      <c r="H7" s="9">
        <v>3</v>
      </c>
      <c r="I7" s="8">
        <v>7</v>
      </c>
      <c r="J7" s="8">
        <f t="shared" si="0"/>
        <v>504</v>
      </c>
      <c r="K7" s="8">
        <f t="shared" si="1"/>
        <v>940</v>
      </c>
      <c r="L7" s="9">
        <f t="shared" si="2"/>
        <v>1.8650793650793651</v>
      </c>
    </row>
    <row r="8" spans="2:12" ht="12.9" customHeight="1">
      <c r="B8" s="5" t="s">
        <v>5</v>
      </c>
      <c r="C8" s="8">
        <v>300</v>
      </c>
      <c r="D8" s="8">
        <v>123</v>
      </c>
      <c r="E8" s="8">
        <v>90</v>
      </c>
      <c r="F8" s="8">
        <v>100</v>
      </c>
      <c r="G8" s="8">
        <v>123</v>
      </c>
      <c r="H8" s="9">
        <v>2</v>
      </c>
      <c r="I8" s="8">
        <v>7</v>
      </c>
      <c r="J8" s="8">
        <f t="shared" si="0"/>
        <v>336</v>
      </c>
      <c r="K8" s="8">
        <f t="shared" si="1"/>
        <v>736</v>
      </c>
      <c r="L8" s="9">
        <f t="shared" si="2"/>
        <v>2.1904761904761907</v>
      </c>
    </row>
    <row r="9" spans="2:12" ht="12.9" customHeight="1">
      <c r="B9" s="5" t="s">
        <v>4</v>
      </c>
      <c r="C9" s="8">
        <v>60</v>
      </c>
      <c r="D9" s="8">
        <v>66</v>
      </c>
      <c r="E9" s="8">
        <v>42</v>
      </c>
      <c r="F9" s="8">
        <v>30</v>
      </c>
      <c r="G9" s="8">
        <v>84</v>
      </c>
      <c r="H9" s="9">
        <v>1</v>
      </c>
      <c r="I9" s="8">
        <v>7</v>
      </c>
      <c r="J9" s="8">
        <f t="shared" si="0"/>
        <v>168</v>
      </c>
      <c r="K9" s="8">
        <f t="shared" si="1"/>
        <v>282</v>
      </c>
      <c r="L9" s="9">
        <f t="shared" si="2"/>
        <v>1.6785714285714286</v>
      </c>
    </row>
    <row r="10" spans="2:12" ht="12.9" customHeight="1">
      <c r="B10" s="5" t="s">
        <v>3</v>
      </c>
      <c r="C10" s="8">
        <v>100</v>
      </c>
      <c r="D10" s="8">
        <v>110.00000000000001</v>
      </c>
      <c r="E10" s="8">
        <v>70</v>
      </c>
      <c r="F10" s="8">
        <v>50</v>
      </c>
      <c r="G10" s="8">
        <v>140</v>
      </c>
      <c r="H10" s="9">
        <v>1</v>
      </c>
      <c r="I10" s="8">
        <v>7</v>
      </c>
      <c r="J10" s="8">
        <f t="shared" si="0"/>
        <v>168</v>
      </c>
      <c r="K10" s="8">
        <f t="shared" si="1"/>
        <v>470</v>
      </c>
      <c r="L10" s="9">
        <f t="shared" si="2"/>
        <v>2.7976190476190474</v>
      </c>
    </row>
    <row r="11" spans="2:12" ht="3" customHeight="1">
      <c r="B11" s="3"/>
      <c r="C11" s="3"/>
      <c r="D11" s="3"/>
      <c r="E11" s="3"/>
      <c r="F11" s="3"/>
      <c r="G11" s="3"/>
      <c r="H11" s="10"/>
      <c r="I11" s="3"/>
      <c r="J11" s="3"/>
      <c r="K11" s="3"/>
      <c r="L11" s="3"/>
    </row>
    <row r="12" spans="2:12" ht="14.1" customHeight="1">
      <c r="B12" s="2" t="s">
        <v>9</v>
      </c>
      <c r="C12" s="2" t="s">
        <v>15</v>
      </c>
      <c r="D12" s="3"/>
      <c r="E12" s="3"/>
      <c r="F12" s="3"/>
      <c r="G12" s="3"/>
      <c r="H12" s="10"/>
      <c r="I12" s="3"/>
      <c r="J12" s="3"/>
      <c r="K12" s="3"/>
      <c r="L12" s="3"/>
    </row>
    <row r="13" spans="2:12" ht="14.1" customHeight="1">
      <c r="B13" s="5" t="s">
        <v>0</v>
      </c>
      <c r="C13" s="5" t="s">
        <v>10</v>
      </c>
      <c r="D13" s="5" t="s">
        <v>11</v>
      </c>
      <c r="E13" s="5" t="s">
        <v>12</v>
      </c>
      <c r="F13" s="5" t="s">
        <v>13</v>
      </c>
      <c r="G13" s="5" t="s">
        <v>14</v>
      </c>
      <c r="H13" s="7" t="s">
        <v>32</v>
      </c>
      <c r="I13" s="7" t="s">
        <v>33</v>
      </c>
      <c r="J13" s="7" t="s">
        <v>34</v>
      </c>
      <c r="K13" s="7" t="s">
        <v>36</v>
      </c>
      <c r="L13" s="7" t="s">
        <v>37</v>
      </c>
    </row>
    <row r="14" spans="2:12" ht="14.1" customHeight="1">
      <c r="B14" s="5" t="s">
        <v>1</v>
      </c>
      <c r="C14" s="8">
        <v>78</v>
      </c>
      <c r="D14" s="8">
        <v>85.800000000000011</v>
      </c>
      <c r="E14" s="8">
        <v>54.599999999999994</v>
      </c>
      <c r="F14" s="8">
        <v>39</v>
      </c>
      <c r="G14" s="8">
        <v>109.19999999999999</v>
      </c>
      <c r="H14" s="9">
        <v>1</v>
      </c>
      <c r="I14" s="8">
        <v>7</v>
      </c>
      <c r="J14" s="8">
        <f t="shared" ref="J14:J20" si="3">(H14*I14*$K$2)*$I$2</f>
        <v>168</v>
      </c>
      <c r="K14" s="8">
        <f t="shared" ref="K14:K20" si="4">SUM(C14:G14)</f>
        <v>366.59999999999997</v>
      </c>
      <c r="L14" s="9">
        <f>K14/J14</f>
        <v>2.1821428571428569</v>
      </c>
    </row>
    <row r="15" spans="2:12" ht="14.1" customHeight="1">
      <c r="B15" s="5" t="s">
        <v>17</v>
      </c>
      <c r="C15" s="8">
        <v>120</v>
      </c>
      <c r="D15" s="8">
        <v>132</v>
      </c>
      <c r="E15" s="8">
        <v>84</v>
      </c>
      <c r="F15" s="8">
        <v>60</v>
      </c>
      <c r="G15" s="8">
        <v>168</v>
      </c>
      <c r="H15" s="9">
        <v>1</v>
      </c>
      <c r="I15" s="8">
        <v>7</v>
      </c>
      <c r="J15" s="8">
        <f t="shared" si="3"/>
        <v>168</v>
      </c>
      <c r="K15" s="8">
        <f t="shared" si="4"/>
        <v>564</v>
      </c>
      <c r="L15" s="9">
        <f t="shared" ref="L15:L20" si="5">K15/J15</f>
        <v>3.3571428571428572</v>
      </c>
    </row>
    <row r="16" spans="2:12" ht="14.1" customHeight="1">
      <c r="B16" s="5" t="s">
        <v>18</v>
      </c>
      <c r="C16" s="8">
        <v>230</v>
      </c>
      <c r="D16" s="8">
        <v>253.00000000000003</v>
      </c>
      <c r="E16" s="8">
        <v>161</v>
      </c>
      <c r="F16" s="8">
        <v>115</v>
      </c>
      <c r="G16" s="8">
        <v>322</v>
      </c>
      <c r="H16" s="9">
        <v>2</v>
      </c>
      <c r="I16" s="8">
        <v>7</v>
      </c>
      <c r="J16" s="8">
        <f t="shared" si="3"/>
        <v>336</v>
      </c>
      <c r="K16" s="8">
        <f t="shared" si="4"/>
        <v>1081</v>
      </c>
      <c r="L16" s="9">
        <f t="shared" si="5"/>
        <v>3.2172619047619047</v>
      </c>
    </row>
    <row r="17" spans="2:12" ht="14.1" customHeight="1">
      <c r="B17" s="5" t="s">
        <v>19</v>
      </c>
      <c r="C17" s="8">
        <v>300</v>
      </c>
      <c r="D17" s="8">
        <v>134</v>
      </c>
      <c r="E17" s="8">
        <v>110</v>
      </c>
      <c r="F17" s="8">
        <v>150</v>
      </c>
      <c r="G17" s="8">
        <v>100</v>
      </c>
      <c r="H17" s="9">
        <v>2</v>
      </c>
      <c r="I17" s="8">
        <v>7</v>
      </c>
      <c r="J17" s="8">
        <f t="shared" si="3"/>
        <v>336</v>
      </c>
      <c r="K17" s="8">
        <f t="shared" si="4"/>
        <v>794</v>
      </c>
      <c r="L17" s="9">
        <f t="shared" si="5"/>
        <v>2.3630952380952381</v>
      </c>
    </row>
    <row r="18" spans="2:12" ht="14.1" customHeight="1">
      <c r="B18" s="5" t="s">
        <v>20</v>
      </c>
      <c r="C18" s="8">
        <v>500</v>
      </c>
      <c r="D18" s="8">
        <v>140</v>
      </c>
      <c r="E18" s="8">
        <v>130</v>
      </c>
      <c r="F18" s="8">
        <v>78</v>
      </c>
      <c r="G18" s="8">
        <v>134</v>
      </c>
      <c r="H18" s="9">
        <v>3</v>
      </c>
      <c r="I18" s="8">
        <v>7</v>
      </c>
      <c r="J18" s="8">
        <f t="shared" si="3"/>
        <v>504</v>
      </c>
      <c r="K18" s="8">
        <f t="shared" si="4"/>
        <v>982</v>
      </c>
      <c r="L18" s="9">
        <f t="shared" si="5"/>
        <v>1.9484126984126984</v>
      </c>
    </row>
    <row r="19" spans="2:12" ht="14.1" customHeight="1">
      <c r="B19" s="5" t="s">
        <v>21</v>
      </c>
      <c r="C19" s="8">
        <v>230</v>
      </c>
      <c r="D19" s="8">
        <v>253.00000000000003</v>
      </c>
      <c r="E19" s="8">
        <v>161</v>
      </c>
      <c r="F19" s="8">
        <v>115</v>
      </c>
      <c r="G19" s="8">
        <v>322</v>
      </c>
      <c r="H19" s="9">
        <v>2</v>
      </c>
      <c r="I19" s="8">
        <v>7</v>
      </c>
      <c r="J19" s="8">
        <f t="shared" si="3"/>
        <v>336</v>
      </c>
      <c r="K19" s="8">
        <f t="shared" si="4"/>
        <v>1081</v>
      </c>
      <c r="L19" s="9">
        <f t="shared" si="5"/>
        <v>3.2172619047619047</v>
      </c>
    </row>
    <row r="20" spans="2:12" ht="14.1" customHeight="1">
      <c r="B20" s="5" t="s">
        <v>22</v>
      </c>
      <c r="C20" s="8">
        <v>100</v>
      </c>
      <c r="D20" s="8">
        <v>110.00000000000001</v>
      </c>
      <c r="E20" s="8">
        <v>70</v>
      </c>
      <c r="F20" s="8">
        <v>50</v>
      </c>
      <c r="G20" s="8">
        <v>140</v>
      </c>
      <c r="H20" s="9">
        <v>2</v>
      </c>
      <c r="I20" s="8">
        <v>7</v>
      </c>
      <c r="J20" s="8">
        <f t="shared" si="3"/>
        <v>336</v>
      </c>
      <c r="K20" s="8">
        <f t="shared" si="4"/>
        <v>470</v>
      </c>
      <c r="L20" s="9">
        <f t="shared" si="5"/>
        <v>1.3988095238095237</v>
      </c>
    </row>
    <row r="21" spans="2:12" ht="2.25" customHeight="1">
      <c r="B21" s="3"/>
      <c r="C21" s="3"/>
      <c r="D21" s="3"/>
      <c r="E21" s="3"/>
      <c r="F21" s="3"/>
      <c r="G21" s="3"/>
      <c r="H21" s="10"/>
      <c r="I21" s="3"/>
      <c r="J21" s="3"/>
      <c r="K21" s="3"/>
      <c r="L21" s="3"/>
    </row>
    <row r="22" spans="2:12" ht="14.1" customHeight="1">
      <c r="B22" s="2" t="s">
        <v>9</v>
      </c>
      <c r="C22" s="2" t="s">
        <v>16</v>
      </c>
      <c r="D22" s="3"/>
      <c r="E22" s="3"/>
      <c r="F22" s="3"/>
      <c r="G22" s="3"/>
      <c r="H22" s="10"/>
      <c r="I22" s="3"/>
      <c r="J22" s="3"/>
      <c r="K22" s="3"/>
      <c r="L22" s="3"/>
    </row>
    <row r="23" spans="2:12" ht="14.1" customHeight="1">
      <c r="B23" s="5" t="s">
        <v>0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7" t="s">
        <v>32</v>
      </c>
      <c r="I23" s="7" t="s">
        <v>33</v>
      </c>
      <c r="J23" s="7" t="s">
        <v>34</v>
      </c>
      <c r="K23" s="7" t="s">
        <v>36</v>
      </c>
      <c r="L23" s="7" t="s">
        <v>37</v>
      </c>
    </row>
    <row r="24" spans="2:12" ht="14.1" customHeight="1">
      <c r="B24" s="5" t="s">
        <v>1</v>
      </c>
      <c r="C24" s="8">
        <v>134</v>
      </c>
      <c r="D24" s="8">
        <v>123</v>
      </c>
      <c r="E24" s="8">
        <v>93.8</v>
      </c>
      <c r="F24" s="8">
        <v>67</v>
      </c>
      <c r="G24" s="8">
        <v>187.6</v>
      </c>
      <c r="H24" s="9">
        <v>1</v>
      </c>
      <c r="I24" s="8">
        <v>7</v>
      </c>
      <c r="J24" s="8">
        <f t="shared" ref="J24:J30" si="6">(H24*I24*$K$2)*$I$2</f>
        <v>168</v>
      </c>
      <c r="K24" s="8">
        <f t="shared" ref="K24:K30" si="7">SUM(C24:G24)</f>
        <v>605.4</v>
      </c>
      <c r="L24" s="9">
        <f>K24/J24</f>
        <v>3.6035714285714286</v>
      </c>
    </row>
    <row r="25" spans="2:12" ht="14.1" customHeight="1">
      <c r="B25" s="5" t="s">
        <v>17</v>
      </c>
      <c r="C25" s="8">
        <v>100</v>
      </c>
      <c r="D25" s="8">
        <v>110.00000000000001</v>
      </c>
      <c r="E25" s="8">
        <v>70</v>
      </c>
      <c r="F25" s="8">
        <v>50</v>
      </c>
      <c r="G25" s="8">
        <v>140</v>
      </c>
      <c r="H25" s="9">
        <v>1</v>
      </c>
      <c r="I25" s="8">
        <v>7</v>
      </c>
      <c r="J25" s="8">
        <f t="shared" si="6"/>
        <v>168</v>
      </c>
      <c r="K25" s="8">
        <f t="shared" si="7"/>
        <v>470</v>
      </c>
      <c r="L25" s="9">
        <f t="shared" ref="L25:L30" si="8">K25/J25</f>
        <v>2.7976190476190474</v>
      </c>
    </row>
    <row r="26" spans="2:12" ht="14.1" customHeight="1">
      <c r="B26" s="5" t="s">
        <v>18</v>
      </c>
      <c r="C26" s="8">
        <v>200</v>
      </c>
      <c r="D26" s="8">
        <v>220.00000000000003</v>
      </c>
      <c r="E26" s="8">
        <v>140</v>
      </c>
      <c r="F26" s="8">
        <v>100</v>
      </c>
      <c r="G26" s="8">
        <v>280</v>
      </c>
      <c r="H26" s="9">
        <v>2</v>
      </c>
      <c r="I26" s="8">
        <v>7</v>
      </c>
      <c r="J26" s="8">
        <f t="shared" si="6"/>
        <v>336</v>
      </c>
      <c r="K26" s="8">
        <f t="shared" si="7"/>
        <v>940</v>
      </c>
      <c r="L26" s="9">
        <f t="shared" si="8"/>
        <v>2.7976190476190474</v>
      </c>
    </row>
    <row r="27" spans="2:12" ht="14.1" customHeight="1">
      <c r="B27" s="5" t="s">
        <v>23</v>
      </c>
      <c r="C27" s="8">
        <v>120</v>
      </c>
      <c r="D27" s="8">
        <v>132</v>
      </c>
      <c r="E27" s="8">
        <v>84</v>
      </c>
      <c r="F27" s="8">
        <v>60</v>
      </c>
      <c r="G27" s="8">
        <v>168</v>
      </c>
      <c r="H27" s="9">
        <v>2</v>
      </c>
      <c r="I27" s="8">
        <v>7</v>
      </c>
      <c r="J27" s="8">
        <f t="shared" si="6"/>
        <v>336</v>
      </c>
      <c r="K27" s="8">
        <f t="shared" si="7"/>
        <v>564</v>
      </c>
      <c r="L27" s="9">
        <f t="shared" si="8"/>
        <v>1.6785714285714286</v>
      </c>
    </row>
    <row r="28" spans="2:12" ht="14.1" customHeight="1">
      <c r="B28" s="5" t="s">
        <v>22</v>
      </c>
      <c r="C28" s="8">
        <v>200</v>
      </c>
      <c r="D28" s="8">
        <v>220.00000000000003</v>
      </c>
      <c r="E28" s="8">
        <v>140</v>
      </c>
      <c r="F28" s="8">
        <v>100</v>
      </c>
      <c r="G28" s="8">
        <v>280</v>
      </c>
      <c r="H28" s="9">
        <v>3</v>
      </c>
      <c r="I28" s="8">
        <v>7</v>
      </c>
      <c r="J28" s="8">
        <f t="shared" si="6"/>
        <v>504</v>
      </c>
      <c r="K28" s="8">
        <f t="shared" si="7"/>
        <v>940</v>
      </c>
      <c r="L28" s="9">
        <f t="shared" si="8"/>
        <v>1.8650793650793651</v>
      </c>
    </row>
    <row r="29" spans="2:12" ht="14.1" customHeight="1">
      <c r="B29" s="5" t="s">
        <v>19</v>
      </c>
      <c r="C29" s="8">
        <v>167</v>
      </c>
      <c r="D29" s="8">
        <v>183.70000000000002</v>
      </c>
      <c r="E29" s="8">
        <v>116.89999999999999</v>
      </c>
      <c r="F29" s="8">
        <v>83.5</v>
      </c>
      <c r="G29" s="8">
        <v>233.79999999999998</v>
      </c>
      <c r="H29" s="9">
        <v>2</v>
      </c>
      <c r="I29" s="8">
        <v>7</v>
      </c>
      <c r="J29" s="8">
        <f t="shared" si="6"/>
        <v>336</v>
      </c>
      <c r="K29" s="8">
        <f t="shared" si="7"/>
        <v>784.9</v>
      </c>
      <c r="L29" s="9">
        <f t="shared" si="8"/>
        <v>2.3360119047619046</v>
      </c>
    </row>
    <row r="30" spans="2:12" ht="14.1" customHeight="1">
      <c r="B30" s="5" t="s">
        <v>21</v>
      </c>
      <c r="C30" s="8">
        <v>100</v>
      </c>
      <c r="D30" s="8">
        <v>110.00000000000001</v>
      </c>
      <c r="E30" s="8">
        <v>70</v>
      </c>
      <c r="F30" s="8">
        <v>50</v>
      </c>
      <c r="G30" s="8">
        <v>140</v>
      </c>
      <c r="H30" s="9">
        <v>2</v>
      </c>
      <c r="I30" s="8">
        <v>7</v>
      </c>
      <c r="J30" s="8">
        <f t="shared" si="6"/>
        <v>336</v>
      </c>
      <c r="K30" s="8">
        <f t="shared" si="7"/>
        <v>470</v>
      </c>
      <c r="L30" s="9">
        <f t="shared" si="8"/>
        <v>1.3988095238095237</v>
      </c>
    </row>
    <row r="31" spans="2:12" ht="2.25" customHeight="1">
      <c r="B31" s="3"/>
      <c r="C31" s="3"/>
      <c r="D31" s="3"/>
      <c r="E31" s="3"/>
      <c r="F31" s="3"/>
      <c r="G31" s="3"/>
      <c r="H31" s="10"/>
      <c r="I31" s="3"/>
      <c r="J31" s="3"/>
      <c r="K31" s="3"/>
      <c r="L31" s="3"/>
    </row>
    <row r="32" spans="2:12" ht="14.1" customHeight="1">
      <c r="B32" s="2" t="s">
        <v>9</v>
      </c>
      <c r="C32" s="2" t="s">
        <v>25</v>
      </c>
      <c r="D32" s="3"/>
      <c r="E32" s="3"/>
      <c r="F32" s="3"/>
      <c r="G32" s="3"/>
      <c r="H32" s="10"/>
      <c r="I32" s="3"/>
      <c r="J32" s="3"/>
      <c r="K32" s="3"/>
      <c r="L32" s="3"/>
    </row>
    <row r="33" spans="2:12" ht="14.1" customHeight="1">
      <c r="B33" s="5" t="s">
        <v>0</v>
      </c>
      <c r="C33" s="5" t="s">
        <v>10</v>
      </c>
      <c r="D33" s="5" t="s">
        <v>11</v>
      </c>
      <c r="E33" s="5" t="s">
        <v>12</v>
      </c>
      <c r="F33" s="5" t="s">
        <v>13</v>
      </c>
      <c r="G33" s="5" t="s">
        <v>14</v>
      </c>
      <c r="H33" s="7" t="s">
        <v>32</v>
      </c>
      <c r="I33" s="7" t="s">
        <v>33</v>
      </c>
      <c r="J33" s="7" t="s">
        <v>34</v>
      </c>
      <c r="K33" s="7" t="s">
        <v>36</v>
      </c>
      <c r="L33" s="7" t="s">
        <v>37</v>
      </c>
    </row>
    <row r="34" spans="2:12" ht="14.1" customHeight="1">
      <c r="B34" s="5" t="s">
        <v>26</v>
      </c>
      <c r="C34" s="8">
        <v>240</v>
      </c>
      <c r="D34" s="8">
        <v>264</v>
      </c>
      <c r="E34" s="8">
        <v>168</v>
      </c>
      <c r="F34" s="8">
        <v>120</v>
      </c>
      <c r="G34" s="8">
        <v>336</v>
      </c>
      <c r="H34" s="9">
        <v>2</v>
      </c>
      <c r="I34" s="8">
        <v>7</v>
      </c>
      <c r="J34" s="8">
        <f t="shared" ref="J34:J39" si="9">(H34*I34*$K$2)*$I$2</f>
        <v>336</v>
      </c>
      <c r="K34" s="8">
        <f t="shared" ref="K34:K39" si="10">SUM(C34:G34)</f>
        <v>1128</v>
      </c>
      <c r="L34" s="9">
        <f>K34/J34</f>
        <v>3.3571428571428572</v>
      </c>
    </row>
    <row r="35" spans="2:12" ht="14.1" customHeight="1">
      <c r="B35" s="5" t="s">
        <v>27</v>
      </c>
      <c r="C35" s="8">
        <v>340</v>
      </c>
      <c r="D35" s="8">
        <v>120</v>
      </c>
      <c r="E35" s="8">
        <v>130</v>
      </c>
      <c r="F35" s="8">
        <v>134</v>
      </c>
      <c r="G35" s="8">
        <v>200</v>
      </c>
      <c r="H35" s="9">
        <v>2</v>
      </c>
      <c r="I35" s="8">
        <v>7</v>
      </c>
      <c r="J35" s="8">
        <f t="shared" si="9"/>
        <v>336</v>
      </c>
      <c r="K35" s="8">
        <f t="shared" si="10"/>
        <v>924</v>
      </c>
      <c r="L35" s="9">
        <f t="shared" ref="L35:L39" si="11">K35/J35</f>
        <v>2.75</v>
      </c>
    </row>
    <row r="36" spans="2:12" ht="14.1" customHeight="1">
      <c r="B36" s="5" t="s">
        <v>28</v>
      </c>
      <c r="C36" s="8">
        <v>200</v>
      </c>
      <c r="D36" s="8">
        <v>220.00000000000003</v>
      </c>
      <c r="E36" s="8">
        <v>140</v>
      </c>
      <c r="F36" s="8">
        <v>100</v>
      </c>
      <c r="G36" s="8">
        <v>280</v>
      </c>
      <c r="H36" s="9">
        <v>2</v>
      </c>
      <c r="I36" s="8">
        <v>7</v>
      </c>
      <c r="J36" s="8">
        <f t="shared" si="9"/>
        <v>336</v>
      </c>
      <c r="K36" s="8">
        <f t="shared" si="10"/>
        <v>940</v>
      </c>
      <c r="L36" s="9">
        <f t="shared" si="11"/>
        <v>2.7976190476190474</v>
      </c>
    </row>
    <row r="37" spans="2:12" ht="14.1" customHeight="1">
      <c r="B37" s="5" t="s">
        <v>29</v>
      </c>
      <c r="C37" s="8">
        <v>200</v>
      </c>
      <c r="D37" s="8">
        <v>220.00000000000003</v>
      </c>
      <c r="E37" s="8">
        <v>140</v>
      </c>
      <c r="F37" s="8">
        <v>100</v>
      </c>
      <c r="G37" s="8">
        <v>280</v>
      </c>
      <c r="H37" s="9">
        <v>2</v>
      </c>
      <c r="I37" s="8">
        <v>7</v>
      </c>
      <c r="J37" s="8">
        <f t="shared" si="9"/>
        <v>336</v>
      </c>
      <c r="K37" s="8">
        <f t="shared" si="10"/>
        <v>940</v>
      </c>
      <c r="L37" s="9">
        <f t="shared" si="11"/>
        <v>2.7976190476190474</v>
      </c>
    </row>
    <row r="38" spans="2:12" ht="14.1" customHeight="1">
      <c r="B38" s="5" t="s">
        <v>30</v>
      </c>
      <c r="C38" s="8">
        <v>450</v>
      </c>
      <c r="D38" s="8">
        <v>200</v>
      </c>
      <c r="E38" s="8">
        <v>130</v>
      </c>
      <c r="F38" s="8">
        <v>154</v>
      </c>
      <c r="G38" s="8">
        <v>200</v>
      </c>
      <c r="H38" s="9">
        <v>2</v>
      </c>
      <c r="I38" s="8">
        <v>7</v>
      </c>
      <c r="J38" s="8">
        <f t="shared" si="9"/>
        <v>336</v>
      </c>
      <c r="K38" s="8">
        <f t="shared" si="10"/>
        <v>1134</v>
      </c>
      <c r="L38" s="9">
        <f t="shared" si="11"/>
        <v>3.375</v>
      </c>
    </row>
    <row r="39" spans="2:12" ht="14.1" customHeight="1">
      <c r="B39" s="5" t="s">
        <v>24</v>
      </c>
      <c r="C39" s="8">
        <v>600</v>
      </c>
      <c r="D39" s="8">
        <v>200</v>
      </c>
      <c r="E39" s="8">
        <v>167</v>
      </c>
      <c r="F39" s="8">
        <v>100</v>
      </c>
      <c r="G39" s="8">
        <v>80</v>
      </c>
      <c r="H39" s="9">
        <v>2</v>
      </c>
      <c r="I39" s="8">
        <v>7</v>
      </c>
      <c r="J39" s="8">
        <f t="shared" si="9"/>
        <v>336</v>
      </c>
      <c r="K39" s="8">
        <f t="shared" si="10"/>
        <v>1147</v>
      </c>
      <c r="L39" s="9">
        <f t="shared" si="11"/>
        <v>3.4136904761904763</v>
      </c>
    </row>
    <row r="40" spans="2:12">
      <c r="H40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0"/>
  <sheetViews>
    <sheetView showGridLines="0" workbookViewId="0">
      <selection activeCell="D4" sqref="D4"/>
    </sheetView>
  </sheetViews>
  <sheetFormatPr defaultRowHeight="14.4"/>
  <cols>
    <col min="1" max="1" width="1" customWidth="1"/>
    <col min="2" max="2" width="14.88671875" bestFit="1" customWidth="1"/>
    <col min="3" max="3" width="16.6640625" bestFit="1" customWidth="1"/>
    <col min="4" max="7" width="11.88671875" bestFit="1" customWidth="1"/>
    <col min="8" max="8" width="6.6640625" style="1" bestFit="1" customWidth="1"/>
    <col min="9" max="9" width="11.5546875" bestFit="1" customWidth="1"/>
    <col min="10" max="10" width="15.109375" bestFit="1" customWidth="1"/>
    <col min="11" max="11" width="12.88671875" bestFit="1" customWidth="1"/>
  </cols>
  <sheetData>
    <row r="1" spans="2:12" ht="3" customHeight="1"/>
    <row r="2" spans="2:12" ht="12.9" customHeight="1">
      <c r="B2" s="2" t="s">
        <v>9</v>
      </c>
      <c r="C2" s="2" t="s">
        <v>8</v>
      </c>
      <c r="D2" s="3"/>
      <c r="E2" s="3"/>
      <c r="F2" s="3"/>
      <c r="G2" s="3"/>
      <c r="H2" s="4" t="s">
        <v>31</v>
      </c>
      <c r="I2" s="4">
        <v>0.8</v>
      </c>
      <c r="J2" s="5" t="s">
        <v>35</v>
      </c>
      <c r="K2" s="6">
        <v>30</v>
      </c>
      <c r="L2" s="3"/>
    </row>
    <row r="3" spans="2:12" ht="12.9" customHeight="1">
      <c r="B3" s="5" t="s">
        <v>0</v>
      </c>
      <c r="C3" s="5" t="s">
        <v>14</v>
      </c>
      <c r="D3" s="5" t="s">
        <v>13</v>
      </c>
      <c r="E3" s="5" t="s">
        <v>11</v>
      </c>
      <c r="F3" s="5" t="s">
        <v>10</v>
      </c>
      <c r="G3" s="5" t="s">
        <v>12</v>
      </c>
      <c r="H3" s="7" t="s">
        <v>32</v>
      </c>
      <c r="I3" s="7" t="s">
        <v>33</v>
      </c>
      <c r="J3" s="7" t="s">
        <v>34</v>
      </c>
      <c r="K3" s="7" t="s">
        <v>36</v>
      </c>
      <c r="L3" s="7" t="s">
        <v>37</v>
      </c>
    </row>
    <row r="4" spans="2:12" ht="12.9" customHeight="1">
      <c r="B4" s="5" t="s">
        <v>1</v>
      </c>
      <c r="C4" s="8">
        <v>84</v>
      </c>
      <c r="D4" s="8">
        <v>30</v>
      </c>
      <c r="E4" s="8">
        <v>66</v>
      </c>
      <c r="F4" s="8">
        <v>60</v>
      </c>
      <c r="G4" s="8">
        <v>42</v>
      </c>
      <c r="H4" s="9">
        <v>1</v>
      </c>
      <c r="I4" s="8">
        <v>7</v>
      </c>
      <c r="J4" s="8">
        <v>168</v>
      </c>
      <c r="K4" s="8">
        <v>168</v>
      </c>
      <c r="L4" s="9">
        <v>1</v>
      </c>
    </row>
    <row r="5" spans="2:12" ht="12.9" customHeight="1">
      <c r="B5" s="5" t="s">
        <v>2</v>
      </c>
      <c r="C5" s="8">
        <v>56</v>
      </c>
      <c r="D5" s="8">
        <v>20</v>
      </c>
      <c r="E5" s="8">
        <v>44</v>
      </c>
      <c r="F5" s="8">
        <v>40</v>
      </c>
      <c r="G5" s="8">
        <v>28</v>
      </c>
      <c r="H5" s="9">
        <v>1</v>
      </c>
      <c r="I5" s="8">
        <v>7</v>
      </c>
      <c r="J5" s="8">
        <v>168</v>
      </c>
      <c r="K5" s="8">
        <v>112</v>
      </c>
      <c r="L5" s="9">
        <v>0.66666666666666663</v>
      </c>
    </row>
    <row r="6" spans="2:12" ht="12.9" customHeight="1">
      <c r="B6" s="5" t="s">
        <v>7</v>
      </c>
      <c r="C6" s="8">
        <v>112</v>
      </c>
      <c r="D6" s="8">
        <v>40</v>
      </c>
      <c r="E6" s="8">
        <v>88</v>
      </c>
      <c r="F6" s="8">
        <v>80</v>
      </c>
      <c r="G6" s="8">
        <v>56</v>
      </c>
      <c r="H6" s="9">
        <v>1</v>
      </c>
      <c r="I6" s="8">
        <v>7</v>
      </c>
      <c r="J6" s="8">
        <v>168</v>
      </c>
      <c r="K6" s="8">
        <v>224</v>
      </c>
      <c r="L6" s="9">
        <v>1.3333333333333333</v>
      </c>
    </row>
    <row r="7" spans="2:12" ht="12.9" customHeight="1">
      <c r="B7" s="5" t="s">
        <v>6</v>
      </c>
      <c r="C7" s="8">
        <v>280</v>
      </c>
      <c r="D7" s="8">
        <v>100</v>
      </c>
      <c r="E7" s="8">
        <v>220.00000000000003</v>
      </c>
      <c r="F7" s="8">
        <v>200</v>
      </c>
      <c r="G7" s="8">
        <v>140</v>
      </c>
      <c r="H7" s="9">
        <v>3</v>
      </c>
      <c r="I7" s="8">
        <v>7</v>
      </c>
      <c r="J7" s="8">
        <v>504</v>
      </c>
      <c r="K7" s="8">
        <v>560</v>
      </c>
      <c r="L7" s="9">
        <v>1.1111111111111112</v>
      </c>
    </row>
    <row r="8" spans="2:12" ht="12.9" customHeight="1">
      <c r="B8" s="5" t="s">
        <v>5</v>
      </c>
      <c r="C8" s="8">
        <v>123</v>
      </c>
      <c r="D8" s="8">
        <v>100</v>
      </c>
      <c r="E8" s="8">
        <v>123</v>
      </c>
      <c r="F8" s="8">
        <v>300</v>
      </c>
      <c r="G8" s="8">
        <v>90</v>
      </c>
      <c r="H8" s="9">
        <v>2</v>
      </c>
      <c r="I8" s="8">
        <v>7</v>
      </c>
      <c r="J8" s="8">
        <v>336</v>
      </c>
      <c r="K8" s="8">
        <v>513</v>
      </c>
      <c r="L8" s="9">
        <v>1.5267857142857142</v>
      </c>
    </row>
    <row r="9" spans="2:12" ht="12.9" customHeight="1">
      <c r="B9" s="5" t="s">
        <v>4</v>
      </c>
      <c r="C9" s="8">
        <v>84</v>
      </c>
      <c r="D9" s="8">
        <v>30</v>
      </c>
      <c r="E9" s="8">
        <v>66</v>
      </c>
      <c r="F9" s="8">
        <v>60</v>
      </c>
      <c r="G9" s="8">
        <v>42</v>
      </c>
      <c r="H9" s="9">
        <v>1</v>
      </c>
      <c r="I9" s="8">
        <v>7</v>
      </c>
      <c r="J9" s="8">
        <v>168</v>
      </c>
      <c r="K9" s="8">
        <v>168</v>
      </c>
      <c r="L9" s="9">
        <v>1</v>
      </c>
    </row>
    <row r="10" spans="2:12" ht="12.9" customHeight="1">
      <c r="B10" s="5" t="s">
        <v>3</v>
      </c>
      <c r="C10" s="8">
        <v>140</v>
      </c>
      <c r="D10" s="8">
        <v>50</v>
      </c>
      <c r="E10" s="8">
        <v>110.00000000000001</v>
      </c>
      <c r="F10" s="8">
        <v>100</v>
      </c>
      <c r="G10" s="8">
        <v>70</v>
      </c>
      <c r="H10" s="9">
        <v>1</v>
      </c>
      <c r="I10" s="8">
        <v>7</v>
      </c>
      <c r="J10" s="8">
        <v>168</v>
      </c>
      <c r="K10" s="8">
        <v>280</v>
      </c>
      <c r="L10" s="9">
        <v>1.6666666666666667</v>
      </c>
    </row>
    <row r="11" spans="2:12" ht="3" customHeight="1">
      <c r="B11" s="3"/>
      <c r="C11" s="3"/>
      <c r="D11" s="3"/>
      <c r="E11" s="3"/>
      <c r="F11" s="3"/>
      <c r="G11" s="3"/>
      <c r="H11" s="10"/>
      <c r="I11" s="3"/>
      <c r="J11" s="3"/>
      <c r="K11" s="3"/>
      <c r="L11" s="3"/>
    </row>
    <row r="12" spans="2:12" ht="14.1" customHeight="1">
      <c r="B12" s="2" t="s">
        <v>9</v>
      </c>
      <c r="C12" s="2" t="s">
        <v>15</v>
      </c>
      <c r="D12" s="3"/>
      <c r="E12" s="3"/>
      <c r="F12" s="3"/>
      <c r="G12" s="3"/>
      <c r="H12" s="10"/>
      <c r="I12" s="3"/>
      <c r="J12" s="3"/>
      <c r="K12" s="3"/>
      <c r="L12" s="3"/>
    </row>
    <row r="13" spans="2:12" ht="14.1" customHeight="1">
      <c r="B13" s="5" t="s">
        <v>0</v>
      </c>
      <c r="C13" s="5" t="s">
        <v>14</v>
      </c>
      <c r="D13" s="5" t="s">
        <v>13</v>
      </c>
      <c r="E13" s="5" t="s">
        <v>11</v>
      </c>
      <c r="F13" s="5" t="s">
        <v>10</v>
      </c>
      <c r="G13" s="5" t="s">
        <v>12</v>
      </c>
      <c r="H13" s="7" t="s">
        <v>32</v>
      </c>
      <c r="I13" s="7" t="s">
        <v>33</v>
      </c>
      <c r="J13" s="7" t="s">
        <v>34</v>
      </c>
      <c r="K13" s="7" t="s">
        <v>36</v>
      </c>
      <c r="L13" s="7" t="s">
        <v>37</v>
      </c>
    </row>
    <row r="14" spans="2:12" ht="14.1" customHeight="1">
      <c r="B14" s="5" t="s">
        <v>1</v>
      </c>
      <c r="C14" s="8">
        <v>109.19999999999999</v>
      </c>
      <c r="D14" s="8">
        <v>39</v>
      </c>
      <c r="E14" s="8">
        <v>85.800000000000011</v>
      </c>
      <c r="F14" s="8">
        <v>78</v>
      </c>
      <c r="G14" s="8">
        <v>54.599999999999994</v>
      </c>
      <c r="H14" s="9">
        <v>1</v>
      </c>
      <c r="I14" s="8">
        <v>7</v>
      </c>
      <c r="J14" s="8">
        <v>168</v>
      </c>
      <c r="K14" s="8">
        <v>234</v>
      </c>
      <c r="L14" s="9">
        <v>1.3928571428571428</v>
      </c>
    </row>
    <row r="15" spans="2:12" ht="14.1" customHeight="1">
      <c r="B15" s="5" t="s">
        <v>17</v>
      </c>
      <c r="C15" s="8">
        <v>168</v>
      </c>
      <c r="D15" s="8">
        <v>60</v>
      </c>
      <c r="E15" s="8">
        <v>132</v>
      </c>
      <c r="F15" s="8">
        <v>120</v>
      </c>
      <c r="G15" s="8">
        <v>84</v>
      </c>
      <c r="H15" s="9">
        <v>1</v>
      </c>
      <c r="I15" s="8">
        <v>7</v>
      </c>
      <c r="J15" s="8">
        <v>168</v>
      </c>
      <c r="K15" s="8">
        <v>360</v>
      </c>
      <c r="L15" s="9">
        <v>2.1428571428571428</v>
      </c>
    </row>
    <row r="16" spans="2:12" ht="14.1" customHeight="1">
      <c r="B16" s="5" t="s">
        <v>18</v>
      </c>
      <c r="C16" s="8">
        <v>322</v>
      </c>
      <c r="D16" s="8">
        <v>115</v>
      </c>
      <c r="E16" s="8">
        <v>253.00000000000003</v>
      </c>
      <c r="F16" s="8">
        <v>230</v>
      </c>
      <c r="G16" s="8">
        <v>161</v>
      </c>
      <c r="H16" s="9">
        <v>2</v>
      </c>
      <c r="I16" s="8">
        <v>7</v>
      </c>
      <c r="J16" s="8">
        <v>336</v>
      </c>
      <c r="K16" s="8">
        <v>690</v>
      </c>
      <c r="L16" s="9">
        <v>2.0535714285714284</v>
      </c>
    </row>
    <row r="17" spans="2:12" ht="14.1" customHeight="1">
      <c r="B17" s="5" t="s">
        <v>19</v>
      </c>
      <c r="C17" s="8">
        <v>100</v>
      </c>
      <c r="D17" s="8">
        <v>150</v>
      </c>
      <c r="E17" s="8">
        <v>134</v>
      </c>
      <c r="F17" s="8">
        <v>300</v>
      </c>
      <c r="G17" s="8">
        <v>110</v>
      </c>
      <c r="H17" s="9">
        <v>2</v>
      </c>
      <c r="I17" s="8">
        <v>7</v>
      </c>
      <c r="J17" s="8">
        <v>336</v>
      </c>
      <c r="K17" s="8">
        <v>384</v>
      </c>
      <c r="L17" s="9">
        <v>1.1428571428571428</v>
      </c>
    </row>
    <row r="18" spans="2:12" ht="14.1" customHeight="1">
      <c r="B18" s="5" t="s">
        <v>20</v>
      </c>
      <c r="C18" s="8">
        <v>134</v>
      </c>
      <c r="D18" s="8">
        <v>78</v>
      </c>
      <c r="E18" s="8">
        <v>140</v>
      </c>
      <c r="F18" s="8">
        <v>500</v>
      </c>
      <c r="G18" s="8">
        <v>130</v>
      </c>
      <c r="H18" s="9">
        <v>3</v>
      </c>
      <c r="I18" s="8">
        <v>7</v>
      </c>
      <c r="J18" s="8">
        <v>504</v>
      </c>
      <c r="K18" s="8">
        <v>352</v>
      </c>
      <c r="L18" s="9">
        <v>0.69841269841269837</v>
      </c>
    </row>
    <row r="19" spans="2:12" ht="14.1" customHeight="1">
      <c r="B19" s="5" t="s">
        <v>21</v>
      </c>
      <c r="C19" s="8">
        <v>322</v>
      </c>
      <c r="D19" s="8">
        <v>115</v>
      </c>
      <c r="E19" s="8">
        <v>253.00000000000003</v>
      </c>
      <c r="F19" s="8">
        <v>230</v>
      </c>
      <c r="G19" s="8">
        <v>161</v>
      </c>
      <c r="H19" s="9">
        <v>2</v>
      </c>
      <c r="I19" s="8">
        <v>7</v>
      </c>
      <c r="J19" s="8">
        <v>336</v>
      </c>
      <c r="K19" s="8">
        <v>690</v>
      </c>
      <c r="L19" s="9">
        <v>2.0535714285714284</v>
      </c>
    </row>
    <row r="20" spans="2:12" ht="14.1" customHeight="1">
      <c r="B20" s="5" t="s">
        <v>22</v>
      </c>
      <c r="C20" s="8">
        <v>140</v>
      </c>
      <c r="D20" s="8">
        <v>50</v>
      </c>
      <c r="E20" s="8">
        <v>110.00000000000001</v>
      </c>
      <c r="F20" s="8">
        <v>100</v>
      </c>
      <c r="G20" s="8">
        <v>70</v>
      </c>
      <c r="H20" s="9">
        <v>2</v>
      </c>
      <c r="I20" s="8">
        <v>7</v>
      </c>
      <c r="J20" s="8">
        <v>336</v>
      </c>
      <c r="K20" s="8">
        <v>300</v>
      </c>
      <c r="L20" s="9">
        <v>0.8928571428571429</v>
      </c>
    </row>
    <row r="21" spans="2:12" ht="2.25" customHeight="1">
      <c r="B21" s="3"/>
      <c r="C21" s="3"/>
      <c r="D21" s="3"/>
      <c r="E21" s="3"/>
      <c r="G21" s="3"/>
      <c r="H21" s="10"/>
      <c r="I21" s="3"/>
      <c r="J21" s="3"/>
      <c r="K21" s="3"/>
      <c r="L21" s="3"/>
    </row>
    <row r="22" spans="2:12" ht="14.1" customHeight="1">
      <c r="B22" s="2" t="s">
        <v>9</v>
      </c>
      <c r="C22" s="2" t="s">
        <v>16</v>
      </c>
      <c r="D22" s="3"/>
      <c r="E22" s="3"/>
      <c r="G22" s="3"/>
      <c r="H22" s="10"/>
      <c r="I22" s="3"/>
      <c r="J22" s="3"/>
      <c r="K22" s="3"/>
      <c r="L22" s="3"/>
    </row>
    <row r="23" spans="2:12" ht="14.1" customHeight="1">
      <c r="B23" s="5" t="s">
        <v>0</v>
      </c>
      <c r="C23" s="5" t="s">
        <v>14</v>
      </c>
      <c r="D23" s="5" t="s">
        <v>13</v>
      </c>
      <c r="E23" s="5" t="s">
        <v>11</v>
      </c>
      <c r="F23" s="5" t="s">
        <v>10</v>
      </c>
      <c r="G23" s="5" t="s">
        <v>12</v>
      </c>
      <c r="H23" s="7" t="s">
        <v>32</v>
      </c>
      <c r="I23" s="7" t="s">
        <v>33</v>
      </c>
      <c r="J23" s="7" t="s">
        <v>34</v>
      </c>
      <c r="K23" s="7" t="s">
        <v>36</v>
      </c>
      <c r="L23" s="7" t="s">
        <v>37</v>
      </c>
    </row>
    <row r="24" spans="2:12" ht="14.1" customHeight="1">
      <c r="B24" s="5" t="s">
        <v>1</v>
      </c>
      <c r="C24" s="8">
        <v>187.6</v>
      </c>
      <c r="D24" s="8">
        <v>67</v>
      </c>
      <c r="E24" s="8">
        <v>123</v>
      </c>
      <c r="F24" s="8">
        <v>134</v>
      </c>
      <c r="G24" s="8">
        <v>93.8</v>
      </c>
      <c r="H24" s="9">
        <v>1</v>
      </c>
      <c r="I24" s="8">
        <v>7</v>
      </c>
      <c r="J24" s="8">
        <v>168</v>
      </c>
      <c r="K24" s="8">
        <v>377.6</v>
      </c>
      <c r="L24" s="9">
        <v>2.2476190476190476</v>
      </c>
    </row>
    <row r="25" spans="2:12" ht="14.1" customHeight="1">
      <c r="B25" s="5" t="s">
        <v>17</v>
      </c>
      <c r="C25" s="8">
        <v>140</v>
      </c>
      <c r="D25" s="8">
        <v>50</v>
      </c>
      <c r="E25" s="8">
        <v>110.00000000000001</v>
      </c>
      <c r="F25" s="8">
        <v>100</v>
      </c>
      <c r="G25" s="8">
        <v>70</v>
      </c>
      <c r="H25" s="9">
        <v>1</v>
      </c>
      <c r="I25" s="8">
        <v>7</v>
      </c>
      <c r="J25" s="8">
        <v>168</v>
      </c>
      <c r="K25" s="8">
        <v>300</v>
      </c>
      <c r="L25" s="9">
        <v>1.7857142857142858</v>
      </c>
    </row>
    <row r="26" spans="2:12" ht="14.1" customHeight="1">
      <c r="B26" s="5" t="s">
        <v>18</v>
      </c>
      <c r="C26" s="8">
        <v>280</v>
      </c>
      <c r="D26" s="8">
        <v>100</v>
      </c>
      <c r="E26" s="8">
        <v>220.00000000000003</v>
      </c>
      <c r="F26" s="8">
        <v>200</v>
      </c>
      <c r="G26" s="8">
        <v>140</v>
      </c>
      <c r="H26" s="9">
        <v>2</v>
      </c>
      <c r="I26" s="8">
        <v>7</v>
      </c>
      <c r="J26" s="8">
        <v>336</v>
      </c>
      <c r="K26" s="8">
        <v>600</v>
      </c>
      <c r="L26" s="9">
        <v>1.7857142857142858</v>
      </c>
    </row>
    <row r="27" spans="2:12" ht="14.1" customHeight="1">
      <c r="B27" s="5" t="s">
        <v>23</v>
      </c>
      <c r="C27" s="8">
        <v>168</v>
      </c>
      <c r="D27" s="8">
        <v>60</v>
      </c>
      <c r="E27" s="8">
        <v>132</v>
      </c>
      <c r="F27" s="8">
        <v>120</v>
      </c>
      <c r="G27" s="8">
        <v>84</v>
      </c>
      <c r="H27" s="9">
        <v>2</v>
      </c>
      <c r="I27" s="8">
        <v>7</v>
      </c>
      <c r="J27" s="8">
        <v>336</v>
      </c>
      <c r="K27" s="8">
        <v>360</v>
      </c>
      <c r="L27" s="9">
        <v>1.0714285714285714</v>
      </c>
    </row>
    <row r="28" spans="2:12" ht="14.1" customHeight="1">
      <c r="B28" s="5" t="s">
        <v>22</v>
      </c>
      <c r="C28" s="8">
        <v>280</v>
      </c>
      <c r="D28" s="8">
        <v>100</v>
      </c>
      <c r="E28" s="8">
        <v>220.00000000000003</v>
      </c>
      <c r="F28" s="8">
        <v>200</v>
      </c>
      <c r="G28" s="8">
        <v>140</v>
      </c>
      <c r="H28" s="9">
        <v>3</v>
      </c>
      <c r="I28" s="8">
        <v>7</v>
      </c>
      <c r="J28" s="8">
        <v>504</v>
      </c>
      <c r="K28" s="8">
        <v>600</v>
      </c>
      <c r="L28" s="9">
        <v>1.1904761904761905</v>
      </c>
    </row>
    <row r="29" spans="2:12" ht="14.1" customHeight="1">
      <c r="B29" s="5" t="s">
        <v>19</v>
      </c>
      <c r="C29" s="8">
        <v>233.79999999999998</v>
      </c>
      <c r="D29" s="8">
        <v>83.5</v>
      </c>
      <c r="E29" s="8">
        <v>183.70000000000002</v>
      </c>
      <c r="F29" s="8">
        <v>167</v>
      </c>
      <c r="G29" s="8">
        <v>116.89999999999999</v>
      </c>
      <c r="H29" s="9">
        <v>2</v>
      </c>
      <c r="I29" s="8">
        <v>7</v>
      </c>
      <c r="J29" s="8">
        <v>336</v>
      </c>
      <c r="K29" s="8">
        <v>501</v>
      </c>
      <c r="L29" s="9">
        <v>1.4910714285714286</v>
      </c>
    </row>
    <row r="30" spans="2:12" ht="14.1" customHeight="1">
      <c r="B30" s="5" t="s">
        <v>21</v>
      </c>
      <c r="C30" s="8">
        <v>140</v>
      </c>
      <c r="D30" s="8">
        <v>50</v>
      </c>
      <c r="E30" s="8">
        <v>110.00000000000001</v>
      </c>
      <c r="F30" s="8">
        <v>100</v>
      </c>
      <c r="G30" s="8">
        <v>70</v>
      </c>
      <c r="H30" s="9">
        <v>2</v>
      </c>
      <c r="I30" s="8">
        <v>7</v>
      </c>
      <c r="J30" s="8">
        <v>336</v>
      </c>
      <c r="K30" s="8">
        <v>300</v>
      </c>
      <c r="L30" s="9">
        <v>0.8928571428571429</v>
      </c>
    </row>
    <row r="31" spans="2:12" ht="2.25" customHeight="1">
      <c r="B31" s="3"/>
      <c r="C31" s="3"/>
      <c r="D31" s="3"/>
      <c r="E31" s="3"/>
      <c r="G31" s="3"/>
      <c r="H31" s="10"/>
      <c r="I31" s="3"/>
      <c r="J31" s="3"/>
      <c r="K31" s="3"/>
      <c r="L31" s="3"/>
    </row>
    <row r="32" spans="2:12" ht="14.1" customHeight="1">
      <c r="B32" s="2" t="s">
        <v>9</v>
      </c>
      <c r="C32" s="2" t="s">
        <v>25</v>
      </c>
      <c r="D32" s="3"/>
      <c r="E32" s="3"/>
      <c r="G32" s="3"/>
      <c r="H32" s="10"/>
      <c r="I32" s="3"/>
      <c r="J32" s="3"/>
      <c r="K32" s="3"/>
      <c r="L32" s="3"/>
    </row>
    <row r="33" spans="2:12" ht="14.1" customHeight="1">
      <c r="B33" s="5" t="s">
        <v>0</v>
      </c>
      <c r="C33" s="5" t="s">
        <v>14</v>
      </c>
      <c r="D33" s="5" t="s">
        <v>13</v>
      </c>
      <c r="E33" s="5" t="s">
        <v>11</v>
      </c>
      <c r="F33" s="5" t="s">
        <v>10</v>
      </c>
      <c r="G33" s="5" t="s">
        <v>12</v>
      </c>
      <c r="H33" s="7" t="s">
        <v>32</v>
      </c>
      <c r="I33" s="7" t="s">
        <v>33</v>
      </c>
      <c r="J33" s="7" t="s">
        <v>34</v>
      </c>
      <c r="K33" s="7" t="s">
        <v>36</v>
      </c>
      <c r="L33" s="7" t="s">
        <v>37</v>
      </c>
    </row>
    <row r="34" spans="2:12" ht="14.1" customHeight="1">
      <c r="B34" s="5" t="s">
        <v>26</v>
      </c>
      <c r="C34" s="8">
        <v>336</v>
      </c>
      <c r="D34" s="8">
        <v>120</v>
      </c>
      <c r="E34" s="8">
        <v>264</v>
      </c>
      <c r="F34" s="8">
        <v>240</v>
      </c>
      <c r="G34" s="8">
        <v>168</v>
      </c>
      <c r="H34" s="9">
        <v>2</v>
      </c>
      <c r="I34" s="8">
        <v>7</v>
      </c>
      <c r="J34" s="8">
        <v>336</v>
      </c>
      <c r="K34" s="8">
        <v>720</v>
      </c>
      <c r="L34" s="9">
        <v>2.1428571428571428</v>
      </c>
    </row>
    <row r="35" spans="2:12" ht="14.1" customHeight="1">
      <c r="B35" s="5" t="s">
        <v>27</v>
      </c>
      <c r="C35" s="8">
        <v>200</v>
      </c>
      <c r="D35" s="8">
        <v>134</v>
      </c>
      <c r="E35" s="8">
        <v>120</v>
      </c>
      <c r="F35" s="8">
        <v>340</v>
      </c>
      <c r="G35" s="8">
        <v>130</v>
      </c>
      <c r="H35" s="9">
        <v>2</v>
      </c>
      <c r="I35" s="8">
        <v>7</v>
      </c>
      <c r="J35" s="8">
        <v>336</v>
      </c>
      <c r="K35" s="8">
        <v>454</v>
      </c>
      <c r="L35" s="9">
        <v>1.3511904761904763</v>
      </c>
    </row>
    <row r="36" spans="2:12" ht="14.1" customHeight="1">
      <c r="B36" s="5" t="s">
        <v>28</v>
      </c>
      <c r="C36" s="8">
        <v>280</v>
      </c>
      <c r="D36" s="8">
        <v>100</v>
      </c>
      <c r="E36" s="8">
        <v>220.00000000000003</v>
      </c>
      <c r="F36" s="8">
        <v>200</v>
      </c>
      <c r="G36" s="8">
        <v>140</v>
      </c>
      <c r="H36" s="9">
        <v>2</v>
      </c>
      <c r="I36" s="8">
        <v>7</v>
      </c>
      <c r="J36" s="8">
        <v>336</v>
      </c>
      <c r="K36" s="8">
        <v>600</v>
      </c>
      <c r="L36" s="9">
        <v>1.7857142857142858</v>
      </c>
    </row>
    <row r="37" spans="2:12" ht="14.1" customHeight="1">
      <c r="B37" s="5" t="s">
        <v>29</v>
      </c>
      <c r="C37" s="8">
        <v>280</v>
      </c>
      <c r="D37" s="8">
        <v>100</v>
      </c>
      <c r="E37" s="8">
        <v>220.00000000000003</v>
      </c>
      <c r="F37" s="8">
        <v>200</v>
      </c>
      <c r="G37" s="8">
        <v>140</v>
      </c>
      <c r="H37" s="9">
        <v>2</v>
      </c>
      <c r="I37" s="8">
        <v>7</v>
      </c>
      <c r="J37" s="8">
        <v>336</v>
      </c>
      <c r="K37" s="8">
        <v>600</v>
      </c>
      <c r="L37" s="9">
        <v>1.7857142857142858</v>
      </c>
    </row>
    <row r="38" spans="2:12" ht="14.1" customHeight="1">
      <c r="B38" s="5" t="s">
        <v>30</v>
      </c>
      <c r="C38" s="8">
        <v>200</v>
      </c>
      <c r="D38" s="8">
        <v>154</v>
      </c>
      <c r="E38" s="8">
        <v>200</v>
      </c>
      <c r="F38" s="8">
        <v>450</v>
      </c>
      <c r="G38" s="8">
        <v>130</v>
      </c>
      <c r="H38" s="9">
        <v>2</v>
      </c>
      <c r="I38" s="8">
        <v>7</v>
      </c>
      <c r="J38" s="8">
        <v>336</v>
      </c>
      <c r="K38" s="8">
        <v>554</v>
      </c>
      <c r="L38" s="9">
        <v>1.6488095238095237</v>
      </c>
    </row>
    <row r="39" spans="2:12" ht="14.1" customHeight="1">
      <c r="B39" s="5" t="s">
        <v>24</v>
      </c>
      <c r="C39" s="8">
        <v>80</v>
      </c>
      <c r="D39" s="8">
        <v>100</v>
      </c>
      <c r="E39" s="8">
        <v>200</v>
      </c>
      <c r="F39" s="8">
        <v>600</v>
      </c>
      <c r="G39" s="8">
        <v>167</v>
      </c>
      <c r="H39" s="9">
        <v>2</v>
      </c>
      <c r="I39" s="8">
        <v>7</v>
      </c>
      <c r="J39" s="8">
        <v>336</v>
      </c>
      <c r="K39" s="8">
        <v>380</v>
      </c>
      <c r="L39" s="9">
        <v>1.1309523809523809</v>
      </c>
    </row>
    <row r="40" spans="2:12">
      <c r="H40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workbookViewId="0">
      <selection activeCell="B2" sqref="B2"/>
    </sheetView>
  </sheetViews>
  <sheetFormatPr defaultRowHeight="14.4"/>
  <cols>
    <col min="1" max="1" width="1" customWidth="1"/>
    <col min="2" max="2" width="14.44140625" bestFit="1" customWidth="1"/>
    <col min="3" max="3" width="15.109375" bestFit="1" customWidth="1"/>
    <col min="4" max="4" width="12.33203125" bestFit="1" customWidth="1"/>
    <col min="5" max="6" width="11.88671875" bestFit="1" customWidth="1"/>
    <col min="7" max="7" width="14.44140625" bestFit="1" customWidth="1"/>
    <col min="8" max="8" width="6.6640625" bestFit="1" customWidth="1"/>
  </cols>
  <sheetData>
    <row r="1" spans="2:8" ht="3" customHeight="1"/>
    <row r="2" spans="2:8" ht="12.9" customHeight="1">
      <c r="B2" s="2" t="s">
        <v>9</v>
      </c>
      <c r="C2" s="2" t="s">
        <v>8</v>
      </c>
      <c r="D2" s="3"/>
      <c r="E2" s="3"/>
      <c r="F2" s="3"/>
      <c r="G2" s="3"/>
      <c r="H2" s="3"/>
    </row>
    <row r="3" spans="2:8" ht="12.9" customHeight="1">
      <c r="B3" s="5" t="s">
        <v>0</v>
      </c>
      <c r="C3" s="7" t="s">
        <v>34</v>
      </c>
      <c r="D3" s="7" t="s">
        <v>36</v>
      </c>
      <c r="E3" s="7" t="s">
        <v>37</v>
      </c>
      <c r="G3" s="5" t="s">
        <v>0</v>
      </c>
      <c r="H3" s="7" t="s">
        <v>37</v>
      </c>
    </row>
    <row r="4" spans="2:8" ht="12.9" customHeight="1">
      <c r="B4" s="5" t="s">
        <v>1</v>
      </c>
      <c r="C4" s="8">
        <v>168</v>
      </c>
      <c r="D4" s="8">
        <v>168</v>
      </c>
      <c r="E4" s="9">
        <v>1</v>
      </c>
      <c r="G4" s="5" t="s">
        <v>1</v>
      </c>
      <c r="H4" s="9">
        <v>1</v>
      </c>
    </row>
    <row r="5" spans="2:8" ht="12.9" customHeight="1">
      <c r="B5" s="5" t="s">
        <v>2</v>
      </c>
      <c r="C5" s="8">
        <v>168</v>
      </c>
      <c r="D5" s="8">
        <v>112</v>
      </c>
      <c r="E5" s="9">
        <v>0.66666666666666663</v>
      </c>
      <c r="G5" s="5" t="s">
        <v>2</v>
      </c>
      <c r="H5" s="9">
        <v>0.66666666666666663</v>
      </c>
    </row>
    <row r="6" spans="2:8" ht="12.9" customHeight="1">
      <c r="B6" s="5" t="s">
        <v>7</v>
      </c>
      <c r="C6" s="8">
        <v>168</v>
      </c>
      <c r="D6" s="8">
        <v>224</v>
      </c>
      <c r="E6" s="9">
        <v>1.3333333333333333</v>
      </c>
      <c r="G6" s="5" t="s">
        <v>7</v>
      </c>
      <c r="H6" s="9">
        <v>1.3333333333333333</v>
      </c>
    </row>
    <row r="7" spans="2:8" ht="12.9" customHeight="1">
      <c r="B7" s="5" t="s">
        <v>6</v>
      </c>
      <c r="C7" s="8">
        <v>504</v>
      </c>
      <c r="D7" s="8">
        <v>560</v>
      </c>
      <c r="E7" s="9">
        <v>1.1111111111111112</v>
      </c>
      <c r="G7" s="5" t="s">
        <v>6</v>
      </c>
      <c r="H7" s="9">
        <v>1.1111111111111112</v>
      </c>
    </row>
    <row r="8" spans="2:8" ht="12.9" customHeight="1">
      <c r="B8" s="5" t="s">
        <v>5</v>
      </c>
      <c r="C8" s="8">
        <v>336</v>
      </c>
      <c r="D8" s="8">
        <v>513</v>
      </c>
      <c r="E8" s="9">
        <v>1.5267857142857142</v>
      </c>
      <c r="G8" s="5" t="s">
        <v>5</v>
      </c>
      <c r="H8" s="9">
        <v>1.5267857142857142</v>
      </c>
    </row>
    <row r="9" spans="2:8" ht="12.9" customHeight="1">
      <c r="B9" s="5" t="s">
        <v>4</v>
      </c>
      <c r="C9" s="8">
        <v>168</v>
      </c>
      <c r="D9" s="8">
        <v>168</v>
      </c>
      <c r="E9" s="9">
        <v>1</v>
      </c>
      <c r="G9" s="5" t="s">
        <v>4</v>
      </c>
      <c r="H9" s="9">
        <v>1</v>
      </c>
    </row>
    <row r="10" spans="2:8" ht="12.9" customHeight="1">
      <c r="B10" s="5" t="s">
        <v>3</v>
      </c>
      <c r="C10" s="8">
        <v>168</v>
      </c>
      <c r="D10" s="8">
        <v>280</v>
      </c>
      <c r="E10" s="9">
        <v>1.6666666666666667</v>
      </c>
      <c r="G10" s="5" t="s">
        <v>3</v>
      </c>
      <c r="H10" s="9">
        <v>1.6666666666666667</v>
      </c>
    </row>
    <row r="11" spans="2:8" ht="3" customHeight="1">
      <c r="B11" s="3"/>
      <c r="C11" s="3"/>
      <c r="D11" s="3"/>
      <c r="E11" s="3"/>
      <c r="F11" s="3"/>
      <c r="G11" s="3"/>
    </row>
    <row r="13" spans="2:8">
      <c r="B13" s="5" t="s">
        <v>0</v>
      </c>
      <c r="C13" s="5" t="s">
        <v>14</v>
      </c>
      <c r="D13" s="5" t="s">
        <v>13</v>
      </c>
      <c r="E13" s="5" t="s">
        <v>11</v>
      </c>
      <c r="F13" s="5" t="s">
        <v>10</v>
      </c>
      <c r="G13" s="5" t="s">
        <v>12</v>
      </c>
    </row>
    <row r="14" spans="2:8">
      <c r="B14" s="5" t="s">
        <v>1</v>
      </c>
      <c r="C14" s="8">
        <v>84</v>
      </c>
      <c r="D14" s="8">
        <v>30</v>
      </c>
      <c r="E14" s="8">
        <v>66</v>
      </c>
      <c r="F14" s="8">
        <v>60</v>
      </c>
      <c r="G14" s="8">
        <v>42</v>
      </c>
    </row>
    <row r="15" spans="2:8">
      <c r="B15" s="5" t="s">
        <v>2</v>
      </c>
      <c r="C15" s="8">
        <v>56</v>
      </c>
      <c r="D15" s="8">
        <v>20</v>
      </c>
      <c r="E15" s="8">
        <v>44</v>
      </c>
      <c r="F15" s="8">
        <v>40</v>
      </c>
      <c r="G15" s="8">
        <v>28</v>
      </c>
    </row>
    <row r="16" spans="2:8">
      <c r="B16" s="5" t="s">
        <v>7</v>
      </c>
      <c r="C16" s="8">
        <v>112</v>
      </c>
      <c r="D16" s="8">
        <v>40</v>
      </c>
      <c r="E16" s="8">
        <v>88</v>
      </c>
      <c r="F16" s="8">
        <v>80</v>
      </c>
      <c r="G16" s="8">
        <v>56</v>
      </c>
    </row>
    <row r="17" spans="2:7">
      <c r="B17" s="5" t="s">
        <v>6</v>
      </c>
      <c r="C17" s="8">
        <v>280</v>
      </c>
      <c r="D17" s="8">
        <v>100</v>
      </c>
      <c r="E17" s="8">
        <v>220.00000000000003</v>
      </c>
      <c r="F17" s="8">
        <v>200</v>
      </c>
      <c r="G17" s="8">
        <v>140</v>
      </c>
    </row>
    <row r="18" spans="2:7">
      <c r="B18" s="5" t="s">
        <v>5</v>
      </c>
      <c r="C18" s="8">
        <v>123</v>
      </c>
      <c r="D18" s="8">
        <v>100</v>
      </c>
      <c r="E18" s="8">
        <v>123</v>
      </c>
      <c r="F18" s="8">
        <v>300</v>
      </c>
      <c r="G18" s="8">
        <v>90</v>
      </c>
    </row>
    <row r="19" spans="2:7">
      <c r="B19" s="5" t="s">
        <v>4</v>
      </c>
      <c r="C19" s="8">
        <v>84</v>
      </c>
      <c r="D19" s="8">
        <v>30</v>
      </c>
      <c r="E19" s="8">
        <v>66</v>
      </c>
      <c r="F19" s="8">
        <v>60</v>
      </c>
      <c r="G19" s="8">
        <v>42</v>
      </c>
    </row>
    <row r="20" spans="2:7">
      <c r="B20" s="5" t="s">
        <v>3</v>
      </c>
      <c r="C20" s="8">
        <v>140</v>
      </c>
      <c r="D20" s="8">
        <v>50</v>
      </c>
      <c r="E20" s="8">
        <v>110.00000000000001</v>
      </c>
      <c r="F20" s="8">
        <v>100</v>
      </c>
      <c r="G20" s="8">
        <v>70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>
      <selection activeCell="H3" sqref="H3:H10"/>
    </sheetView>
  </sheetViews>
  <sheetFormatPr defaultRowHeight="14.4"/>
  <cols>
    <col min="1" max="1" width="1" customWidth="1"/>
    <col min="2" max="2" width="14.88671875" bestFit="1" customWidth="1"/>
    <col min="3" max="3" width="16.6640625" bestFit="1" customWidth="1"/>
    <col min="4" max="6" width="11.88671875" bestFit="1" customWidth="1"/>
    <col min="7" max="7" width="14.88671875" bestFit="1" customWidth="1"/>
    <col min="8" max="8" width="12.88671875" bestFit="1" customWidth="1"/>
  </cols>
  <sheetData>
    <row r="1" spans="2:9" ht="3" customHeight="1"/>
    <row r="2" spans="2:9" ht="12.9" customHeight="1">
      <c r="B2" s="2" t="s">
        <v>9</v>
      </c>
      <c r="C2" s="2" t="s">
        <v>15</v>
      </c>
      <c r="D2" s="3"/>
      <c r="E2" s="3"/>
      <c r="F2" s="3"/>
      <c r="G2" s="3"/>
      <c r="H2" s="3"/>
      <c r="I2" s="3"/>
    </row>
    <row r="3" spans="2:9" ht="14.1" customHeight="1">
      <c r="B3" s="5" t="s">
        <v>0</v>
      </c>
      <c r="C3" s="7" t="s">
        <v>34</v>
      </c>
      <c r="D3" s="7" t="s">
        <v>36</v>
      </c>
      <c r="E3" s="7" t="s">
        <v>37</v>
      </c>
      <c r="G3" s="5" t="s">
        <v>0</v>
      </c>
      <c r="H3" s="7" t="s">
        <v>37</v>
      </c>
    </row>
    <row r="4" spans="2:9" ht="14.1" customHeight="1">
      <c r="B4" s="5" t="s">
        <v>1</v>
      </c>
      <c r="C4" s="8">
        <v>168</v>
      </c>
      <c r="D4" s="8">
        <v>234</v>
      </c>
      <c r="E4" s="9">
        <v>1.3928571428571428</v>
      </c>
      <c r="G4" s="5" t="s">
        <v>1</v>
      </c>
      <c r="H4" s="9">
        <v>1.3928571428571428</v>
      </c>
    </row>
    <row r="5" spans="2:9" ht="14.1" customHeight="1">
      <c r="B5" s="5" t="s">
        <v>17</v>
      </c>
      <c r="C5" s="8">
        <v>168</v>
      </c>
      <c r="D5" s="8">
        <v>360</v>
      </c>
      <c r="E5" s="9">
        <v>2.1428571428571428</v>
      </c>
      <c r="G5" s="5" t="s">
        <v>17</v>
      </c>
      <c r="H5" s="9">
        <v>2.1428571428571428</v>
      </c>
    </row>
    <row r="6" spans="2:9" ht="14.1" customHeight="1">
      <c r="B6" s="5" t="s">
        <v>18</v>
      </c>
      <c r="C6" s="8">
        <v>336</v>
      </c>
      <c r="D6" s="8">
        <v>690</v>
      </c>
      <c r="E6" s="9">
        <v>2.0535714285714284</v>
      </c>
      <c r="G6" s="5" t="s">
        <v>18</v>
      </c>
      <c r="H6" s="9">
        <v>2.0535714285714284</v>
      </c>
    </row>
    <row r="7" spans="2:9" ht="14.1" customHeight="1">
      <c r="B7" s="5" t="s">
        <v>19</v>
      </c>
      <c r="C7" s="8">
        <v>336</v>
      </c>
      <c r="D7" s="8">
        <v>384</v>
      </c>
      <c r="E7" s="9">
        <v>1.1428571428571428</v>
      </c>
      <c r="G7" s="5" t="s">
        <v>19</v>
      </c>
      <c r="H7" s="9">
        <v>1.1428571428571428</v>
      </c>
    </row>
    <row r="8" spans="2:9" ht="14.1" customHeight="1">
      <c r="B8" s="5" t="s">
        <v>20</v>
      </c>
      <c r="C8" s="8">
        <v>504</v>
      </c>
      <c r="D8" s="8">
        <v>352</v>
      </c>
      <c r="E8" s="9">
        <v>0.69841269841269837</v>
      </c>
      <c r="G8" s="5" t="s">
        <v>20</v>
      </c>
      <c r="H8" s="9">
        <v>0.69841269841269837</v>
      </c>
    </row>
    <row r="9" spans="2:9" ht="14.1" customHeight="1">
      <c r="B9" s="5" t="s">
        <v>21</v>
      </c>
      <c r="C9" s="8">
        <v>336</v>
      </c>
      <c r="D9" s="8">
        <v>690</v>
      </c>
      <c r="E9" s="9">
        <v>2.0535714285714284</v>
      </c>
      <c r="G9" s="5" t="s">
        <v>21</v>
      </c>
      <c r="H9" s="9">
        <v>2.0535714285714284</v>
      </c>
    </row>
    <row r="10" spans="2:9" ht="14.1" customHeight="1">
      <c r="B10" s="5" t="s">
        <v>22</v>
      </c>
      <c r="C10" s="8">
        <v>336</v>
      </c>
      <c r="D10" s="8">
        <v>300</v>
      </c>
      <c r="E10" s="9">
        <v>0.8928571428571429</v>
      </c>
      <c r="G10" s="5" t="s">
        <v>22</v>
      </c>
      <c r="H10" s="9">
        <v>0.8928571428571429</v>
      </c>
    </row>
    <row r="11" spans="2:9" ht="2.25" customHeight="1">
      <c r="B11" s="3"/>
      <c r="C11" s="3"/>
      <c r="D11" s="3"/>
      <c r="E11" s="3"/>
      <c r="G11" s="3"/>
      <c r="H11" s="3"/>
      <c r="I11" s="3"/>
    </row>
    <row r="13" spans="2:9">
      <c r="B13" s="5" t="s">
        <v>0</v>
      </c>
      <c r="C13" s="5" t="s">
        <v>14</v>
      </c>
      <c r="D13" s="5" t="s">
        <v>13</v>
      </c>
      <c r="E13" s="5" t="s">
        <v>11</v>
      </c>
      <c r="F13" s="5" t="s">
        <v>10</v>
      </c>
      <c r="G13" s="5" t="s">
        <v>12</v>
      </c>
    </row>
    <row r="14" spans="2:9">
      <c r="B14" s="5" t="s">
        <v>1</v>
      </c>
      <c r="C14" s="8">
        <v>109.19999999999999</v>
      </c>
      <c r="D14" s="8">
        <v>39</v>
      </c>
      <c r="E14" s="8">
        <v>85.800000000000011</v>
      </c>
      <c r="F14" s="8">
        <v>78</v>
      </c>
      <c r="G14" s="8">
        <v>54.599999999999994</v>
      </c>
    </row>
    <row r="15" spans="2:9">
      <c r="B15" s="5" t="s">
        <v>17</v>
      </c>
      <c r="C15" s="8">
        <v>168</v>
      </c>
      <c r="D15" s="8">
        <v>60</v>
      </c>
      <c r="E15" s="8">
        <v>132</v>
      </c>
      <c r="F15" s="8">
        <v>120</v>
      </c>
      <c r="G15" s="8">
        <v>84</v>
      </c>
    </row>
    <row r="16" spans="2:9">
      <c r="B16" s="5" t="s">
        <v>18</v>
      </c>
      <c r="C16" s="8">
        <v>322</v>
      </c>
      <c r="D16" s="8">
        <v>115</v>
      </c>
      <c r="E16" s="8">
        <v>253.00000000000003</v>
      </c>
      <c r="F16" s="8">
        <v>230</v>
      </c>
      <c r="G16" s="8">
        <v>161</v>
      </c>
    </row>
    <row r="17" spans="2:7">
      <c r="B17" s="5" t="s">
        <v>19</v>
      </c>
      <c r="C17" s="8">
        <v>100</v>
      </c>
      <c r="D17" s="8">
        <v>150</v>
      </c>
      <c r="E17" s="8">
        <v>134</v>
      </c>
      <c r="F17" s="8">
        <v>300</v>
      </c>
      <c r="G17" s="8">
        <v>110</v>
      </c>
    </row>
    <row r="18" spans="2:7">
      <c r="B18" s="5" t="s">
        <v>20</v>
      </c>
      <c r="C18" s="8">
        <v>134</v>
      </c>
      <c r="D18" s="8">
        <v>78</v>
      </c>
      <c r="E18" s="8">
        <v>140</v>
      </c>
      <c r="F18" s="8">
        <v>500</v>
      </c>
      <c r="G18" s="8">
        <v>130</v>
      </c>
    </row>
    <row r="19" spans="2:7">
      <c r="B19" s="5" t="s">
        <v>21</v>
      </c>
      <c r="C19" s="8">
        <v>322</v>
      </c>
      <c r="D19" s="8">
        <v>115</v>
      </c>
      <c r="E19" s="8">
        <v>253.00000000000003</v>
      </c>
      <c r="F19" s="8">
        <v>230</v>
      </c>
      <c r="G19" s="8">
        <v>161</v>
      </c>
    </row>
    <row r="20" spans="2:7">
      <c r="B20" s="5" t="s">
        <v>22</v>
      </c>
      <c r="C20" s="8">
        <v>140</v>
      </c>
      <c r="D20" s="8">
        <v>50</v>
      </c>
      <c r="E20" s="8">
        <v>110.00000000000001</v>
      </c>
      <c r="F20" s="8">
        <v>100</v>
      </c>
      <c r="G20" s="8">
        <v>70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Fator_Carga</vt:lpstr>
      <vt:lpstr>21_09_2020</vt:lpstr>
      <vt:lpstr>caldeiraria em (1)</vt:lpstr>
      <vt:lpstr>caldeiraria emp (2)</vt:lpstr>
      <vt:lpstr>caldeiraria emp (3)</vt:lpstr>
      <vt:lpstr>exercicio</vt:lpstr>
      <vt:lpstr>plano</vt:lpstr>
      <vt:lpstr>caldeiraria</vt:lpstr>
      <vt:lpstr>Usin. Pes.</vt:lpstr>
      <vt:lpstr>Usin. Leve</vt:lpstr>
      <vt:lpstr>Mont. Equip.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Engenharia de Produção</dc:creator>
  <cp:lastModifiedBy>Darcy</cp:lastModifiedBy>
  <cp:lastPrinted>2012-03-15T16:55:40Z</cp:lastPrinted>
  <dcterms:created xsi:type="dcterms:W3CDTF">2012-03-15T16:14:53Z</dcterms:created>
  <dcterms:modified xsi:type="dcterms:W3CDTF">2020-09-21T11:27:32Z</dcterms:modified>
</cp:coreProperties>
</file>