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a\Documents\Aulas Materiais Cerâmicos\2018\Formulação\"/>
    </mc:Choice>
  </mc:AlternateContent>
  <xr:revisionPtr revIDLastSave="0" documentId="8_{27E686EE-D60C-4D20-9786-DBBC170FB400}" xr6:coauthVersionLast="34" xr6:coauthVersionMax="34" xr10:uidLastSave="{00000000-0000-0000-0000-000000000000}"/>
  <bookViews>
    <workbookView xWindow="0" yWindow="60" windowWidth="15195" windowHeight="921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P.F.">Plan1!$B:$B</definedName>
  </definedNames>
  <calcPr calcId="179021"/>
</workbook>
</file>

<file path=xl/calcChain.xml><?xml version="1.0" encoding="utf-8"?>
<calcChain xmlns="http://schemas.openxmlformats.org/spreadsheetml/2006/main">
  <c r="J7" i="1" l="1"/>
  <c r="J24" i="1" s="1"/>
  <c r="J2" i="1"/>
  <c r="J19" i="1" s="1"/>
  <c r="C74" i="1"/>
  <c r="D78" i="1"/>
  <c r="E78" i="1"/>
  <c r="F78" i="1"/>
  <c r="G78" i="1"/>
  <c r="H78" i="1"/>
  <c r="I78" i="1"/>
  <c r="J78" i="1"/>
  <c r="K78" i="1"/>
  <c r="C78" i="1"/>
  <c r="D76" i="1"/>
  <c r="E76" i="1"/>
  <c r="F76" i="1"/>
  <c r="G76" i="1"/>
  <c r="H76" i="1"/>
  <c r="I76" i="1"/>
  <c r="J76" i="1"/>
  <c r="K76" i="1"/>
  <c r="C76" i="1"/>
  <c r="D74" i="1"/>
  <c r="E74" i="1"/>
  <c r="F74" i="1"/>
  <c r="G74" i="1"/>
  <c r="H74" i="1"/>
  <c r="I74" i="1"/>
  <c r="J74" i="1"/>
  <c r="K74" i="1"/>
  <c r="L77" i="1"/>
  <c r="L78" i="1" s="1"/>
  <c r="L75" i="1"/>
  <c r="L76" i="1" s="1"/>
  <c r="L73" i="1"/>
  <c r="L74" i="1" s="1"/>
  <c r="B19" i="1"/>
  <c r="C30" i="1"/>
  <c r="D30" i="1"/>
  <c r="E30" i="1"/>
  <c r="F30" i="1"/>
  <c r="G30" i="1"/>
  <c r="H30" i="1"/>
  <c r="I30" i="1"/>
  <c r="J30" i="1"/>
  <c r="B30" i="1"/>
  <c r="C29" i="1"/>
  <c r="D29" i="1"/>
  <c r="E29" i="1"/>
  <c r="F29" i="1"/>
  <c r="G29" i="1"/>
  <c r="H29" i="1"/>
  <c r="I29" i="1"/>
  <c r="B29" i="1"/>
  <c r="J12" i="1"/>
  <c r="J29" i="1" s="1"/>
  <c r="C28" i="1"/>
  <c r="D28" i="1"/>
  <c r="E28" i="1"/>
  <c r="F28" i="1"/>
  <c r="G28" i="1"/>
  <c r="H28" i="1"/>
  <c r="I28" i="1"/>
  <c r="J28" i="1"/>
  <c r="B28" i="1"/>
  <c r="C27" i="1"/>
  <c r="D27" i="1"/>
  <c r="E27" i="1"/>
  <c r="F27" i="1"/>
  <c r="G27" i="1"/>
  <c r="H27" i="1"/>
  <c r="I27" i="1"/>
  <c r="J27" i="1"/>
  <c r="B27" i="1"/>
  <c r="C26" i="1"/>
  <c r="D26" i="1"/>
  <c r="E26" i="1"/>
  <c r="F26" i="1"/>
  <c r="G26" i="1"/>
  <c r="H26" i="1"/>
  <c r="I26" i="1"/>
  <c r="J26" i="1"/>
  <c r="B26" i="1"/>
  <c r="C25" i="1"/>
  <c r="D25" i="1"/>
  <c r="E25" i="1"/>
  <c r="F25" i="1"/>
  <c r="G25" i="1"/>
  <c r="H25" i="1"/>
  <c r="I25" i="1"/>
  <c r="B25" i="1"/>
  <c r="A24" i="1"/>
  <c r="B24" i="1"/>
  <c r="C24" i="1"/>
  <c r="D24" i="1"/>
  <c r="E24" i="1"/>
  <c r="F24" i="1"/>
  <c r="G24" i="1"/>
  <c r="H24" i="1"/>
  <c r="I24" i="1"/>
  <c r="A25" i="1"/>
  <c r="A26" i="1"/>
  <c r="A27" i="1"/>
  <c r="A28" i="1"/>
  <c r="A29" i="1"/>
  <c r="A30" i="1"/>
  <c r="J8" i="1"/>
  <c r="J25" i="1" s="1"/>
  <c r="C23" i="1"/>
  <c r="D23" i="1"/>
  <c r="E23" i="1"/>
  <c r="F23" i="1"/>
  <c r="G23" i="1"/>
  <c r="H23" i="1"/>
  <c r="I23" i="1"/>
  <c r="B23" i="1"/>
  <c r="A23" i="1"/>
  <c r="J6" i="1"/>
  <c r="H20" i="1"/>
  <c r="H21" i="1"/>
  <c r="H22" i="1"/>
  <c r="F20" i="1"/>
  <c r="F21" i="1"/>
  <c r="F22" i="1"/>
  <c r="C22" i="1"/>
  <c r="D22" i="1"/>
  <c r="E22" i="1"/>
  <c r="G22" i="1"/>
  <c r="I22" i="1"/>
  <c r="J22" i="1"/>
  <c r="B22" i="1"/>
  <c r="C21" i="1"/>
  <c r="D21" i="1"/>
  <c r="E21" i="1"/>
  <c r="G21" i="1"/>
  <c r="I21" i="1"/>
  <c r="J4" i="1"/>
  <c r="J21" i="1" s="1"/>
  <c r="B21" i="1"/>
  <c r="C20" i="1"/>
  <c r="D20" i="1"/>
  <c r="E20" i="1"/>
  <c r="G20" i="1"/>
  <c r="I20" i="1"/>
  <c r="J3" i="1"/>
  <c r="J20" i="1" s="1"/>
  <c r="B20" i="1"/>
  <c r="C19" i="1"/>
  <c r="D19" i="1"/>
  <c r="E19" i="1"/>
  <c r="F19" i="1"/>
  <c r="G19" i="1"/>
  <c r="H19" i="1"/>
  <c r="I19" i="1"/>
  <c r="A22" i="1"/>
  <c r="A21" i="1"/>
  <c r="A20" i="1"/>
  <c r="A19" i="1"/>
  <c r="M28" i="1" l="1"/>
  <c r="M29" i="1"/>
  <c r="C49" i="1" s="1"/>
  <c r="H80" i="1"/>
  <c r="D80" i="1"/>
  <c r="C80" i="1"/>
  <c r="B49" i="1"/>
  <c r="J80" i="1"/>
  <c r="F80" i="1"/>
  <c r="I80" i="1"/>
  <c r="E80" i="1"/>
  <c r="L80" i="1"/>
  <c r="K80" i="1"/>
  <c r="G80" i="1"/>
  <c r="D48" i="1"/>
  <c r="C48" i="1"/>
  <c r="M25" i="1"/>
  <c r="C45" i="1" s="1"/>
  <c r="M20" i="1"/>
  <c r="C40" i="1" s="1"/>
  <c r="B48" i="1"/>
  <c r="D49" i="1"/>
  <c r="M22" i="1"/>
  <c r="D42" i="1" s="1"/>
  <c r="M30" i="1"/>
  <c r="C50" i="1" s="1"/>
  <c r="M26" i="1"/>
  <c r="C46" i="1" s="1"/>
  <c r="M21" i="1"/>
  <c r="C41" i="1" s="1"/>
  <c r="M19" i="1"/>
  <c r="B39" i="1" s="1"/>
  <c r="M27" i="1"/>
  <c r="D47" i="1" s="1"/>
  <c r="M23" i="1"/>
  <c r="B43" i="1" s="1"/>
  <c r="M24" i="1"/>
  <c r="B44" i="1" s="1"/>
  <c r="J48" i="1" l="1"/>
  <c r="M80" i="1"/>
  <c r="D84" i="1" s="1"/>
  <c r="D44" i="1"/>
  <c r="J49" i="1"/>
  <c r="B41" i="1"/>
  <c r="B50" i="1"/>
  <c r="C42" i="1"/>
  <c r="D46" i="1"/>
  <c r="B46" i="1"/>
  <c r="D41" i="1"/>
  <c r="D50" i="1"/>
  <c r="B47" i="1"/>
  <c r="B45" i="1"/>
  <c r="C43" i="1"/>
  <c r="C39" i="1"/>
  <c r="D43" i="1"/>
  <c r="B40" i="1"/>
  <c r="D40" i="1"/>
  <c r="C47" i="1"/>
  <c r="D39" i="1"/>
  <c r="D45" i="1"/>
  <c r="B42" i="1"/>
  <c r="C44" i="1"/>
  <c r="J44" i="1" s="1"/>
  <c r="J40" i="1" l="1"/>
  <c r="J45" i="1"/>
  <c r="J41" i="1"/>
  <c r="J43" i="1"/>
  <c r="E84" i="1"/>
  <c r="J84" i="1"/>
  <c r="J50" i="1"/>
  <c r="J42" i="1"/>
  <c r="J39" i="1"/>
  <c r="J47" i="1"/>
  <c r="J46" i="1"/>
</calcChain>
</file>

<file path=xl/sharedStrings.xml><?xml version="1.0" encoding="utf-8"?>
<sst xmlns="http://schemas.openxmlformats.org/spreadsheetml/2006/main" count="113" uniqueCount="63">
  <si>
    <t xml:space="preserve">P. F. </t>
  </si>
  <si>
    <t>SiO2</t>
  </si>
  <si>
    <t>Al2O3</t>
  </si>
  <si>
    <t>Na2O</t>
  </si>
  <si>
    <t>K2O</t>
  </si>
  <si>
    <t>Fe2O3</t>
  </si>
  <si>
    <t>CaO</t>
  </si>
  <si>
    <t>MgO</t>
  </si>
  <si>
    <t>TiO2</t>
  </si>
  <si>
    <t>TOTAL</t>
  </si>
  <si>
    <t>1 passo</t>
  </si>
  <si>
    <t>2 passo</t>
  </si>
  <si>
    <t>Feldspato sódico</t>
  </si>
  <si>
    <t>Quartzo</t>
  </si>
  <si>
    <t>Caulim creme</t>
  </si>
  <si>
    <t>Dolomita</t>
  </si>
  <si>
    <t>Feldspato potássico</t>
  </si>
  <si>
    <t>Taguá</t>
  </si>
  <si>
    <t>Talco magnesiano branco</t>
  </si>
  <si>
    <t>Talco Industrial</t>
  </si>
  <si>
    <t>Calcita</t>
  </si>
  <si>
    <t>Quartzo micronizado</t>
  </si>
  <si>
    <t>Argila São Simão</t>
  </si>
  <si>
    <t>Argila Creme Rosada</t>
  </si>
  <si>
    <t>Sem solução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</si>
  <si>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</si>
  <si>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</si>
  <si>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</si>
  <si>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</si>
  <si>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</si>
  <si>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</si>
  <si>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</si>
  <si>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</si>
  <si>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</si>
  <si>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</si>
  <si>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</si>
  <si>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</si>
  <si>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Talco magne branco</t>
  </si>
  <si>
    <t xml:space="preserve">Quartzo + Caulim creme + talco magnesiano </t>
  </si>
  <si>
    <t>Taguá+talco magnesiano+argila São Simão</t>
  </si>
  <si>
    <t>Argila SS</t>
  </si>
  <si>
    <t>Combinação feldspato sódico+caulim creme+dolomita</t>
  </si>
  <si>
    <t>%feldspato=21,2</t>
  </si>
  <si>
    <t>%caulim creme=63,8</t>
  </si>
  <si>
    <t>%dolomita=15</t>
  </si>
  <si>
    <t>Porcentagem final dos óxidos de interesse</t>
  </si>
  <si>
    <t>Aproximar a 100% todas as Matérias-primas</t>
  </si>
  <si>
    <t>2o passo</t>
  </si>
  <si>
    <t>Aproximar a 100% todas as matérias-primas como se houvesse somente CaO, SiO2 e MgO (óxidos de interesse)</t>
  </si>
  <si>
    <t>3o passo: colocar em um diagrama ternário CaO, MgO e SiO2 os pontos correspondentes a composição química desejada e as matérias-primas que já foram reduzidas somente a esses 3 óxidos de interesse ,</t>
  </si>
  <si>
    <t>cujos teores de óxidos majoritários foram calculados no passo anterior (método geométrico).</t>
  </si>
  <si>
    <t>4o passo: verificar visualmente as possibilidades de combinação das MPs devem abraçar a composição desejada.</t>
  </si>
  <si>
    <t xml:space="preserve">5o passo: resolver os sistemas de equações </t>
  </si>
  <si>
    <t>6o passo: calcular a composição química real da formulação obtida, a partir das análises químicas reais das MPs da mistura formulada e comparar com a formulção desejada.</t>
  </si>
  <si>
    <t>7o passo: Plotar no gráfico e verificar as porcentagens reais de fases cristalinas</t>
  </si>
  <si>
    <t xml:space="preserve">8o passo: selecionar a melhor combinação de matérias-primas						</t>
  </si>
  <si>
    <t>%impurezas=100-74,19=25,81</t>
  </si>
  <si>
    <t>Critérios:  composição das fases previstas deve ser próxima a desejada</t>
  </si>
  <si>
    <t>menos porcentagem de impurezas</t>
  </si>
  <si>
    <t>tipos de fases</t>
  </si>
  <si>
    <t>menor perda ao fogo total</t>
  </si>
  <si>
    <t>custo</t>
  </si>
  <si>
    <t>disponibilidade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</si>
</sst>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</font>
    <font>
      <b/>
      <sz val="8"/>
      <color indexed="10"/>
      <name val="Arial"/>
    </font>
    <font>
      <b/>
      <sz val="8"/>
      <color indexed="60"/>
      <name val="Arial"/>
    </font>
    <font>
      <b/>
      <sz val="8"/>
      <color indexed="12"/>
      <name val="Arial"/>
    </font>
    <font>
      <sz val="11"/>
      <name val="Arial"/>
    </font>
    <font>
      <sz val="11"/>
      <color indexed="10"/>
      <name val="Arial"/>
    </font>
    <font>
      <b/>
      <sz val="11"/>
      <color indexed="10"/>
      <name val="Arial"/>
    </font>
    <font>
      <b/>
      <sz val="11"/>
      <name val="Arial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21"/>
      <name val="Arial"/>
      <family val="2"/>
    </font>
    <font>
      <b/>
      <sz val="9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184898</xdr:colOff>
      <xdr:row>60</xdr:row>
      <xdr:rowOff>11206</xdr:rowOff>
    </xdr:from>
    <xdr:to>
      <xdr:col>6</xdr:col>
      <xdr:colOff>599515</xdr:colOff>
      <xdr:row>65</xdr:row>
      <xdr:rowOff>140073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C532ADBA-617D-4558-BBF4-F7EBE1FA3D91}"/>
            </a:ext>
          </a:extLst>
        </xdr:cNvPr>
        <xdr:cNvSpPr/>
      </xdr:nvSpPr>
      <xdr:spPr>
        <a:xfrm>
          <a:off x="795619" y="10830485"/>
          <a:ext cx="3468220" cy="969309"/>
        </a:xfrm>
        <a:prstGeom prst="ellipse">
          <a:avLst/>
        </a:prstGeom>
        <a:solidFill>
          <a:schemeClr val="accent1">
            <a:alpha val="28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72882</xdr:colOff>
      <xdr:row>87</xdr:row>
      <xdr:rowOff>44824</xdr:rowOff>
    </xdr:from>
    <xdr:to>
      <xdr:col>10</xdr:col>
      <xdr:colOff>476251</xdr:colOff>
      <xdr:row>114</xdr:row>
      <xdr:rowOff>147857</xdr:rowOff>
    </xdr:to>
    <xdr:pic>
      <xdr:nvPicPr>
        <xdr:cNvPr id="2" name="Picture 2" descr="D:\Formulação\Diag Ternário 4.jpg">
          <a:extLst>
            <a:ext uri="{FF2B5EF4-FFF2-40B4-BE49-F238E27FC236}">
              <a16:creationId xmlns:a16="http://schemas.microsoft.com/office/drawing/2014/main" id="{3FF631D2-7488-4624-B625-15B9D29B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323" y="15576177"/>
          <a:ext cx="5289134" cy="450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560294</xdr:colOff>
      <xdr:row>79</xdr:row>
      <xdr:rowOff>140073</xdr:rowOff>
    </xdr:from>
    <xdr:to>
      <xdr:col>14</xdr:col>
      <xdr:colOff>28015</xdr:colOff>
      <xdr:row>81</xdr:row>
      <xdr:rowOff>33618</xdr:rowOff>
    </xdr:to>
    <xdr:sp macro="" textlink="">
      <xdr:nvSpPr>
        <xdr:cNvPr id="4" name="Retângulo: Cantos Arredondados 3">
          <a:extLst>
            <a:ext uri="{FF2B5EF4-FFF2-40B4-BE49-F238E27FC236}">
              <a16:creationId xmlns:a16="http://schemas.microsoft.com/office/drawing/2014/main" id="{0B3B4707-9880-4D66-B3AD-251403B6C88A}"/>
            </a:ext>
          </a:extLst>
        </xdr:cNvPr>
        <xdr:cNvSpPr/>
      </xdr:nvSpPr>
      <xdr:spPr>
        <a:xfrm>
          <a:off x="6667500" y="14259485"/>
          <a:ext cx="1910603" cy="218515"/>
        </a:xfrm>
        <a:prstGeom prst="roundRect">
          <a:avLst/>
        </a:prstGeom>
        <a:solidFill>
          <a:schemeClr val="accent1">
            <a:alpha val="3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162485</xdr:colOff>
      <xdr:row>98</xdr:row>
      <xdr:rowOff>33618</xdr:rowOff>
    </xdr:from>
    <xdr:to>
      <xdr:col>7</xdr:col>
      <xdr:colOff>212911</xdr:colOff>
      <xdr:row>98</xdr:row>
      <xdr:rowOff>106455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8F01E351-9F5D-494C-AF9F-156C8D01F841}"/>
            </a:ext>
          </a:extLst>
        </xdr:cNvPr>
        <xdr:cNvSpPr/>
      </xdr:nvSpPr>
      <xdr:spPr>
        <a:xfrm flipH="1">
          <a:off x="4437529" y="17369118"/>
          <a:ext cx="50426" cy="7283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599514</xdr:colOff>
      <xdr:row>119</xdr:row>
      <xdr:rowOff>61633</xdr:rowOff>
    </xdr:from>
    <xdr:to>
      <xdr:col>9</xdr:col>
      <xdr:colOff>347383</xdr:colOff>
      <xdr:row>127</xdr:row>
      <xdr:rowOff>61632</xdr:rowOff>
    </xdr:to>
    <xdr:sp macro="" textlink="">
      <xdr:nvSpPr>
        <xdr:cNvPr id="6" name="Retângulo: Cantos Arredondados 5">
          <a:extLst>
            <a:ext uri="{FF2B5EF4-FFF2-40B4-BE49-F238E27FC236}">
              <a16:creationId xmlns:a16="http://schemas.microsoft.com/office/drawing/2014/main" id="{9B01D427-A932-4B5F-8D3A-8581EF87ED07}"/>
            </a:ext>
          </a:extLst>
        </xdr:cNvPr>
        <xdr:cNvSpPr/>
      </xdr:nvSpPr>
      <xdr:spPr>
        <a:xfrm>
          <a:off x="1210235" y="20809324"/>
          <a:ext cx="4633633" cy="1299882"/>
        </a:xfrm>
        <a:prstGeom prst="roundRect">
          <a:avLst/>
        </a:prstGeom>
        <a:solidFill>
          <a:schemeClr val="accent1">
            <a:alpha val="4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6"/>
  <sheetViews>
    <sheetView tabSelected="1" topLeftCell="A103" zoomScale="170" zoomScaleNormal="170" workbookViewId="0">
      <selection activeCell="L116" sqref="L116"/>
    </sheetView>
  </sheetViews>
  <sheetFormatPr defaultRowHeight="12.75" x14ac:dyDescent="0.2"/>
  <sheetData>
    <row r="1" spans="1:14" ht="14.2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/>
      <c r="L1" s="5"/>
      <c r="M1" s="5"/>
      <c r="N1" s="5"/>
    </row>
    <row r="2" spans="1:14" ht="14.25" x14ac:dyDescent="0.2">
      <c r="A2" s="5">
        <v>0.5</v>
      </c>
      <c r="B2" s="5">
        <v>66.400000000000006</v>
      </c>
      <c r="C2" s="5">
        <v>21.5</v>
      </c>
      <c r="D2" s="5">
        <v>10.6</v>
      </c>
      <c r="E2" s="5">
        <v>1</v>
      </c>
      <c r="F2" s="5">
        <v>0.05</v>
      </c>
      <c r="G2" s="5">
        <v>0.3</v>
      </c>
      <c r="H2" s="5">
        <v>0.05</v>
      </c>
      <c r="I2" s="5">
        <v>0</v>
      </c>
      <c r="J2" s="5">
        <f t="shared" ref="J2:J8" si="0">SUM(A2:I2)</f>
        <v>100.39999999999999</v>
      </c>
      <c r="K2" s="5" t="s">
        <v>12</v>
      </c>
      <c r="L2" s="5"/>
      <c r="M2" s="5"/>
      <c r="N2" s="5"/>
    </row>
    <row r="3" spans="1:14" ht="14.25" x14ac:dyDescent="0.2">
      <c r="A3" s="5">
        <v>7.0000000000000007E-2</v>
      </c>
      <c r="B3" s="5">
        <v>99.16</v>
      </c>
      <c r="C3" s="5">
        <v>0.01</v>
      </c>
      <c r="D3" s="5">
        <v>0</v>
      </c>
      <c r="E3" s="5">
        <v>0</v>
      </c>
      <c r="F3" s="5">
        <v>0.01</v>
      </c>
      <c r="G3" s="5">
        <v>0.45</v>
      </c>
      <c r="H3" s="5">
        <v>0.06</v>
      </c>
      <c r="I3" s="5">
        <v>0</v>
      </c>
      <c r="J3" s="5">
        <f t="shared" si="0"/>
        <v>99.76</v>
      </c>
      <c r="K3" s="5" t="s">
        <v>13</v>
      </c>
      <c r="L3" s="5"/>
      <c r="M3" s="5"/>
      <c r="N3" s="5"/>
    </row>
    <row r="4" spans="1:14" ht="14.25" x14ac:dyDescent="0.2">
      <c r="A4" s="5">
        <v>13</v>
      </c>
      <c r="B4" s="5">
        <v>43.5</v>
      </c>
      <c r="C4" s="5">
        <v>38</v>
      </c>
      <c r="D4" s="5">
        <v>0.1</v>
      </c>
      <c r="E4" s="5">
        <v>1.3</v>
      </c>
      <c r="F4" s="5">
        <v>1</v>
      </c>
      <c r="G4" s="5">
        <v>0.05</v>
      </c>
      <c r="H4" s="5">
        <v>0.08</v>
      </c>
      <c r="I4" s="5">
        <v>0.05</v>
      </c>
      <c r="J4" s="5">
        <f t="shared" si="0"/>
        <v>97.079999999999984</v>
      </c>
      <c r="K4" s="5" t="s">
        <v>14</v>
      </c>
      <c r="L4" s="5"/>
      <c r="M4" s="5"/>
      <c r="N4" s="5"/>
    </row>
    <row r="5" spans="1:14" ht="14.2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 x14ac:dyDescent="0.2">
      <c r="A6" s="5">
        <v>11.5</v>
      </c>
      <c r="B6" s="5">
        <v>51</v>
      </c>
      <c r="C6" s="5">
        <v>22.25</v>
      </c>
      <c r="D6" s="5">
        <v>0.215</v>
      </c>
      <c r="E6" s="5">
        <v>1.9</v>
      </c>
      <c r="F6" s="5">
        <v>11.25</v>
      </c>
      <c r="G6" s="5">
        <v>0</v>
      </c>
      <c r="H6" s="5">
        <v>1.6</v>
      </c>
      <c r="I6" s="5">
        <v>1.5</v>
      </c>
      <c r="J6" s="5">
        <f t="shared" si="0"/>
        <v>101.215</v>
      </c>
      <c r="K6" s="5" t="s">
        <v>17</v>
      </c>
      <c r="L6" s="5"/>
      <c r="M6" s="5"/>
      <c r="N6" s="5"/>
    </row>
    <row r="7" spans="1:14" ht="14.25" x14ac:dyDescent="0.2">
      <c r="A7" s="5">
        <v>45</v>
      </c>
      <c r="B7" s="5">
        <v>2</v>
      </c>
      <c r="C7" s="5">
        <v>0.21</v>
      </c>
      <c r="D7" s="5">
        <v>0</v>
      </c>
      <c r="E7" s="5">
        <v>0</v>
      </c>
      <c r="F7" s="5">
        <v>0.11</v>
      </c>
      <c r="G7" s="5">
        <v>30.9</v>
      </c>
      <c r="H7" s="5">
        <v>21.1</v>
      </c>
      <c r="I7" s="5">
        <v>0.05</v>
      </c>
      <c r="J7" s="5">
        <f t="shared" si="0"/>
        <v>99.36999999999999</v>
      </c>
      <c r="K7" s="5" t="s">
        <v>15</v>
      </c>
      <c r="L7" s="5"/>
      <c r="M7" s="5"/>
      <c r="N7" s="5"/>
    </row>
    <row r="8" spans="1:14" ht="14.25" x14ac:dyDescent="0.2">
      <c r="A8" s="5">
        <v>6.25</v>
      </c>
      <c r="B8" s="6">
        <v>58.95</v>
      </c>
      <c r="C8" s="6">
        <v>0.5</v>
      </c>
      <c r="D8" s="5">
        <v>0</v>
      </c>
      <c r="E8" s="5">
        <v>0</v>
      </c>
      <c r="F8" s="5">
        <v>0.3</v>
      </c>
      <c r="G8" s="5">
        <v>0.2</v>
      </c>
      <c r="H8" s="5">
        <v>33.799999999999997</v>
      </c>
      <c r="I8" s="5">
        <v>0</v>
      </c>
      <c r="J8" s="5">
        <f t="shared" si="0"/>
        <v>100</v>
      </c>
      <c r="K8" s="5" t="s">
        <v>18</v>
      </c>
      <c r="L8" s="5"/>
      <c r="M8" s="5"/>
      <c r="N8" s="5"/>
    </row>
    <row r="9" spans="1:14" ht="14.2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4.2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4.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4.25" x14ac:dyDescent="0.2">
      <c r="A12" s="5">
        <v>18.809999999999999</v>
      </c>
      <c r="B12" s="5">
        <v>49.5</v>
      </c>
      <c r="C12" s="5">
        <v>28.5</v>
      </c>
      <c r="D12" s="5">
        <v>1E-3</v>
      </c>
      <c r="E12" s="5">
        <v>0.46</v>
      </c>
      <c r="F12" s="5">
        <v>1.08</v>
      </c>
      <c r="G12" s="5">
        <v>1E-3</v>
      </c>
      <c r="H12" s="5">
        <v>0.16</v>
      </c>
      <c r="I12" s="5">
        <v>0.8</v>
      </c>
      <c r="J12" s="5">
        <f>SUM(A12:I12)</f>
        <v>99.311999999999998</v>
      </c>
      <c r="K12" s="5" t="s">
        <v>22</v>
      </c>
      <c r="L12" s="5"/>
      <c r="M12" s="5"/>
      <c r="N12" s="5"/>
    </row>
    <row r="13" spans="1:14" ht="14.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4.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4.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4.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4.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4.25" x14ac:dyDescent="0.2">
      <c r="A18" s="5" t="s">
        <v>10</v>
      </c>
      <c r="B18" s="5" t="s">
        <v>46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 x14ac:dyDescent="0.25">
      <c r="A19" s="5">
        <f t="shared" ref="A19:J19" si="1">(A2/100.4)*100</f>
        <v>0.49800796812749004</v>
      </c>
      <c r="B19" s="7">
        <f t="shared" si="1"/>
        <v>66.135458167330668</v>
      </c>
      <c r="C19" s="7">
        <f t="shared" si="1"/>
        <v>21.414342629482068</v>
      </c>
      <c r="D19" s="5">
        <f t="shared" si="1"/>
        <v>10.557768924302788</v>
      </c>
      <c r="E19" s="5">
        <f t="shared" si="1"/>
        <v>0.99601593625498008</v>
      </c>
      <c r="F19" s="5">
        <f t="shared" si="1"/>
        <v>4.9800796812749001E-2</v>
      </c>
      <c r="G19" s="5">
        <f t="shared" si="1"/>
        <v>0.29880478087649398</v>
      </c>
      <c r="H19" s="9">
        <f t="shared" si="1"/>
        <v>4.9800796812749001E-2</v>
      </c>
      <c r="I19" s="5">
        <f t="shared" si="1"/>
        <v>0</v>
      </c>
      <c r="J19" s="5">
        <f t="shared" si="1"/>
        <v>99.999999999999986</v>
      </c>
      <c r="K19" s="5" t="s">
        <v>12</v>
      </c>
      <c r="L19" s="5"/>
      <c r="M19" s="8">
        <f>B19+C19+H19</f>
        <v>87.599601593625479</v>
      </c>
      <c r="N19" s="5"/>
    </row>
    <row r="20" spans="1:14" ht="15" x14ac:dyDescent="0.25">
      <c r="A20" s="5">
        <f t="shared" ref="A20:J20" si="2">(A3/99.76)*100</f>
        <v>7.0168404170008025E-2</v>
      </c>
      <c r="B20" s="7">
        <f t="shared" si="2"/>
        <v>99.398556535685628</v>
      </c>
      <c r="C20" s="7">
        <f t="shared" si="2"/>
        <v>1.0024057738572574E-2</v>
      </c>
      <c r="D20" s="5">
        <f t="shared" si="2"/>
        <v>0</v>
      </c>
      <c r="E20" s="5">
        <f t="shared" si="2"/>
        <v>0</v>
      </c>
      <c r="F20" s="5">
        <f t="shared" si="2"/>
        <v>1.0024057738572574E-2</v>
      </c>
      <c r="G20" s="5">
        <f t="shared" si="2"/>
        <v>0.45108259823576585</v>
      </c>
      <c r="H20" s="9">
        <f t="shared" si="2"/>
        <v>6.0144346431435444E-2</v>
      </c>
      <c r="I20" s="5">
        <f t="shared" si="2"/>
        <v>0</v>
      </c>
      <c r="J20" s="5">
        <f t="shared" si="2"/>
        <v>100</v>
      </c>
      <c r="K20" s="5" t="s">
        <v>13</v>
      </c>
      <c r="L20" s="5"/>
      <c r="M20" s="8">
        <f t="shared" ref="M20:M30" si="3">B20+C20+H20</f>
        <v>99.468724939855633</v>
      </c>
      <c r="N20" s="5"/>
    </row>
    <row r="21" spans="1:14" ht="15" x14ac:dyDescent="0.25">
      <c r="A21" s="5">
        <f t="shared" ref="A21:J21" si="4">(A4/97.08)*100</f>
        <v>13.391017717346518</v>
      </c>
      <c r="B21" s="7">
        <f t="shared" si="4"/>
        <v>44.808405438813345</v>
      </c>
      <c r="C21" s="7">
        <f t="shared" si="4"/>
        <v>39.142974866089823</v>
      </c>
      <c r="D21" s="5">
        <f t="shared" si="4"/>
        <v>0.10300782859497322</v>
      </c>
      <c r="E21" s="5">
        <f t="shared" si="4"/>
        <v>1.3391017717346518</v>
      </c>
      <c r="F21" s="5">
        <f t="shared" si="4"/>
        <v>1.0300782859497322</v>
      </c>
      <c r="G21" s="5">
        <f t="shared" si="4"/>
        <v>5.150391429748661E-2</v>
      </c>
      <c r="H21" s="9">
        <f t="shared" si="4"/>
        <v>8.2406262875978575E-2</v>
      </c>
      <c r="I21" s="5">
        <f t="shared" si="4"/>
        <v>5.150391429748661E-2</v>
      </c>
      <c r="J21" s="5">
        <f t="shared" si="4"/>
        <v>99.999999999999986</v>
      </c>
      <c r="K21" s="5" t="s">
        <v>14</v>
      </c>
      <c r="L21" s="5"/>
      <c r="M21" s="8">
        <f t="shared" si="3"/>
        <v>84.033786567779146</v>
      </c>
      <c r="N21" s="5"/>
    </row>
    <row r="22" spans="1:14" ht="15" x14ac:dyDescent="0.25">
      <c r="A22" s="5">
        <f t="shared" ref="A22:J22" si="5">(A5/100.026)*100</f>
        <v>0</v>
      </c>
      <c r="B22" s="7">
        <f t="shared" si="5"/>
        <v>0</v>
      </c>
      <c r="C22" s="7">
        <f t="shared" si="5"/>
        <v>0</v>
      </c>
      <c r="D22" s="5">
        <f t="shared" si="5"/>
        <v>0</v>
      </c>
      <c r="E22" s="5">
        <f t="shared" si="5"/>
        <v>0</v>
      </c>
      <c r="F22" s="5">
        <f t="shared" si="5"/>
        <v>0</v>
      </c>
      <c r="G22" s="5">
        <f t="shared" si="5"/>
        <v>0</v>
      </c>
      <c r="H22" s="9">
        <f t="shared" si="5"/>
        <v>0</v>
      </c>
      <c r="I22" s="5">
        <f t="shared" si="5"/>
        <v>0</v>
      </c>
      <c r="J22" s="5">
        <f t="shared" si="5"/>
        <v>0</v>
      </c>
      <c r="K22" s="5" t="s">
        <v>16</v>
      </c>
      <c r="L22" s="5"/>
      <c r="M22" s="10">
        <f>B22+C22+H22</f>
        <v>0</v>
      </c>
      <c r="N22" s="5"/>
    </row>
    <row r="23" spans="1:14" ht="15" x14ac:dyDescent="0.25">
      <c r="A23" s="5">
        <f t="shared" ref="A23:I23" si="6">(A6/101.2)*100</f>
        <v>11.363636363636363</v>
      </c>
      <c r="B23" s="7">
        <f t="shared" si="6"/>
        <v>50.395256916996047</v>
      </c>
      <c r="C23" s="7">
        <f t="shared" si="6"/>
        <v>21.98616600790514</v>
      </c>
      <c r="D23" s="5">
        <f t="shared" si="6"/>
        <v>0.21245059288537549</v>
      </c>
      <c r="E23" s="5">
        <f t="shared" si="6"/>
        <v>1.8774703557312251</v>
      </c>
      <c r="F23" s="5">
        <f t="shared" si="6"/>
        <v>11.116600790513834</v>
      </c>
      <c r="G23" s="5">
        <f t="shared" si="6"/>
        <v>0</v>
      </c>
      <c r="H23" s="9">
        <f t="shared" si="6"/>
        <v>1.5810276679841897</v>
      </c>
      <c r="I23" s="5">
        <f t="shared" si="6"/>
        <v>1.4822134387351777</v>
      </c>
      <c r="J23" s="5"/>
      <c r="K23" s="5" t="s">
        <v>17</v>
      </c>
      <c r="L23" s="5"/>
      <c r="M23" s="8">
        <f t="shared" si="3"/>
        <v>73.962450592885375</v>
      </c>
      <c r="N23" s="5"/>
    </row>
    <row r="24" spans="1:14" ht="15" x14ac:dyDescent="0.25">
      <c r="A24" s="5">
        <f t="shared" ref="A24:I24" si="7">(A7/100.4)*100</f>
        <v>44.820717131474105</v>
      </c>
      <c r="B24" s="7">
        <f t="shared" si="7"/>
        <v>1.9920318725099602</v>
      </c>
      <c r="C24" s="7">
        <f t="shared" si="7"/>
        <v>0.20916334661354577</v>
      </c>
      <c r="D24" s="5">
        <f t="shared" si="7"/>
        <v>0</v>
      </c>
      <c r="E24" s="5">
        <f t="shared" si="7"/>
        <v>0</v>
      </c>
      <c r="F24" s="5">
        <f t="shared" si="7"/>
        <v>0.10956175298804779</v>
      </c>
      <c r="G24" s="5">
        <f t="shared" si="7"/>
        <v>30.776892430278878</v>
      </c>
      <c r="H24" s="9">
        <f t="shared" si="7"/>
        <v>21.01593625498008</v>
      </c>
      <c r="I24" s="5">
        <f t="shared" si="7"/>
        <v>4.9800796812749001E-2</v>
      </c>
      <c r="J24" s="5">
        <f>(J7/99.37)*100</f>
        <v>99.999999999999986</v>
      </c>
      <c r="K24" s="5" t="s">
        <v>15</v>
      </c>
      <c r="L24" s="5"/>
      <c r="M24" s="8">
        <f t="shared" si="3"/>
        <v>23.217131474103585</v>
      </c>
      <c r="N24" s="5"/>
    </row>
    <row r="25" spans="1:14" ht="15" x14ac:dyDescent="0.25">
      <c r="A25" s="5">
        <f>(A8/99.76)*100</f>
        <v>6.2650360866078589</v>
      </c>
      <c r="B25" s="7">
        <f>(B8/100)*100</f>
        <v>58.95</v>
      </c>
      <c r="C25" s="7">
        <f t="shared" ref="C25:J25" si="8">(C8/100)*100</f>
        <v>0.5</v>
      </c>
      <c r="D25" s="5">
        <f t="shared" si="8"/>
        <v>0</v>
      </c>
      <c r="E25" s="5">
        <f t="shared" si="8"/>
        <v>0</v>
      </c>
      <c r="F25" s="5">
        <f t="shared" si="8"/>
        <v>0.3</v>
      </c>
      <c r="G25" s="5">
        <f t="shared" si="8"/>
        <v>0.2</v>
      </c>
      <c r="H25" s="9">
        <f t="shared" si="8"/>
        <v>33.799999999999997</v>
      </c>
      <c r="I25" s="5">
        <f t="shared" si="8"/>
        <v>0</v>
      </c>
      <c r="J25" s="5">
        <f t="shared" si="8"/>
        <v>100</v>
      </c>
      <c r="K25" s="5" t="s">
        <v>18</v>
      </c>
      <c r="L25" s="5"/>
      <c r="M25" s="8">
        <f t="shared" si="3"/>
        <v>93.25</v>
      </c>
      <c r="N25" s="5"/>
    </row>
    <row r="26" spans="1:14" ht="15" x14ac:dyDescent="0.25">
      <c r="A26" s="5">
        <f>(A9/97.08)*100</f>
        <v>0</v>
      </c>
      <c r="B26" s="7">
        <f>(B9/99.97)*100</f>
        <v>0</v>
      </c>
      <c r="C26" s="7">
        <f t="shared" ref="C26:J26" si="9">(C9/99.97)*100</f>
        <v>0</v>
      </c>
      <c r="D26" s="5">
        <f t="shared" si="9"/>
        <v>0</v>
      </c>
      <c r="E26" s="5">
        <f t="shared" si="9"/>
        <v>0</v>
      </c>
      <c r="F26" s="5">
        <f t="shared" si="9"/>
        <v>0</v>
      </c>
      <c r="G26" s="5">
        <f t="shared" si="9"/>
        <v>0</v>
      </c>
      <c r="H26" s="9">
        <f t="shared" si="9"/>
        <v>0</v>
      </c>
      <c r="I26" s="5">
        <f t="shared" si="9"/>
        <v>0</v>
      </c>
      <c r="J26" s="5">
        <f t="shared" si="9"/>
        <v>0</v>
      </c>
      <c r="K26" s="5" t="s">
        <v>19</v>
      </c>
      <c r="L26" s="5"/>
      <c r="M26" s="8">
        <f t="shared" si="3"/>
        <v>0</v>
      </c>
      <c r="N26" s="5"/>
    </row>
    <row r="27" spans="1:14" ht="15" x14ac:dyDescent="0.25">
      <c r="A27" s="5">
        <f>(A10/100.026)*100</f>
        <v>0</v>
      </c>
      <c r="B27" s="7">
        <f>(B10/99.57)*100</f>
        <v>0</v>
      </c>
      <c r="C27" s="7">
        <f t="shared" ref="C27:J27" si="10">(C10/99.57)*100</f>
        <v>0</v>
      </c>
      <c r="D27" s="5">
        <f t="shared" si="10"/>
        <v>0</v>
      </c>
      <c r="E27" s="5">
        <f t="shared" si="10"/>
        <v>0</v>
      </c>
      <c r="F27" s="5">
        <f t="shared" si="10"/>
        <v>0</v>
      </c>
      <c r="G27" s="5">
        <f t="shared" si="10"/>
        <v>0</v>
      </c>
      <c r="H27" s="9">
        <f t="shared" si="10"/>
        <v>0</v>
      </c>
      <c r="I27" s="5">
        <f t="shared" si="10"/>
        <v>0</v>
      </c>
      <c r="J27" s="5">
        <f t="shared" si="10"/>
        <v>0</v>
      </c>
      <c r="K27" s="5" t="s">
        <v>20</v>
      </c>
      <c r="L27" s="5"/>
      <c r="M27" s="8">
        <f t="shared" si="3"/>
        <v>0</v>
      </c>
      <c r="N27" s="5"/>
    </row>
    <row r="28" spans="1:14" ht="15" x14ac:dyDescent="0.25">
      <c r="A28" s="5">
        <f>(A11/101.2)*100</f>
        <v>0</v>
      </c>
      <c r="B28" s="7">
        <f>(B11/99.89)*100</f>
        <v>0</v>
      </c>
      <c r="C28" s="7">
        <f t="shared" ref="C28:J28" si="11">(C11/99.89)*100</f>
        <v>0</v>
      </c>
      <c r="D28" s="5">
        <f t="shared" si="11"/>
        <v>0</v>
      </c>
      <c r="E28" s="5">
        <f t="shared" si="11"/>
        <v>0</v>
      </c>
      <c r="F28" s="5">
        <f t="shared" si="11"/>
        <v>0</v>
      </c>
      <c r="G28" s="5">
        <f t="shared" si="11"/>
        <v>0</v>
      </c>
      <c r="H28" s="9">
        <f t="shared" si="11"/>
        <v>0</v>
      </c>
      <c r="I28" s="5">
        <f t="shared" si="11"/>
        <v>0</v>
      </c>
      <c r="J28" s="5">
        <f t="shared" si="11"/>
        <v>0</v>
      </c>
      <c r="K28" s="5" t="s">
        <v>21</v>
      </c>
      <c r="L28" s="5"/>
      <c r="M28" s="8">
        <f t="shared" si="3"/>
        <v>0</v>
      </c>
      <c r="N28" s="5"/>
    </row>
    <row r="29" spans="1:14" ht="15" x14ac:dyDescent="0.25">
      <c r="A29" s="5">
        <f>(A12/100.4)*100</f>
        <v>18.735059760956176</v>
      </c>
      <c r="B29" s="7">
        <f>(B12/99.312)*100</f>
        <v>49.842919284678587</v>
      </c>
      <c r="C29" s="7">
        <f t="shared" ref="C29:J29" si="12">(C12/99.312)*100</f>
        <v>28.697438376027069</v>
      </c>
      <c r="D29" s="5">
        <f t="shared" si="12"/>
        <v>1.0069276623167391E-3</v>
      </c>
      <c r="E29" s="5">
        <f t="shared" si="12"/>
        <v>0.4631867246657001</v>
      </c>
      <c r="F29" s="5">
        <f t="shared" si="12"/>
        <v>1.0874818753020785</v>
      </c>
      <c r="G29" s="5">
        <f t="shared" si="12"/>
        <v>1.0069276623167391E-3</v>
      </c>
      <c r="H29" s="9">
        <f t="shared" si="12"/>
        <v>0.16110842597067829</v>
      </c>
      <c r="I29" s="5">
        <f t="shared" si="12"/>
        <v>0.80554212985339146</v>
      </c>
      <c r="J29" s="5">
        <f t="shared" si="12"/>
        <v>100</v>
      </c>
      <c r="K29" s="5" t="s">
        <v>22</v>
      </c>
      <c r="L29" s="5"/>
      <c r="M29" s="8">
        <f t="shared" si="3"/>
        <v>78.701466086676334</v>
      </c>
      <c r="N29" s="5"/>
    </row>
    <row r="30" spans="1:14" ht="15" x14ac:dyDescent="0.25">
      <c r="A30" s="5">
        <f>(A13/99.76)*100</f>
        <v>0</v>
      </c>
      <c r="B30" s="7">
        <f>(B13/102.3)*100</f>
        <v>0</v>
      </c>
      <c r="C30" s="7">
        <f t="shared" ref="C30:J30" si="13">(C13/102.3)*100</f>
        <v>0</v>
      </c>
      <c r="D30" s="5">
        <f t="shared" si="13"/>
        <v>0</v>
      </c>
      <c r="E30" s="5">
        <f t="shared" si="13"/>
        <v>0</v>
      </c>
      <c r="F30" s="5">
        <f t="shared" si="13"/>
        <v>0</v>
      </c>
      <c r="G30" s="5">
        <f t="shared" si="13"/>
        <v>0</v>
      </c>
      <c r="H30" s="9">
        <f t="shared" si="13"/>
        <v>0</v>
      </c>
      <c r="I30" s="5">
        <f t="shared" si="13"/>
        <v>0</v>
      </c>
      <c r="J30" s="5">
        <f t="shared" si="13"/>
        <v>0</v>
      </c>
      <c r="K30" s="5" t="s">
        <v>23</v>
      </c>
      <c r="L30" s="5"/>
      <c r="M30" s="8">
        <f t="shared" si="3"/>
        <v>0</v>
      </c>
      <c r="N30" s="5"/>
    </row>
    <row r="31" spans="1:14" ht="15" x14ac:dyDescent="0.25">
      <c r="A31" s="5"/>
      <c r="B31" s="7"/>
      <c r="C31" s="7"/>
      <c r="D31" s="5"/>
      <c r="E31" s="5"/>
      <c r="F31" s="5"/>
      <c r="G31" s="5"/>
      <c r="H31" s="7"/>
      <c r="I31" s="5"/>
      <c r="J31" s="5"/>
      <c r="K31" s="5"/>
      <c r="L31" s="5"/>
      <c r="M31" s="5"/>
      <c r="N31" s="5"/>
    </row>
    <row r="32" spans="1:14" x14ac:dyDescent="0.2">
      <c r="A32" s="1"/>
      <c r="B32" s="2"/>
      <c r="C32" s="2"/>
      <c r="D32" s="1"/>
      <c r="E32" s="1"/>
      <c r="F32" s="2"/>
      <c r="G32" s="1"/>
      <c r="H32" s="2"/>
      <c r="I32" s="1"/>
      <c r="J32" s="1"/>
      <c r="K32" s="1"/>
      <c r="L32" s="1"/>
      <c r="M32" s="1"/>
    </row>
    <row r="33" spans="1:1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4" ht="14.25" x14ac:dyDescent="0.2">
      <c r="A37" s="21" t="s">
        <v>47</v>
      </c>
      <c r="B37" s="21" t="s">
        <v>48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4" x14ac:dyDescent="0.2">
      <c r="A38" s="1" t="s">
        <v>11</v>
      </c>
      <c r="B38" s="1" t="s">
        <v>1</v>
      </c>
      <c r="C38" s="1" t="s">
        <v>2</v>
      </c>
      <c r="D38" s="1" t="s">
        <v>7</v>
      </c>
      <c r="E38" s="1"/>
      <c r="F38" s="1"/>
      <c r="G38" s="1"/>
      <c r="I38" s="1"/>
      <c r="J38" s="1" t="s">
        <v>9</v>
      </c>
      <c r="K38" s="1"/>
      <c r="L38" s="1"/>
      <c r="M38" s="1"/>
    </row>
    <row r="39" spans="1:14" ht="14.25" x14ac:dyDescent="0.2">
      <c r="A39" s="1"/>
      <c r="B39" s="2">
        <f>(B19/M19)*100</f>
        <v>75.497441728254699</v>
      </c>
      <c r="C39" s="2">
        <f>(C19/M19)*100</f>
        <v>24.445707788516202</v>
      </c>
      <c r="D39" s="2">
        <f t="shared" ref="D39:D50" si="14">(H19/M19)*100</f>
        <v>5.6850483229107455E-2</v>
      </c>
      <c r="E39" s="1"/>
      <c r="F39" s="1"/>
      <c r="G39" s="1"/>
      <c r="I39" s="1"/>
      <c r="J39" s="1">
        <f t="shared" ref="J39:J50" si="15">B39+C39+D39</f>
        <v>100.00000000000001</v>
      </c>
      <c r="K39" s="5" t="s">
        <v>12</v>
      </c>
      <c r="L39" s="5"/>
      <c r="M39" s="1" t="s">
        <v>25</v>
      </c>
    </row>
    <row r="40" spans="1:14" ht="14.25" x14ac:dyDescent="0.2">
      <c r="A40" s="1"/>
      <c r="B40" s="2">
        <f>(B20/M20)*100</f>
        <v>99.92945681749471</v>
      </c>
      <c r="C40" s="2">
        <f t="shared" ref="C40:C50" si="16">(C20/M20)*100</f>
        <v>1.0077597500755823E-2</v>
      </c>
      <c r="D40" s="2">
        <f t="shared" si="14"/>
        <v>6.046558500453493E-2</v>
      </c>
      <c r="E40" s="1"/>
      <c r="F40" s="1"/>
      <c r="G40" s="1"/>
      <c r="I40" s="1"/>
      <c r="J40" s="1">
        <f t="shared" si="15"/>
        <v>100</v>
      </c>
      <c r="K40" s="5" t="s">
        <v>13</v>
      </c>
      <c r="L40" s="5"/>
      <c r="M40" s="1" t="s">
        <v>26</v>
      </c>
    </row>
    <row r="41" spans="1:14" ht="14.25" x14ac:dyDescent="0.2">
      <c r="A41" s="1"/>
      <c r="B41" s="2">
        <f t="shared" ref="B41:B50" si="17">(B21/M21)*100</f>
        <v>53.321892620740371</v>
      </c>
      <c r="C41" s="2">
        <f t="shared" si="16"/>
        <v>46.580044128462859</v>
      </c>
      <c r="D41" s="2">
        <f t="shared" si="14"/>
        <v>9.8063250796763923E-2</v>
      </c>
      <c r="E41" s="1"/>
      <c r="F41" s="1"/>
      <c r="G41" s="1"/>
      <c r="I41" s="1"/>
      <c r="J41" s="1">
        <f t="shared" si="15"/>
        <v>100</v>
      </c>
      <c r="K41" s="5" t="s">
        <v>14</v>
      </c>
      <c r="L41" s="5"/>
      <c r="M41" s="1" t="s">
        <v>27</v>
      </c>
    </row>
    <row r="42" spans="1:14" ht="14.25" x14ac:dyDescent="0.2">
      <c r="A42" s="1"/>
      <c r="B42" s="2" t="e">
        <f t="shared" si="17"/>
        <v>#DIV/0!</v>
      </c>
      <c r="C42" s="2" t="e">
        <f t="shared" si="16"/>
        <v>#DIV/0!</v>
      </c>
      <c r="D42" s="2" t="e">
        <f t="shared" si="14"/>
        <v>#DIV/0!</v>
      </c>
      <c r="E42" s="1"/>
      <c r="F42" s="1"/>
      <c r="G42" s="1"/>
      <c r="I42" s="1"/>
      <c r="J42" s="1" t="e">
        <f t="shared" si="15"/>
        <v>#DIV/0!</v>
      </c>
      <c r="K42" s="5" t="s">
        <v>16</v>
      </c>
      <c r="L42" s="5"/>
      <c r="M42" s="1" t="s">
        <v>28</v>
      </c>
    </row>
    <row r="43" spans="1:14" ht="14.25" x14ac:dyDescent="0.2">
      <c r="A43" s="1"/>
      <c r="B43" s="2">
        <f t="shared" si="17"/>
        <v>68.136272545090179</v>
      </c>
      <c r="C43" s="2">
        <f t="shared" si="16"/>
        <v>29.726118904475623</v>
      </c>
      <c r="D43" s="2">
        <f t="shared" si="14"/>
        <v>2.1376085504342015</v>
      </c>
      <c r="E43" s="1"/>
      <c r="F43" s="1"/>
      <c r="G43" s="1"/>
      <c r="I43" s="1"/>
      <c r="J43" s="1">
        <f t="shared" si="15"/>
        <v>100</v>
      </c>
      <c r="K43" s="5" t="s">
        <v>17</v>
      </c>
      <c r="L43" s="5"/>
      <c r="M43" s="1" t="s">
        <v>29</v>
      </c>
    </row>
    <row r="44" spans="1:14" ht="14.25" x14ac:dyDescent="0.2">
      <c r="A44" s="1"/>
      <c r="B44" s="2">
        <f t="shared" si="17"/>
        <v>8.580008580008581</v>
      </c>
      <c r="C44" s="2">
        <f t="shared" si="16"/>
        <v>0.90090090090090069</v>
      </c>
      <c r="D44" s="2">
        <f t="shared" si="14"/>
        <v>90.519090519090511</v>
      </c>
      <c r="E44" s="1"/>
      <c r="F44" s="1"/>
      <c r="G44" s="1"/>
      <c r="I44" s="1"/>
      <c r="J44" s="1">
        <f t="shared" si="15"/>
        <v>100</v>
      </c>
      <c r="K44" s="5" t="s">
        <v>15</v>
      </c>
      <c r="L44" s="5"/>
      <c r="M44" s="1" t="s">
        <v>30</v>
      </c>
    </row>
    <row r="45" spans="1:14" ht="14.25" x14ac:dyDescent="0.2">
      <c r="A45" s="1"/>
      <c r="B45" s="2">
        <f t="shared" si="17"/>
        <v>63.217158176943698</v>
      </c>
      <c r="C45" s="2">
        <f t="shared" si="16"/>
        <v>0.53619302949061665</v>
      </c>
      <c r="D45" s="2">
        <f t="shared" si="14"/>
        <v>36.246648793565683</v>
      </c>
      <c r="E45" s="1"/>
      <c r="F45" s="1"/>
      <c r="G45" s="1"/>
      <c r="I45" s="1"/>
      <c r="J45" s="1">
        <f t="shared" si="15"/>
        <v>100</v>
      </c>
      <c r="K45" s="5" t="s">
        <v>37</v>
      </c>
      <c r="L45" s="5"/>
      <c r="M45" s="1"/>
      <c r="N45" t="s">
        <v>31</v>
      </c>
    </row>
    <row r="46" spans="1:14" ht="14.25" x14ac:dyDescent="0.2">
      <c r="A46" s="1"/>
      <c r="B46" s="2" t="e">
        <f t="shared" si="17"/>
        <v>#DIV/0!</v>
      </c>
      <c r="C46" s="2" t="e">
        <f t="shared" si="16"/>
        <v>#DIV/0!</v>
      </c>
      <c r="D46" s="2" t="e">
        <f t="shared" si="14"/>
        <v>#DIV/0!</v>
      </c>
      <c r="E46" s="1"/>
      <c r="F46" s="1"/>
      <c r="G46" s="1"/>
      <c r="I46" s="1"/>
      <c r="J46" s="1" t="e">
        <f t="shared" si="15"/>
        <v>#DIV/0!</v>
      </c>
      <c r="K46" s="5" t="s">
        <v>19</v>
      </c>
      <c r="L46" s="5"/>
      <c r="M46" s="1" t="s">
        <v>32</v>
      </c>
    </row>
    <row r="47" spans="1:14" ht="14.25" x14ac:dyDescent="0.2">
      <c r="A47" s="1"/>
      <c r="B47" s="2" t="e">
        <f t="shared" si="17"/>
        <v>#DIV/0!</v>
      </c>
      <c r="C47" s="2" t="e">
        <f t="shared" si="16"/>
        <v>#DIV/0!</v>
      </c>
      <c r="D47" s="2" t="e">
        <f t="shared" si="14"/>
        <v>#DIV/0!</v>
      </c>
      <c r="E47" s="1"/>
      <c r="F47" s="1"/>
      <c r="G47" s="1"/>
      <c r="I47" s="1"/>
      <c r="J47" s="1" t="e">
        <f t="shared" si="15"/>
        <v>#DIV/0!</v>
      </c>
      <c r="K47" s="5" t="s">
        <v>20</v>
      </c>
      <c r="L47" s="5"/>
      <c r="M47" s="1" t="s">
        <v>33</v>
      </c>
    </row>
    <row r="48" spans="1:14" ht="14.25" x14ac:dyDescent="0.2">
      <c r="A48" s="1"/>
      <c r="B48" s="2" t="e">
        <f t="shared" si="17"/>
        <v>#DIV/0!</v>
      </c>
      <c r="C48" s="2" t="e">
        <f t="shared" si="16"/>
        <v>#DIV/0!</v>
      </c>
      <c r="D48" s="2" t="e">
        <f t="shared" si="14"/>
        <v>#DIV/0!</v>
      </c>
      <c r="E48" s="1"/>
      <c r="F48" s="1"/>
      <c r="G48" s="1"/>
      <c r="I48" s="1"/>
      <c r="J48" s="1" t="e">
        <f t="shared" si="15"/>
        <v>#DIV/0!</v>
      </c>
      <c r="K48" s="5" t="s">
        <v>21</v>
      </c>
      <c r="L48" s="5"/>
      <c r="M48" s="1" t="s">
        <v>34</v>
      </c>
    </row>
    <row r="49" spans="1:15" ht="14.25" x14ac:dyDescent="0.2">
      <c r="A49" s="1"/>
      <c r="B49" s="2">
        <f t="shared" si="17"/>
        <v>63.331627430910956</v>
      </c>
      <c r="C49" s="2">
        <f t="shared" si="16"/>
        <v>36.463664278403279</v>
      </c>
      <c r="D49" s="2">
        <f t="shared" si="14"/>
        <v>0.20470829068577279</v>
      </c>
      <c r="E49" s="1"/>
      <c r="F49" s="1"/>
      <c r="G49" s="1"/>
      <c r="I49" s="1"/>
      <c r="J49" s="1">
        <f t="shared" si="15"/>
        <v>100</v>
      </c>
      <c r="K49" s="5" t="s">
        <v>22</v>
      </c>
      <c r="L49" s="5"/>
      <c r="M49" s="1" t="s">
        <v>35</v>
      </c>
    </row>
    <row r="50" spans="1:15" ht="14.25" x14ac:dyDescent="0.2">
      <c r="A50" s="1"/>
      <c r="B50" s="2" t="e">
        <f t="shared" si="17"/>
        <v>#DIV/0!</v>
      </c>
      <c r="C50" s="2" t="e">
        <f t="shared" si="16"/>
        <v>#DIV/0!</v>
      </c>
      <c r="D50" s="2" t="e">
        <f t="shared" si="14"/>
        <v>#DIV/0!</v>
      </c>
      <c r="E50" s="1"/>
      <c r="F50" s="1"/>
      <c r="G50" s="1"/>
      <c r="I50" s="1"/>
      <c r="J50" s="1" t="e">
        <f t="shared" si="15"/>
        <v>#DIV/0!</v>
      </c>
      <c r="K50" s="5" t="s">
        <v>23</v>
      </c>
      <c r="L50" s="5"/>
      <c r="M50" s="1" t="s">
        <v>36</v>
      </c>
    </row>
    <row r="51" spans="1:15" x14ac:dyDescent="0.2">
      <c r="A51" s="1"/>
      <c r="B51" s="2"/>
      <c r="C51" s="1"/>
      <c r="D51" s="1"/>
      <c r="E51" s="1"/>
      <c r="F51" s="1"/>
      <c r="G51" s="1"/>
      <c r="I51" s="1"/>
      <c r="J51" s="1"/>
      <c r="K51" s="1"/>
      <c r="L51" s="1"/>
      <c r="M51" s="1"/>
    </row>
    <row r="52" spans="1:15" ht="15" x14ac:dyDescent="0.25">
      <c r="A52" s="21" t="s">
        <v>49</v>
      </c>
      <c r="B52" s="9"/>
      <c r="C52" s="21"/>
      <c r="D52" s="21"/>
      <c r="E52" s="21"/>
      <c r="F52" s="21"/>
      <c r="G52" s="1"/>
      <c r="H52" s="1"/>
      <c r="I52" s="1"/>
    </row>
    <row r="53" spans="1:15" ht="14.25" x14ac:dyDescent="0.2">
      <c r="A53" s="21" t="s">
        <v>50</v>
      </c>
      <c r="B53" s="21"/>
      <c r="C53" s="21"/>
      <c r="D53" s="21"/>
      <c r="E53" s="21"/>
      <c r="F53" s="21"/>
      <c r="G53" s="1"/>
      <c r="H53" s="1"/>
      <c r="I53" s="1"/>
    </row>
    <row r="54" spans="1:15" ht="14.25" x14ac:dyDescent="0.2">
      <c r="A54" s="21" t="s">
        <v>51</v>
      </c>
      <c r="B54" s="1"/>
      <c r="C54" s="1"/>
      <c r="D54" s="1"/>
      <c r="E54" s="1"/>
      <c r="F54" s="1"/>
      <c r="G54" s="1"/>
      <c r="H54" s="1"/>
      <c r="I54" s="2"/>
    </row>
    <row r="55" spans="1:15" ht="14.25" x14ac:dyDescent="0.2">
      <c r="A55" s="21" t="s">
        <v>52</v>
      </c>
      <c r="B55" s="1"/>
      <c r="C55" s="2"/>
      <c r="D55" s="2"/>
      <c r="F55" s="5"/>
      <c r="G55" s="5"/>
      <c r="H55" s="1"/>
      <c r="I55" s="1"/>
    </row>
    <row r="56" spans="1:15" ht="14.25" x14ac:dyDescent="0.2">
      <c r="A56" s="1"/>
      <c r="B56" s="1"/>
      <c r="C56" s="2"/>
      <c r="D56" s="2"/>
      <c r="F56" s="5"/>
      <c r="G56" s="5"/>
      <c r="H56" s="1"/>
      <c r="I56" s="1"/>
      <c r="J56" s="11" t="s">
        <v>38</v>
      </c>
      <c r="K56" s="1"/>
      <c r="L56" s="1"/>
      <c r="M56" s="1"/>
      <c r="O56" s="13"/>
    </row>
    <row r="57" spans="1:15" ht="14.25" x14ac:dyDescent="0.2">
      <c r="A57" s="1"/>
      <c r="B57" s="1"/>
      <c r="C57" s="2"/>
      <c r="D57" s="2"/>
      <c r="E57" s="1"/>
      <c r="F57" s="5"/>
      <c r="G57" s="5"/>
      <c r="H57" s="1"/>
      <c r="I57" s="1"/>
      <c r="J57" s="1"/>
      <c r="K57" t="s">
        <v>24</v>
      </c>
      <c r="M57" s="1"/>
      <c r="O57" s="13"/>
    </row>
    <row r="58" spans="1:15" ht="14.25" x14ac:dyDescent="0.2">
      <c r="A58" s="1"/>
      <c r="C58" s="1"/>
      <c r="D58" s="1"/>
      <c r="E58" s="1"/>
      <c r="F58" s="5"/>
      <c r="G58" s="5"/>
      <c r="H58" s="1"/>
      <c r="I58" s="1"/>
      <c r="J58" s="12" t="s">
        <v>1</v>
      </c>
      <c r="K58" s="12" t="s">
        <v>2</v>
      </c>
      <c r="L58" s="12" t="s">
        <v>7</v>
      </c>
      <c r="M58" s="12"/>
      <c r="N58" s="13"/>
      <c r="O58" s="13"/>
    </row>
    <row r="59" spans="1:15" ht="15" x14ac:dyDescent="0.25">
      <c r="A59" s="1"/>
      <c r="B59" s="1"/>
      <c r="C59" s="2"/>
      <c r="D59" s="2"/>
      <c r="E59" s="3"/>
      <c r="F59" s="5"/>
      <c r="G59" s="5"/>
      <c r="H59" s="1"/>
      <c r="I59" s="1"/>
      <c r="J59" s="12">
        <v>99.93</v>
      </c>
      <c r="K59" s="12">
        <v>0.01</v>
      </c>
      <c r="L59" s="12">
        <v>0.06</v>
      </c>
      <c r="M59" s="14" t="s">
        <v>13</v>
      </c>
      <c r="N59" s="13"/>
      <c r="O59" s="13"/>
    </row>
    <row r="60" spans="1:15" ht="15" x14ac:dyDescent="0.25">
      <c r="A60" s="1"/>
      <c r="B60" s="1"/>
      <c r="C60" s="2"/>
      <c r="D60" s="2"/>
      <c r="E60" s="4"/>
      <c r="F60" s="5"/>
      <c r="G60" s="5"/>
      <c r="H60" s="1"/>
      <c r="I60" s="1"/>
      <c r="J60" s="12">
        <v>53.32</v>
      </c>
      <c r="K60" s="12">
        <v>46.58</v>
      </c>
      <c r="L60" s="12">
        <v>0.09</v>
      </c>
      <c r="M60" s="14" t="s">
        <v>14</v>
      </c>
      <c r="N60" s="13"/>
    </row>
    <row r="61" spans="1:15" ht="15" x14ac:dyDescent="0.25">
      <c r="A61" s="1"/>
      <c r="B61" s="1"/>
      <c r="C61" s="4"/>
      <c r="D61" s="4"/>
      <c r="E61" s="4"/>
      <c r="F61" s="5"/>
      <c r="G61" s="5"/>
      <c r="H61" s="1"/>
      <c r="I61" s="1"/>
      <c r="J61" s="12">
        <v>63.22</v>
      </c>
      <c r="K61" s="12">
        <v>0.54</v>
      </c>
      <c r="L61" s="12">
        <v>36.24</v>
      </c>
      <c r="M61" s="14" t="s">
        <v>37</v>
      </c>
      <c r="N61" s="13"/>
    </row>
    <row r="62" spans="1:15" x14ac:dyDescent="0.2">
      <c r="B62" s="1"/>
      <c r="C62" s="2" t="s">
        <v>41</v>
      </c>
      <c r="H62" s="1"/>
      <c r="J62" s="1"/>
      <c r="K62" s="1"/>
      <c r="L62" s="1"/>
      <c r="M62" s="1"/>
    </row>
    <row r="63" spans="1:15" x14ac:dyDescent="0.2">
      <c r="C63" t="s">
        <v>42</v>
      </c>
      <c r="H63" s="1"/>
      <c r="J63" s="1" t="s">
        <v>39</v>
      </c>
      <c r="K63" s="1"/>
      <c r="L63" s="1"/>
      <c r="M63" s="1"/>
      <c r="O63" s="15"/>
    </row>
    <row r="64" spans="1:15" x14ac:dyDescent="0.2">
      <c r="C64" t="s">
        <v>43</v>
      </c>
      <c r="H64" s="1"/>
      <c r="J64" t="s">
        <v>24</v>
      </c>
      <c r="K64" s="1"/>
      <c r="L64" s="1"/>
      <c r="M64" s="1"/>
      <c r="O64" s="15"/>
    </row>
    <row r="65" spans="1:15" x14ac:dyDescent="0.2">
      <c r="C65" t="s">
        <v>44</v>
      </c>
      <c r="H65" s="1"/>
      <c r="J65" s="15" t="s">
        <v>1</v>
      </c>
      <c r="K65" s="15" t="s">
        <v>2</v>
      </c>
      <c r="L65" s="15" t="s">
        <v>7</v>
      </c>
      <c r="M65" s="15"/>
      <c r="N65" s="15"/>
      <c r="O65" s="15"/>
    </row>
    <row r="66" spans="1:15" ht="14.25" x14ac:dyDescent="0.2">
      <c r="F66" s="5"/>
      <c r="G66" s="5"/>
      <c r="H66" s="1"/>
      <c r="J66" s="15">
        <v>68.14</v>
      </c>
      <c r="K66" s="15">
        <v>29.73</v>
      </c>
      <c r="L66" s="15">
        <v>2.14</v>
      </c>
      <c r="M66" s="15" t="s">
        <v>17</v>
      </c>
      <c r="N66" s="15"/>
      <c r="O66" s="15"/>
    </row>
    <row r="67" spans="1:15" x14ac:dyDescent="0.2">
      <c r="F67" s="1"/>
      <c r="G67" s="1"/>
      <c r="H67" s="1"/>
      <c r="J67" s="15">
        <v>63.22</v>
      </c>
      <c r="K67" s="15">
        <v>0.54</v>
      </c>
      <c r="L67" s="15">
        <v>36.24</v>
      </c>
      <c r="M67" s="15" t="s">
        <v>37</v>
      </c>
      <c r="N67" s="15"/>
    </row>
    <row r="68" spans="1:15" x14ac:dyDescent="0.2">
      <c r="J68" s="15">
        <v>63.33</v>
      </c>
      <c r="K68" s="15">
        <v>36.43</v>
      </c>
      <c r="L68" s="15">
        <v>0.2</v>
      </c>
      <c r="M68" s="15" t="s">
        <v>40</v>
      </c>
      <c r="N68" s="15"/>
    </row>
    <row r="70" spans="1:15" ht="14.25" x14ac:dyDescent="0.2">
      <c r="A70" s="21" t="s">
        <v>53</v>
      </c>
    </row>
    <row r="72" spans="1:15" ht="14.25" x14ac:dyDescent="0.2">
      <c r="C72" s="5" t="s">
        <v>0</v>
      </c>
      <c r="D72" s="5" t="s">
        <v>1</v>
      </c>
      <c r="E72" s="5" t="s">
        <v>2</v>
      </c>
      <c r="F72" s="5" t="s">
        <v>3</v>
      </c>
      <c r="G72" s="5" t="s">
        <v>4</v>
      </c>
      <c r="H72" s="5" t="s">
        <v>5</v>
      </c>
      <c r="I72" s="5" t="s">
        <v>6</v>
      </c>
      <c r="J72" s="5" t="s">
        <v>7</v>
      </c>
      <c r="K72" s="5" t="s">
        <v>8</v>
      </c>
      <c r="L72" s="5" t="s">
        <v>9</v>
      </c>
      <c r="M72" s="5"/>
      <c r="N72" s="5"/>
      <c r="O72" s="5"/>
    </row>
    <row r="73" spans="1:15" ht="14.25" x14ac:dyDescent="0.2">
      <c r="C73" s="5">
        <v>0.5</v>
      </c>
      <c r="D73" s="5">
        <v>66.400000000000006</v>
      </c>
      <c r="E73" s="5">
        <v>21.5</v>
      </c>
      <c r="F73" s="5">
        <v>10.6</v>
      </c>
      <c r="G73" s="5">
        <v>1</v>
      </c>
      <c r="H73" s="5">
        <v>0.05</v>
      </c>
      <c r="I73" s="5">
        <v>0.3</v>
      </c>
      <c r="J73" s="5">
        <v>0.05</v>
      </c>
      <c r="K73" s="5">
        <v>0</v>
      </c>
      <c r="L73" s="5">
        <f>SUM(C73:K73)</f>
        <v>100.39999999999999</v>
      </c>
      <c r="M73" s="5" t="s">
        <v>12</v>
      </c>
      <c r="N73" s="5"/>
      <c r="O73" s="5"/>
    </row>
    <row r="74" spans="1:15" ht="15" x14ac:dyDescent="0.25">
      <c r="C74" s="9">
        <f>C73*0.212</f>
        <v>0.106</v>
      </c>
      <c r="D74" s="9">
        <f t="shared" ref="D74:L74" si="18">D73*0.212</f>
        <v>14.0768</v>
      </c>
      <c r="E74" s="9">
        <f t="shared" si="18"/>
        <v>4.5579999999999998</v>
      </c>
      <c r="F74" s="9">
        <f t="shared" si="18"/>
        <v>2.2471999999999999</v>
      </c>
      <c r="G74" s="9">
        <f t="shared" si="18"/>
        <v>0.21199999999999999</v>
      </c>
      <c r="H74" s="9">
        <f t="shared" si="18"/>
        <v>1.06E-2</v>
      </c>
      <c r="I74" s="9">
        <f t="shared" si="18"/>
        <v>6.359999999999999E-2</v>
      </c>
      <c r="J74" s="9">
        <f t="shared" si="18"/>
        <v>1.06E-2</v>
      </c>
      <c r="K74" s="9">
        <f t="shared" si="18"/>
        <v>0</v>
      </c>
      <c r="L74" s="9">
        <f t="shared" si="18"/>
        <v>21.284799999999997</v>
      </c>
      <c r="M74" s="5"/>
      <c r="N74" s="5"/>
      <c r="O74" s="5"/>
    </row>
    <row r="75" spans="1:15" ht="14.25" x14ac:dyDescent="0.2">
      <c r="C75" s="5">
        <v>13</v>
      </c>
      <c r="D75" s="5">
        <v>43.5</v>
      </c>
      <c r="E75" s="5">
        <v>38</v>
      </c>
      <c r="F75" s="5">
        <v>0.1</v>
      </c>
      <c r="G75" s="5">
        <v>1.3</v>
      </c>
      <c r="H75" s="5">
        <v>1</v>
      </c>
      <c r="I75" s="5">
        <v>0.05</v>
      </c>
      <c r="J75" s="5">
        <v>0.08</v>
      </c>
      <c r="K75" s="5">
        <v>0.05</v>
      </c>
      <c r="L75" s="5">
        <f>SUM(C75:K75)</f>
        <v>97.079999999999984</v>
      </c>
      <c r="M75" s="5" t="s">
        <v>14</v>
      </c>
      <c r="N75" s="5"/>
      <c r="O75" s="5"/>
    </row>
    <row r="76" spans="1:15" ht="15" x14ac:dyDescent="0.25">
      <c r="C76" s="9">
        <f>C75*0.638</f>
        <v>8.2940000000000005</v>
      </c>
      <c r="D76" s="9">
        <f t="shared" ref="D76:L76" si="19">D75*0.638</f>
        <v>27.753</v>
      </c>
      <c r="E76" s="9">
        <f t="shared" si="19"/>
        <v>24.244</v>
      </c>
      <c r="F76" s="9">
        <f t="shared" si="19"/>
        <v>6.3800000000000009E-2</v>
      </c>
      <c r="G76" s="9">
        <f t="shared" si="19"/>
        <v>0.82940000000000003</v>
      </c>
      <c r="H76" s="9">
        <f t="shared" si="19"/>
        <v>0.63800000000000001</v>
      </c>
      <c r="I76" s="9">
        <f t="shared" si="19"/>
        <v>3.1900000000000005E-2</v>
      </c>
      <c r="J76" s="9">
        <f t="shared" si="19"/>
        <v>5.1040000000000002E-2</v>
      </c>
      <c r="K76" s="9">
        <f t="shared" si="19"/>
        <v>3.1900000000000005E-2</v>
      </c>
      <c r="L76" s="9">
        <f t="shared" si="19"/>
        <v>61.937039999999989</v>
      </c>
      <c r="M76" s="5"/>
      <c r="N76" s="5"/>
      <c r="O76" s="5"/>
    </row>
    <row r="77" spans="1:15" ht="14.25" x14ac:dyDescent="0.2">
      <c r="C77" s="5">
        <v>45</v>
      </c>
      <c r="D77" s="5">
        <v>2</v>
      </c>
      <c r="E77" s="5">
        <v>0.21</v>
      </c>
      <c r="F77" s="5">
        <v>0</v>
      </c>
      <c r="G77" s="5">
        <v>0</v>
      </c>
      <c r="H77" s="5">
        <v>0.11</v>
      </c>
      <c r="I77" s="5">
        <v>30.9</v>
      </c>
      <c r="J77" s="5">
        <v>21.1</v>
      </c>
      <c r="K77" s="5">
        <v>0.05</v>
      </c>
      <c r="L77" s="5">
        <f>SUM(C77:K77)</f>
        <v>99.36999999999999</v>
      </c>
      <c r="M77" s="5" t="s">
        <v>15</v>
      </c>
      <c r="N77" s="5"/>
      <c r="O77" s="5"/>
    </row>
    <row r="78" spans="1:15" ht="15" x14ac:dyDescent="0.25">
      <c r="C78" s="9">
        <f>C77*0.15</f>
        <v>6.75</v>
      </c>
      <c r="D78" s="9">
        <f t="shared" ref="D78:L78" si="20">D77*0.15</f>
        <v>0.3</v>
      </c>
      <c r="E78" s="9">
        <f t="shared" si="20"/>
        <v>3.15E-2</v>
      </c>
      <c r="F78" s="9">
        <f t="shared" si="20"/>
        <v>0</v>
      </c>
      <c r="G78" s="9">
        <f t="shared" si="20"/>
        <v>0</v>
      </c>
      <c r="H78" s="9">
        <f t="shared" si="20"/>
        <v>1.6500000000000001E-2</v>
      </c>
      <c r="I78" s="9">
        <f t="shared" si="20"/>
        <v>4.6349999999999998</v>
      </c>
      <c r="J78" s="9">
        <f t="shared" si="20"/>
        <v>3.165</v>
      </c>
      <c r="K78" s="9">
        <f t="shared" si="20"/>
        <v>7.4999999999999997E-3</v>
      </c>
      <c r="L78" s="9">
        <f t="shared" si="20"/>
        <v>14.905499999999998</v>
      </c>
      <c r="O78" s="5"/>
    </row>
    <row r="80" spans="1:15" x14ac:dyDescent="0.2">
      <c r="C80" s="19">
        <f>C74+C76+C78</f>
        <v>15.15</v>
      </c>
      <c r="D80" s="18">
        <f t="shared" ref="D80:L80" si="21">D74+D76+D78</f>
        <v>42.129799999999996</v>
      </c>
      <c r="E80" s="18">
        <f t="shared" si="21"/>
        <v>28.833500000000001</v>
      </c>
      <c r="F80">
        <f t="shared" si="21"/>
        <v>2.3109999999999999</v>
      </c>
      <c r="G80">
        <f t="shared" si="21"/>
        <v>1.0414000000000001</v>
      </c>
      <c r="H80">
        <f t="shared" si="21"/>
        <v>0.66510000000000002</v>
      </c>
      <c r="I80">
        <f t="shared" si="21"/>
        <v>4.7305000000000001</v>
      </c>
      <c r="J80" s="18">
        <f t="shared" si="21"/>
        <v>3.2266400000000002</v>
      </c>
      <c r="K80">
        <f t="shared" si="21"/>
        <v>3.9400000000000004E-2</v>
      </c>
      <c r="L80">
        <f t="shared" si="21"/>
        <v>98.12733999999999</v>
      </c>
      <c r="M80" s="17">
        <f>D80+E80+J80</f>
        <v>74.189940000000007</v>
      </c>
    </row>
    <row r="81" spans="1:12" x14ac:dyDescent="0.2">
      <c r="L81" t="s">
        <v>56</v>
      </c>
    </row>
    <row r="82" spans="1:12" ht="18" x14ac:dyDescent="0.25">
      <c r="D82" s="20" t="s">
        <v>45</v>
      </c>
    </row>
    <row r="83" spans="1:12" ht="15" x14ac:dyDescent="0.25">
      <c r="D83" s="9" t="s">
        <v>1</v>
      </c>
      <c r="E83" s="9" t="s">
        <v>2</v>
      </c>
      <c r="F83" s="16"/>
      <c r="G83" s="16"/>
      <c r="H83" s="16"/>
      <c r="I83" s="16"/>
      <c r="J83" s="9" t="s">
        <v>7</v>
      </c>
    </row>
    <row r="84" spans="1:12" x14ac:dyDescent="0.2">
      <c r="D84" s="16">
        <f>(D80/M80)*100</f>
        <v>56.786405272736431</v>
      </c>
      <c r="E84" s="16">
        <f>(E80/M80)*100</f>
        <v>38.864433641542234</v>
      </c>
      <c r="F84" s="16"/>
      <c r="G84" s="16"/>
      <c r="H84" s="16"/>
      <c r="I84" s="16"/>
      <c r="J84" s="16">
        <f>(J80/M80)*100</f>
        <v>4.3491610857213248</v>
      </c>
    </row>
    <row r="87" spans="1:12" ht="14.25" x14ac:dyDescent="0.2">
      <c r="A87" s="21" t="s">
        <v>54</v>
      </c>
      <c r="B87" s="21"/>
      <c r="C87" s="21"/>
      <c r="D87" s="21"/>
      <c r="E87" s="21"/>
      <c r="F87" s="21"/>
      <c r="G87" s="21"/>
      <c r="H87" s="21"/>
      <c r="I87" s="19"/>
      <c r="J87" s="19"/>
      <c r="K87" s="19"/>
      <c r="L87" s="19"/>
    </row>
    <row r="88" spans="1:12" x14ac:dyDescent="0.2">
      <c r="A88" s="19"/>
    </row>
    <row r="89" spans="1:12" ht="14.25" x14ac:dyDescent="0.2">
      <c r="A89" s="21"/>
    </row>
    <row r="119" spans="2:4" x14ac:dyDescent="0.2">
      <c r="B119" t="s">
        <v>55</v>
      </c>
    </row>
    <row r="121" spans="2:4" x14ac:dyDescent="0.2">
      <c r="C121" t="s">
        <v>57</v>
      </c>
    </row>
    <row r="122" spans="2:4" x14ac:dyDescent="0.2">
      <c r="D122" t="s">
        <v>58</v>
      </c>
    </row>
    <row r="123" spans="2:4" x14ac:dyDescent="0.2">
      <c r="D123" t="s">
        <v>59</v>
      </c>
    </row>
    <row r="124" spans="2:4" x14ac:dyDescent="0.2">
      <c r="D124" t="s">
        <v>60</v>
      </c>
    </row>
    <row r="125" spans="2:4" x14ac:dyDescent="0.2">
      <c r="D125" t="s">
        <v>61</v>
      </c>
    </row>
    <row r="126" spans="2:4" x14ac:dyDescent="0.2">
      <c r="D126" t="s">
        <v>62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P.F.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Lúcia Arantes</dc:creator>
  <cp:lastModifiedBy>Vera</cp:lastModifiedBy>
  <cp:lastPrinted>2018-09-10T12:33:45Z</cp:lastPrinted>
  <dcterms:created xsi:type="dcterms:W3CDTF">2006-08-31T19:47:06Z</dcterms:created>
  <dcterms:modified xsi:type="dcterms:W3CDTF">2018-09-10T12:37:33Z</dcterms:modified>
</cp:coreProperties>
</file>