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1075" windowHeight="10005" activeTab="5"/>
  </bookViews>
  <sheets>
    <sheet name="Plan1" sheetId="1" r:id="rId1"/>
    <sheet name="Plan2" sheetId="2" r:id="rId2"/>
    <sheet name="Plan3" sheetId="3" r:id="rId3"/>
    <sheet name="Plan4" sheetId="4" r:id="rId4"/>
    <sheet name="Plan5" sheetId="5" r:id="rId5"/>
    <sheet name="Plan6" sheetId="6" r:id="rId6"/>
  </sheets>
  <calcPr calcId="145621"/>
</workbook>
</file>

<file path=xl/calcChain.xml><?xml version="1.0" encoding="utf-8"?>
<calcChain xmlns="http://schemas.openxmlformats.org/spreadsheetml/2006/main">
  <c r="B51" i="5" l="1"/>
  <c r="B35" i="5"/>
  <c r="D17" i="5"/>
  <c r="B50" i="5" s="1"/>
  <c r="C52" i="5" s="1"/>
  <c r="B10" i="5"/>
  <c r="D39" i="2"/>
  <c r="D40" i="2" s="1"/>
  <c r="D37" i="2"/>
  <c r="B16" i="2"/>
  <c r="D20" i="2"/>
  <c r="D21" i="2" s="1"/>
  <c r="D23" i="2"/>
  <c r="C53" i="2"/>
  <c r="B52" i="2"/>
  <c r="B51" i="2"/>
  <c r="B11" i="2"/>
  <c r="B15" i="5" l="1"/>
  <c r="D36" i="5"/>
  <c r="D18" i="5"/>
  <c r="D19" i="5" s="1"/>
  <c r="D22" i="5"/>
  <c r="D28" i="5"/>
  <c r="D25" i="2"/>
  <c r="B12" i="4"/>
  <c r="D20" i="5" l="1"/>
  <c r="D21" i="5" s="1"/>
  <c r="D29" i="5" s="1"/>
  <c r="D30" i="5" s="1"/>
  <c r="D24" i="5"/>
  <c r="B41" i="4"/>
  <c r="D19" i="4"/>
  <c r="D26" i="4" s="1"/>
  <c r="B17" i="4"/>
  <c r="D42" i="4" s="1"/>
  <c r="B51" i="1"/>
  <c r="B52" i="1" s="1"/>
  <c r="B16" i="1" s="1"/>
  <c r="D37" i="1" s="1"/>
  <c r="B36" i="1"/>
  <c r="D18" i="1"/>
  <c r="D29" i="1" s="1"/>
  <c r="B36" i="2"/>
  <c r="D18" i="2"/>
  <c r="D29" i="2" s="1"/>
  <c r="B49" i="3"/>
  <c r="B48" i="3"/>
  <c r="B33" i="3"/>
  <c r="D26" i="3"/>
  <c r="D18" i="3"/>
  <c r="D22" i="3" s="1"/>
  <c r="D17" i="3"/>
  <c r="D19" i="3" s="1"/>
  <c r="D20" i="3" s="1"/>
  <c r="D27" i="3" s="1"/>
  <c r="B15" i="3"/>
  <c r="D34" i="3" s="1"/>
  <c r="D31" i="5" l="1"/>
  <c r="D32" i="5" s="1"/>
  <c r="D25" i="5"/>
  <c r="D26" i="5"/>
  <c r="D34" i="4"/>
  <c r="D20" i="4"/>
  <c r="D19" i="1"/>
  <c r="D20" i="1" s="1"/>
  <c r="D23" i="1"/>
  <c r="D19" i="2"/>
  <c r="D28" i="3"/>
  <c r="D23" i="3"/>
  <c r="D24" i="3" s="1"/>
  <c r="D33" i="5" l="1"/>
  <c r="D34" i="5" s="1"/>
  <c r="D38" i="5"/>
  <c r="D21" i="4"/>
  <c r="D23" i="4"/>
  <c r="D29" i="4" s="1"/>
  <c r="D21" i="1"/>
  <c r="D22" i="1" s="1"/>
  <c r="D30" i="1" s="1"/>
  <c r="D31" i="1" s="1"/>
  <c r="D25" i="1"/>
  <c r="D22" i="2"/>
  <c r="D30" i="2" s="1"/>
  <c r="D31" i="2" s="1"/>
  <c r="D36" i="3"/>
  <c r="D29" i="3"/>
  <c r="D30" i="3" s="1"/>
  <c r="D35" i="5" l="1"/>
  <c r="D37" i="5" s="1"/>
  <c r="D39" i="5" s="1"/>
  <c r="D41" i="5" s="1"/>
  <c r="D24" i="4"/>
  <c r="D25" i="4" s="1"/>
  <c r="D35" i="4" s="1"/>
  <c r="D36" i="4" s="1"/>
  <c r="D28" i="4"/>
  <c r="D30" i="4" s="1"/>
  <c r="D26" i="1"/>
  <c r="D27" i="1" s="1"/>
  <c r="D33" i="1"/>
  <c r="D32" i="1"/>
  <c r="D26" i="2"/>
  <c r="D27" i="2" s="1"/>
  <c r="D32" i="2"/>
  <c r="D33" i="2" s="1"/>
  <c r="D31" i="3"/>
  <c r="D32" i="3" s="1"/>
  <c r="D42" i="5" l="1"/>
  <c r="D43" i="5"/>
  <c r="D44" i="5" s="1"/>
  <c r="D31" i="4"/>
  <c r="D32" i="4" s="1"/>
  <c r="D37" i="4"/>
  <c r="D38" i="4" s="1"/>
  <c r="D39" i="1"/>
  <c r="D35" i="1"/>
  <c r="D34" i="1"/>
  <c r="D34" i="2"/>
  <c r="D35" i="2" s="1"/>
  <c r="D35" i="3"/>
  <c r="D37" i="3" s="1"/>
  <c r="D39" i="3" s="1"/>
  <c r="D33" i="3"/>
  <c r="D44" i="4" l="1"/>
  <c r="D39" i="4"/>
  <c r="D40" i="4" s="1"/>
  <c r="D36" i="1"/>
  <c r="D38" i="1" s="1"/>
  <c r="D40" i="1" s="1"/>
  <c r="D42" i="1" s="1"/>
  <c r="D36" i="2"/>
  <c r="D38" i="2" s="1"/>
  <c r="D42" i="2" s="1"/>
  <c r="D41" i="3"/>
  <c r="D42" i="3" s="1"/>
  <c r="D40" i="3"/>
  <c r="D41" i="4" l="1"/>
  <c r="D43" i="4" s="1"/>
  <c r="D45" i="4" s="1"/>
  <c r="D47" i="4" s="1"/>
  <c r="D43" i="1"/>
  <c r="D44" i="1" s="1"/>
  <c r="D45" i="1" s="1"/>
  <c r="D43" i="2"/>
  <c r="D44" i="2" s="1"/>
  <c r="D45" i="2" s="1"/>
  <c r="D48" i="4" l="1"/>
  <c r="D49" i="4" s="1"/>
  <c r="D50" i="4" s="1"/>
</calcChain>
</file>

<file path=xl/sharedStrings.xml><?xml version="1.0" encoding="utf-8"?>
<sst xmlns="http://schemas.openxmlformats.org/spreadsheetml/2006/main" count="292" uniqueCount="68">
  <si>
    <t>1. Insumos</t>
  </si>
  <si>
    <t>Área do Terreno</t>
  </si>
  <si>
    <t>m2</t>
  </si>
  <si>
    <t>Coeficiente de Aproveitamento Básico</t>
  </si>
  <si>
    <t>Coeficiente de Aproveitamento Máximo</t>
  </si>
  <si>
    <t>Valor de Venda</t>
  </si>
  <si>
    <t>R$/m2</t>
  </si>
  <si>
    <t>Valor de Construção da Torre</t>
  </si>
  <si>
    <t>Valor de Construção da Garagem</t>
  </si>
  <si>
    <t>Taxa de Juros</t>
  </si>
  <si>
    <t>Taxa Estimada de Retorno</t>
  </si>
  <si>
    <t>Anos de construção</t>
  </si>
  <si>
    <t>Anos de retorno</t>
  </si>
  <si>
    <t>Contrapatida Finaceira Total (CT)</t>
  </si>
  <si>
    <t>2. Edifício</t>
  </si>
  <si>
    <t>Área Computável</t>
  </si>
  <si>
    <t>Área Útil</t>
  </si>
  <si>
    <t>Vagas Necessárias</t>
  </si>
  <si>
    <t>Área de Garagem Subterrânea</t>
  </si>
  <si>
    <t>3. Receita Estimada</t>
  </si>
  <si>
    <t>Valor de Venda Total</t>
  </si>
  <si>
    <t>Comissão e Marketing</t>
  </si>
  <si>
    <t>Receita Líquida Estimada</t>
  </si>
  <si>
    <t>R$</t>
  </si>
  <si>
    <t>4. Custo do Empreendimento</t>
  </si>
  <si>
    <t>Construção da Torre</t>
  </si>
  <si>
    <t>Construção da Garagem</t>
  </si>
  <si>
    <t>Custo de Construção Total</t>
  </si>
  <si>
    <t>Honorários Profissionais</t>
  </si>
  <si>
    <t>Sub-total 1</t>
  </si>
  <si>
    <t>Contigências</t>
  </si>
  <si>
    <t>Sub-total 2</t>
  </si>
  <si>
    <t>Financiamento sobre 1 ano</t>
  </si>
  <si>
    <t>Valor dos Cepacs</t>
  </si>
  <si>
    <t>Custo Total</t>
  </si>
  <si>
    <t>5. Lucro Esperado</t>
  </si>
  <si>
    <t>6. Valor Residual</t>
  </si>
  <si>
    <t>7. Cálculo do Valor do Terreno</t>
  </si>
  <si>
    <t>Valor presente</t>
  </si>
  <si>
    <t>Custos de Aquisição</t>
  </si>
  <si>
    <t>Valor Máximo do Terreno Hoje</t>
  </si>
  <si>
    <t>6. Preço do m2 do terreno hoje</t>
  </si>
  <si>
    <t>Ct=FpxFsxVt/Cab</t>
  </si>
  <si>
    <t>Fator de Planejamento</t>
  </si>
  <si>
    <t>Fator de Interesse Social</t>
  </si>
  <si>
    <t>Valor do Terreno</t>
  </si>
  <si>
    <t>Contrapartida por m2</t>
  </si>
  <si>
    <t>CT=Ctx(Cam - Cab)xA</t>
  </si>
  <si>
    <t>Ctx= FP*FIS*VT/CAB</t>
  </si>
  <si>
    <t>Taxa de Ocupação</t>
  </si>
  <si>
    <t>Unidades</t>
  </si>
  <si>
    <t>Numero de Andares</t>
  </si>
  <si>
    <t>8. Preço do m2 do terreno hoje</t>
  </si>
  <si>
    <t>a) Empreendimento residencial para HIS</t>
  </si>
  <si>
    <t>b) Empreendimento residencial para HMP</t>
  </si>
  <si>
    <t>c) Empreendimento comercial</t>
  </si>
  <si>
    <t>d) Empreendimento de uso misto</t>
  </si>
  <si>
    <t>Valor de Venda Comercial</t>
  </si>
  <si>
    <t>Valor de Venda das Unidades</t>
  </si>
  <si>
    <t>Área Comercial</t>
  </si>
  <si>
    <t>Valor de Venda das Unidades HIS</t>
  </si>
  <si>
    <t>Valor de Venda das Unidades HMP</t>
  </si>
  <si>
    <t>Unidades HIS</t>
  </si>
  <si>
    <t>Unidades HMP</t>
  </si>
  <si>
    <t>Ct=(AT/AC) x V x Fp x Fs</t>
  </si>
  <si>
    <t>OODC</t>
  </si>
  <si>
    <t>Área adicional = (Cam-Cab) x AT</t>
  </si>
  <si>
    <t>Valor da OODC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</si>
</sst>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/>
    <xf numFmtId="3" fontId="0" fillId="0" borderId="0" xfId="0" applyNumberFormat="1"/>
    <xf numFmtId="38" fontId="0" fillId="0" borderId="0" xfId="0" applyNumberFormat="1"/>
    <xf numFmtId="0" fontId="2" fillId="0" borderId="1" xfId="0" applyFont="1" applyBorder="1"/>
    <xf numFmtId="3" fontId="0" fillId="0" borderId="2" xfId="0" applyNumberFormat="1" applyBorder="1"/>
    <xf numFmtId="38" fontId="0" fillId="0" borderId="2" xfId="0" applyNumberFormat="1" applyBorder="1"/>
    <xf numFmtId="0" fontId="0" fillId="0" borderId="3" xfId="0" applyBorder="1"/>
    <xf numFmtId="0" fontId="0" fillId="0" borderId="4" xfId="0" applyBorder="1"/>
    <xf numFmtId="3" fontId="0" fillId="2" borderId="5" xfId="0" applyNumberFormat="1" applyFill="1" applyBorder="1"/>
    <xf numFmtId="3" fontId="0" fillId="0" borderId="5" xfId="0" applyNumberFormat="1" applyBorder="1"/>
    <xf numFmtId="38" fontId="0" fillId="0" borderId="5" xfId="0" applyNumberFormat="1" applyBorder="1"/>
    <xf numFmtId="0" fontId="0" fillId="0" borderId="6" xfId="0" applyBorder="1"/>
    <xf numFmtId="0" fontId="0" fillId="0" borderId="7" xfId="0" applyBorder="1"/>
    <xf numFmtId="3" fontId="0" fillId="2" borderId="8" xfId="0" applyNumberFormat="1" applyFill="1" applyBorder="1"/>
    <xf numFmtId="3" fontId="0" fillId="0" borderId="8" xfId="0" applyNumberFormat="1" applyBorder="1"/>
    <xf numFmtId="38" fontId="0" fillId="0" borderId="8" xfId="0" applyNumberFormat="1" applyBorder="1"/>
    <xf numFmtId="0" fontId="0" fillId="0" borderId="9" xfId="0" applyBorder="1"/>
    <xf numFmtId="9" fontId="0" fillId="2" borderId="8" xfId="0" applyNumberFormat="1" applyFill="1" applyBorder="1"/>
    <xf numFmtId="1" fontId="0" fillId="2" borderId="8" xfId="0" applyNumberFormat="1" applyFill="1" applyBorder="1"/>
    <xf numFmtId="0" fontId="0" fillId="0" borderId="10" xfId="0" applyBorder="1"/>
    <xf numFmtId="3" fontId="0" fillId="0" borderId="11" xfId="0" applyNumberFormat="1" applyFill="1" applyBorder="1"/>
    <xf numFmtId="3" fontId="0" fillId="0" borderId="11" xfId="0" applyNumberFormat="1" applyBorder="1"/>
    <xf numFmtId="38" fontId="0" fillId="0" borderId="11" xfId="0" applyNumberFormat="1" applyBorder="1"/>
    <xf numFmtId="0" fontId="0" fillId="0" borderId="12" xfId="0" applyBorder="1"/>
    <xf numFmtId="0" fontId="2" fillId="0" borderId="13" xfId="0" applyFont="1" applyBorder="1"/>
    <xf numFmtId="3" fontId="0" fillId="0" borderId="14" xfId="0" applyNumberFormat="1" applyBorder="1"/>
    <xf numFmtId="38" fontId="0" fillId="0" borderId="14" xfId="0" applyNumberFormat="1" applyBorder="1"/>
    <xf numFmtId="0" fontId="0" fillId="0" borderId="15" xfId="0" applyBorder="1"/>
    <xf numFmtId="9" fontId="0" fillId="0" borderId="11" xfId="0" applyNumberFormat="1" applyBorder="1"/>
    <xf numFmtId="0" fontId="2" fillId="0" borderId="16" xfId="0" applyFont="1" applyBorder="1"/>
    <xf numFmtId="3" fontId="2" fillId="0" borderId="17" xfId="0" applyNumberFormat="1" applyFont="1" applyBorder="1"/>
    <xf numFmtId="38" fontId="2" fillId="0" borderId="17" xfId="0" applyNumberFormat="1" applyFont="1" applyBorder="1"/>
    <xf numFmtId="0" fontId="2" fillId="0" borderId="18" xfId="0" applyFont="1" applyBorder="1"/>
    <xf numFmtId="9" fontId="0" fillId="0" borderId="8" xfId="0" applyNumberFormat="1" applyBorder="1"/>
    <xf numFmtId="0" fontId="2" fillId="0" borderId="7" xfId="0" applyFont="1" applyBorder="1"/>
    <xf numFmtId="0" fontId="3" fillId="0" borderId="4" xfId="0" applyFont="1" applyBorder="1"/>
    <xf numFmtId="3" fontId="2" fillId="0" borderId="14" xfId="0" applyNumberFormat="1" applyFont="1" applyBorder="1"/>
    <xf numFmtId="38" fontId="2" fillId="0" borderId="14" xfId="0" applyNumberFormat="1" applyFont="1" applyBorder="1"/>
    <xf numFmtId="0" fontId="2" fillId="0" borderId="15" xfId="0" applyFont="1" applyBorder="1"/>
    <xf numFmtId="0" fontId="0" fillId="0" borderId="19" xfId="0" applyBorder="1" applyAlignment="1">
      <alignment horizontal="left"/>
    </xf>
    <xf numFmtId="3" fontId="0" fillId="0" borderId="20" xfId="0" applyNumberFormat="1" applyBorder="1"/>
    <xf numFmtId="3" fontId="0" fillId="0" borderId="21" xfId="0" applyNumberFormat="1" applyBorder="1"/>
    <xf numFmtId="164" fontId="0" fillId="2" borderId="8" xfId="0" applyNumberFormat="1" applyFill="1" applyBorder="1"/>
    <xf numFmtId="3" fontId="0" fillId="0" borderId="9" xfId="0" applyNumberFormat="1" applyBorder="1"/>
    <xf numFmtId="0" fontId="0" fillId="0" borderId="7" xfId="0" applyBorder="1" applyAlignment="1">
      <alignment horizontal="left"/>
    </xf>
    <xf numFmtId="3" fontId="2" fillId="0" borderId="18" xfId="0" applyNumberFormat="1" applyFont="1" applyBorder="1"/>
    <xf numFmtId="38" fontId="2" fillId="0" borderId="0" xfId="0" applyNumberFormat="1" applyFont="1"/>
    <xf numFmtId="3" fontId="0" fillId="0" borderId="8" xfId="0" applyNumberFormat="1" applyFill="1" applyBorder="1"/>
    <xf numFmtId="0" fontId="1" fillId="0" borderId="0" xfId="0" applyFont="1"/>
    <xf numFmtId="0" fontId="2" fillId="0" borderId="10" xfId="0" applyFont="1" applyBorder="1"/>
    <xf numFmtId="3" fontId="2" fillId="0" borderId="11" xfId="0" applyNumberFormat="1" applyFont="1" applyBorder="1"/>
    <xf numFmtId="38" fontId="2" fillId="0" borderId="11" xfId="0" applyNumberFormat="1" applyFont="1" applyBorder="1"/>
    <xf numFmtId="0" fontId="2" fillId="0" borderId="12" xfId="0" applyFont="1" applyBorder="1"/>
    <xf numFmtId="4" fontId="0" fillId="2" borderId="8" xfId="0" applyNumberFormat="1" applyFill="1" applyBorder="1"/>
    <xf numFmtId="4" fontId="0" fillId="0" borderId="8" xfId="0" applyNumberFormat="1" applyFill="1" applyBorder="1"/>
    <xf numFmtId="0" fontId="0" fillId="0" borderId="10" xfId="0" applyBorder="1" applyAlignment="1">
      <alignment horizontal="left"/>
    </xf>
    <xf numFmtId="4" fontId="0" fillId="0" borderId="11" xfId="0" applyNumberFormat="1" applyFill="1" applyBorder="1"/>
    <xf numFmtId="3" fontId="0" fillId="0" borderId="12" xfId="0" applyNumberFormat="1" applyBorder="1"/>
    <xf numFmtId="43" fontId="2" fillId="0" borderId="18" xfId="1" applyFont="1" applyBorder="1"/>
    <xf numFmtId="38" fontId="1" fillId="0" borderId="0" xfId="0" applyNumberFormat="1" applyFont="1"/>
    <xf numFmtId="40" fontId="2" fillId="0" borderId="14" xfId="0" applyNumberFormat="1" applyFont="1" applyBorder="1"/>
    <xf numFmtId="4" fontId="0" fillId="0" borderId="0" xfId="0" applyNumberFormat="1"/>
    <xf numFmtId="164" fontId="0" fillId="0" borderId="0" xfId="0" applyNumberFormat="1"/>
    <xf numFmtId="43" fontId="0" fillId="0" borderId="0" xfId="0" applyNumberFormat="1"/>
    <xf numFmtId="0" fontId="0" fillId="0" borderId="0" xfId="0" applyProtection="1">
      <protection locked="0"/>
    </xf>
    <xf numFmtId="3" fontId="0" fillId="0" borderId="0" xfId="0" applyNumberFormat="1" applyProtection="1">
      <protection locked="0"/>
    </xf>
    <xf numFmtId="38" fontId="0" fillId="0" borderId="0" xfId="0" applyNumberFormat="1" applyProtection="1">
      <protection locked="0"/>
    </xf>
    <xf numFmtId="9" fontId="0" fillId="0" borderId="0" xfId="0" applyNumberFormat="1" applyProtection="1">
      <protection locked="0"/>
    </xf>
    <xf numFmtId="4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40" fontId="0" fillId="0" borderId="0" xfId="0" applyNumberFormat="1" applyProtection="1">
      <protection locked="0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workbookViewId="0">
      <selection activeCell="A2" sqref="A2"/>
    </sheetView>
  </sheetViews>
  <sheetFormatPr defaultRowHeight="15" x14ac:dyDescent="0.25"/>
  <cols>
    <col min="1" max="1" width="38.85546875" bestFit="1" customWidth="1"/>
    <col min="4" max="4" width="9.85546875" bestFit="1" customWidth="1"/>
  </cols>
  <sheetData>
    <row r="1" spans="1:5" x14ac:dyDescent="0.25">
      <c r="A1" s="1" t="s">
        <v>53</v>
      </c>
      <c r="B1" s="2"/>
      <c r="C1" s="2"/>
      <c r="D1" s="3"/>
    </row>
    <row r="2" spans="1:5" x14ac:dyDescent="0.25">
      <c r="A2" s="1"/>
      <c r="B2" s="2"/>
      <c r="C2" s="2"/>
      <c r="D2" s="3"/>
    </row>
    <row r="3" spans="1:5" x14ac:dyDescent="0.25">
      <c r="B3" s="2"/>
      <c r="C3" s="2"/>
      <c r="D3" s="3"/>
    </row>
    <row r="4" spans="1:5" x14ac:dyDescent="0.25">
      <c r="A4" s="25" t="s">
        <v>0</v>
      </c>
      <c r="B4" s="26"/>
      <c r="C4" s="26"/>
      <c r="D4" s="27"/>
      <c r="E4" s="28"/>
    </row>
    <row r="5" spans="1:5" x14ac:dyDescent="0.25">
      <c r="A5" s="8" t="s">
        <v>1</v>
      </c>
      <c r="B5" s="9">
        <v>750</v>
      </c>
      <c r="C5" s="10" t="s">
        <v>2</v>
      </c>
      <c r="D5" s="11"/>
      <c r="E5" s="12"/>
    </row>
    <row r="6" spans="1:5" x14ac:dyDescent="0.25">
      <c r="A6" s="13" t="s">
        <v>3</v>
      </c>
      <c r="B6" s="14">
        <v>1</v>
      </c>
      <c r="C6" s="15"/>
      <c r="D6" s="16"/>
      <c r="E6" s="17"/>
    </row>
    <row r="7" spans="1:5" x14ac:dyDescent="0.25">
      <c r="A7" s="13" t="s">
        <v>4</v>
      </c>
      <c r="B7" s="14">
        <v>4</v>
      </c>
      <c r="C7" s="15"/>
      <c r="D7" s="16"/>
      <c r="E7" s="17"/>
    </row>
    <row r="8" spans="1:5" x14ac:dyDescent="0.25">
      <c r="A8" s="13" t="s">
        <v>49</v>
      </c>
      <c r="B8" s="18">
        <v>0.5</v>
      </c>
      <c r="C8" s="15"/>
      <c r="D8" s="16"/>
      <c r="E8" s="17"/>
    </row>
    <row r="9" spans="1:5" x14ac:dyDescent="0.25">
      <c r="A9" s="13" t="s">
        <v>5</v>
      </c>
      <c r="B9" s="14">
        <v>55000</v>
      </c>
      <c r="C9" s="15" t="s">
        <v>23</v>
      </c>
      <c r="D9" s="16"/>
      <c r="E9" s="17"/>
    </row>
    <row r="10" spans="1:5" x14ac:dyDescent="0.25">
      <c r="A10" s="13" t="s">
        <v>7</v>
      </c>
      <c r="B10" s="14">
        <v>550</v>
      </c>
      <c r="C10" s="15" t="s">
        <v>6</v>
      </c>
      <c r="D10" s="16"/>
      <c r="E10" s="17"/>
    </row>
    <row r="11" spans="1:5" x14ac:dyDescent="0.25">
      <c r="A11" s="13" t="s">
        <v>8</v>
      </c>
      <c r="B11" s="14">
        <v>0</v>
      </c>
      <c r="C11" s="15" t="s">
        <v>6</v>
      </c>
      <c r="D11" s="16"/>
      <c r="E11" s="17"/>
    </row>
    <row r="12" spans="1:5" x14ac:dyDescent="0.25">
      <c r="A12" s="13" t="s">
        <v>9</v>
      </c>
      <c r="B12" s="18">
        <v>0.12</v>
      </c>
      <c r="C12" s="15"/>
      <c r="D12" s="16"/>
      <c r="E12" s="17"/>
    </row>
    <row r="13" spans="1:5" x14ac:dyDescent="0.25">
      <c r="A13" s="13" t="s">
        <v>10</v>
      </c>
      <c r="B13" s="18">
        <v>0.25</v>
      </c>
      <c r="C13" s="15"/>
      <c r="D13" s="16"/>
      <c r="E13" s="17"/>
    </row>
    <row r="14" spans="1:5" x14ac:dyDescent="0.25">
      <c r="A14" s="13" t="s">
        <v>11</v>
      </c>
      <c r="B14" s="19">
        <v>1</v>
      </c>
      <c r="C14" s="15"/>
      <c r="D14" s="16"/>
      <c r="E14" s="17"/>
    </row>
    <row r="15" spans="1:5" x14ac:dyDescent="0.25">
      <c r="A15" s="13" t="s">
        <v>12</v>
      </c>
      <c r="B15" s="14">
        <v>2</v>
      </c>
      <c r="C15" s="15"/>
      <c r="D15" s="16"/>
      <c r="E15" s="17"/>
    </row>
    <row r="16" spans="1:5" x14ac:dyDescent="0.25">
      <c r="A16" s="20" t="s">
        <v>13</v>
      </c>
      <c r="B16" s="22">
        <f>B52</f>
        <v>0</v>
      </c>
      <c r="C16" s="22"/>
      <c r="D16" s="23"/>
      <c r="E16" s="24"/>
    </row>
    <row r="17" spans="1:5" x14ac:dyDescent="0.25">
      <c r="A17" s="25" t="s">
        <v>14</v>
      </c>
      <c r="B17" s="26"/>
      <c r="C17" s="26"/>
      <c r="D17" s="27"/>
      <c r="E17" s="28"/>
    </row>
    <row r="18" spans="1:5" x14ac:dyDescent="0.25">
      <c r="A18" s="8" t="s">
        <v>15</v>
      </c>
      <c r="B18" s="10"/>
      <c r="C18" s="10"/>
      <c r="D18" s="11">
        <f>B5*B7</f>
        <v>3000</v>
      </c>
      <c r="E18" s="12"/>
    </row>
    <row r="19" spans="1:5" x14ac:dyDescent="0.25">
      <c r="A19" s="13" t="s">
        <v>16</v>
      </c>
      <c r="B19" s="15"/>
      <c r="C19" s="15"/>
      <c r="D19" s="16">
        <f>D18*0.8</f>
        <v>2400</v>
      </c>
      <c r="E19" s="17"/>
    </row>
    <row r="20" spans="1:5" x14ac:dyDescent="0.25">
      <c r="A20" s="13" t="s">
        <v>50</v>
      </c>
      <c r="B20" s="15"/>
      <c r="C20" s="15"/>
      <c r="D20" s="16">
        <f>D19/50</f>
        <v>48</v>
      </c>
      <c r="E20" s="17"/>
    </row>
    <row r="21" spans="1:5" x14ac:dyDescent="0.25">
      <c r="A21" s="13" t="s">
        <v>17</v>
      </c>
      <c r="B21" s="15"/>
      <c r="C21" s="15"/>
      <c r="D21" s="16">
        <f>0.5*D20</f>
        <v>24</v>
      </c>
      <c r="E21" s="17"/>
    </row>
    <row r="22" spans="1:5" x14ac:dyDescent="0.25">
      <c r="A22" s="13" t="s">
        <v>18</v>
      </c>
      <c r="B22" s="15"/>
      <c r="C22" s="15"/>
      <c r="D22" s="16">
        <f>D21*27</f>
        <v>648</v>
      </c>
      <c r="E22" s="17"/>
    </row>
    <row r="23" spans="1:5" x14ac:dyDescent="0.25">
      <c r="A23" s="20" t="s">
        <v>51</v>
      </c>
      <c r="B23" s="22"/>
      <c r="C23" s="22"/>
      <c r="D23" s="23">
        <f>D18/(B5*B8)</f>
        <v>8</v>
      </c>
      <c r="E23" s="24"/>
    </row>
    <row r="24" spans="1:5" x14ac:dyDescent="0.25">
      <c r="A24" s="25" t="s">
        <v>19</v>
      </c>
      <c r="B24" s="26"/>
      <c r="C24" s="26"/>
      <c r="D24" s="27"/>
      <c r="E24" s="28"/>
    </row>
    <row r="25" spans="1:5" x14ac:dyDescent="0.25">
      <c r="A25" s="8" t="s">
        <v>20</v>
      </c>
      <c r="B25" s="10"/>
      <c r="C25" s="10"/>
      <c r="D25" s="11">
        <f>D20*B9</f>
        <v>2640000</v>
      </c>
      <c r="E25" s="12"/>
    </row>
    <row r="26" spans="1:5" x14ac:dyDescent="0.25">
      <c r="A26" s="20" t="s">
        <v>21</v>
      </c>
      <c r="B26" s="29">
        <v>0.06</v>
      </c>
      <c r="C26" s="29"/>
      <c r="D26" s="23">
        <f>-B26*D25</f>
        <v>-158400</v>
      </c>
      <c r="E26" s="24"/>
    </row>
    <row r="27" spans="1:5" x14ac:dyDescent="0.25">
      <c r="A27" s="30" t="s">
        <v>22</v>
      </c>
      <c r="B27" s="31"/>
      <c r="C27" s="31"/>
      <c r="D27" s="32">
        <f>D25+D26</f>
        <v>2481600</v>
      </c>
      <c r="E27" s="33" t="s">
        <v>23</v>
      </c>
    </row>
    <row r="28" spans="1:5" x14ac:dyDescent="0.25">
      <c r="A28" s="25" t="s">
        <v>24</v>
      </c>
      <c r="B28" s="26"/>
      <c r="C28" s="26"/>
      <c r="D28" s="27"/>
      <c r="E28" s="28"/>
    </row>
    <row r="29" spans="1:5" x14ac:dyDescent="0.25">
      <c r="A29" s="8" t="s">
        <v>25</v>
      </c>
      <c r="B29" s="10"/>
      <c r="C29" s="10"/>
      <c r="D29" s="11">
        <f>-B10*D18</f>
        <v>-1650000</v>
      </c>
      <c r="E29" s="12"/>
    </row>
    <row r="30" spans="1:5" x14ac:dyDescent="0.25">
      <c r="A30" s="13" t="s">
        <v>26</v>
      </c>
      <c r="B30" s="15"/>
      <c r="C30" s="15"/>
      <c r="D30" s="16">
        <f>-B11*D22</f>
        <v>0</v>
      </c>
      <c r="E30" s="17"/>
    </row>
    <row r="31" spans="1:5" x14ac:dyDescent="0.25">
      <c r="A31" s="13" t="s">
        <v>27</v>
      </c>
      <c r="B31" s="15"/>
      <c r="C31" s="15"/>
      <c r="D31" s="16">
        <f>D29+D30</f>
        <v>-1650000</v>
      </c>
      <c r="E31" s="17"/>
    </row>
    <row r="32" spans="1:5" x14ac:dyDescent="0.25">
      <c r="A32" s="13" t="s">
        <v>28</v>
      </c>
      <c r="B32" s="34">
        <v>0.1</v>
      </c>
      <c r="C32" s="15"/>
      <c r="D32" s="16">
        <f>B32*D31</f>
        <v>-165000</v>
      </c>
      <c r="E32" s="17"/>
    </row>
    <row r="33" spans="1:5" x14ac:dyDescent="0.25">
      <c r="A33" s="35" t="s">
        <v>29</v>
      </c>
      <c r="B33" s="15"/>
      <c r="C33" s="15"/>
      <c r="D33" s="16">
        <f>D31+D32</f>
        <v>-1815000</v>
      </c>
      <c r="E33" s="17"/>
    </row>
    <row r="34" spans="1:5" x14ac:dyDescent="0.25">
      <c r="A34" s="13" t="s">
        <v>30</v>
      </c>
      <c r="B34" s="34">
        <v>0.05</v>
      </c>
      <c r="C34" s="15"/>
      <c r="D34" s="16">
        <f>B34*D33</f>
        <v>-90750</v>
      </c>
      <c r="E34" s="17"/>
    </row>
    <row r="35" spans="1:5" x14ac:dyDescent="0.25">
      <c r="A35" s="35" t="s">
        <v>31</v>
      </c>
      <c r="B35" s="15"/>
      <c r="C35" s="15"/>
      <c r="D35" s="16">
        <f>D33+D34</f>
        <v>-1905750</v>
      </c>
      <c r="E35" s="17"/>
    </row>
    <row r="36" spans="1:5" x14ac:dyDescent="0.25">
      <c r="A36" s="13" t="s">
        <v>32</v>
      </c>
      <c r="B36" s="34">
        <f>B12</f>
        <v>0.12</v>
      </c>
      <c r="C36" s="15"/>
      <c r="D36" s="16">
        <f>B36*D35</f>
        <v>-228690</v>
      </c>
      <c r="E36" s="17"/>
    </row>
    <row r="37" spans="1:5" x14ac:dyDescent="0.25">
      <c r="A37" s="20" t="s">
        <v>33</v>
      </c>
      <c r="B37" s="29"/>
      <c r="C37" s="22"/>
      <c r="D37" s="23">
        <f>-B16</f>
        <v>0</v>
      </c>
      <c r="E37" s="24"/>
    </row>
    <row r="38" spans="1:5" x14ac:dyDescent="0.25">
      <c r="A38" s="30" t="s">
        <v>34</v>
      </c>
      <c r="B38" s="31"/>
      <c r="C38" s="31"/>
      <c r="D38" s="32">
        <f>D35+D36+D37</f>
        <v>-2134440</v>
      </c>
      <c r="E38" s="33" t="s">
        <v>23</v>
      </c>
    </row>
    <row r="39" spans="1:5" x14ac:dyDescent="0.25">
      <c r="A39" s="25" t="s">
        <v>35</v>
      </c>
      <c r="B39" s="26"/>
      <c r="C39" s="26"/>
      <c r="D39" s="27">
        <f>D27*B13</f>
        <v>620400</v>
      </c>
      <c r="E39" s="28"/>
    </row>
    <row r="40" spans="1:5" x14ac:dyDescent="0.25">
      <c r="A40" s="25" t="s">
        <v>36</v>
      </c>
      <c r="B40" s="26"/>
      <c r="C40" s="26"/>
      <c r="D40" s="27">
        <f>D27+D38-D39</f>
        <v>-273240</v>
      </c>
      <c r="E40" s="28"/>
    </row>
    <row r="41" spans="1:5" x14ac:dyDescent="0.25">
      <c r="A41" s="25" t="s">
        <v>37</v>
      </c>
      <c r="B41" s="26"/>
      <c r="C41" s="26"/>
      <c r="D41" s="27"/>
      <c r="E41" s="28"/>
    </row>
    <row r="42" spans="1:5" x14ac:dyDescent="0.25">
      <c r="A42" s="36" t="s">
        <v>38</v>
      </c>
      <c r="B42" s="10"/>
      <c r="C42" s="10"/>
      <c r="D42" s="11">
        <f>(1/(POWER(1+B12,B15))*D40)</f>
        <v>-217825.2551020408</v>
      </c>
      <c r="E42" s="12"/>
    </row>
    <row r="43" spans="1:5" x14ac:dyDescent="0.25">
      <c r="A43" s="13" t="s">
        <v>39</v>
      </c>
      <c r="B43" s="34">
        <v>0.06</v>
      </c>
      <c r="C43" s="15"/>
      <c r="D43" s="16">
        <f>-B43*D42</f>
        <v>13069.515306122448</v>
      </c>
      <c r="E43" s="17"/>
    </row>
    <row r="44" spans="1:5" x14ac:dyDescent="0.25">
      <c r="A44" s="20" t="s">
        <v>40</v>
      </c>
      <c r="B44" s="22"/>
      <c r="C44" s="22"/>
      <c r="D44" s="23">
        <f>D42+D43</f>
        <v>-204755.73979591834</v>
      </c>
      <c r="E44" s="24"/>
    </row>
    <row r="45" spans="1:5" x14ac:dyDescent="0.25">
      <c r="A45" s="25" t="s">
        <v>52</v>
      </c>
      <c r="B45" s="37"/>
      <c r="C45" s="37"/>
      <c r="D45" s="38">
        <f>D44/B5</f>
        <v>-273.00765306122446</v>
      </c>
      <c r="E45" s="39" t="s">
        <v>6</v>
      </c>
    </row>
    <row r="46" spans="1:5" x14ac:dyDescent="0.25">
      <c r="B46" s="2"/>
      <c r="C46" s="2"/>
      <c r="D46" s="3"/>
    </row>
    <row r="47" spans="1:5" x14ac:dyDescent="0.25">
      <c r="A47" s="40" t="s">
        <v>42</v>
      </c>
      <c r="B47" s="41"/>
      <c r="C47" s="42"/>
      <c r="D47" s="3"/>
    </row>
    <row r="48" spans="1:5" x14ac:dyDescent="0.25">
      <c r="A48" s="13" t="s">
        <v>43</v>
      </c>
      <c r="B48" s="43">
        <v>0.5</v>
      </c>
      <c r="C48" s="44"/>
      <c r="D48" s="3"/>
    </row>
    <row r="49" spans="1:4" x14ac:dyDescent="0.25">
      <c r="A49" s="13" t="s">
        <v>44</v>
      </c>
      <c r="B49" s="14">
        <v>0</v>
      </c>
      <c r="C49" s="44"/>
      <c r="D49" s="3"/>
    </row>
    <row r="50" spans="1:4" x14ac:dyDescent="0.25">
      <c r="A50" s="13" t="s">
        <v>45</v>
      </c>
      <c r="B50" s="14">
        <v>450</v>
      </c>
      <c r="C50" s="44" t="s">
        <v>6</v>
      </c>
      <c r="D50" s="3"/>
    </row>
    <row r="51" spans="1:4" x14ac:dyDescent="0.25">
      <c r="A51" s="45" t="s">
        <v>46</v>
      </c>
      <c r="B51" s="48">
        <f>B48*B49*(B50)/B6</f>
        <v>0</v>
      </c>
      <c r="C51" s="44" t="s">
        <v>6</v>
      </c>
      <c r="D51" s="3"/>
    </row>
    <row r="52" spans="1:4" x14ac:dyDescent="0.25">
      <c r="A52" s="30" t="s">
        <v>47</v>
      </c>
      <c r="B52" s="31">
        <f>B51*(B7-B6)*B5</f>
        <v>0</v>
      </c>
      <c r="C52" s="46" t="s">
        <v>23</v>
      </c>
      <c r="D52" s="3"/>
    </row>
    <row r="53" spans="1:4" x14ac:dyDescent="0.25">
      <c r="B53" s="2"/>
      <c r="C53" s="2"/>
      <c r="D53" s="3"/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"/>
  <sheetViews>
    <sheetView workbookViewId="0">
      <selection activeCell="A4" sqref="A4:E53"/>
    </sheetView>
  </sheetViews>
  <sheetFormatPr defaultRowHeight="15" x14ac:dyDescent="0.25"/>
  <cols>
    <col min="1" max="1" width="39.85546875" bestFit="1" customWidth="1"/>
    <col min="2" max="2" width="11.7109375" bestFit="1" customWidth="1"/>
    <col min="3" max="3" width="12.85546875" bestFit="1" customWidth="1"/>
    <col min="4" max="4" width="11.140625" bestFit="1" customWidth="1"/>
  </cols>
  <sheetData>
    <row r="1" spans="1:5" x14ac:dyDescent="0.25">
      <c r="A1" s="1" t="s">
        <v>54</v>
      </c>
      <c r="B1" s="2"/>
      <c r="C1" s="2"/>
      <c r="D1" s="3"/>
    </row>
    <row r="2" spans="1:5" x14ac:dyDescent="0.25">
      <c r="A2" s="1"/>
      <c r="B2" s="2"/>
      <c r="C2" s="2"/>
      <c r="D2" s="3"/>
    </row>
    <row r="3" spans="1:5" x14ac:dyDescent="0.25">
      <c r="B3" s="2"/>
      <c r="C3" s="2"/>
      <c r="D3" s="3"/>
    </row>
    <row r="4" spans="1:5" x14ac:dyDescent="0.25">
      <c r="A4" s="25" t="s">
        <v>0</v>
      </c>
      <c r="B4" s="26"/>
      <c r="C4" s="26"/>
      <c r="D4" s="27"/>
      <c r="E4" s="28"/>
    </row>
    <row r="5" spans="1:5" x14ac:dyDescent="0.25">
      <c r="A5" s="8" t="s">
        <v>1</v>
      </c>
      <c r="B5" s="9">
        <v>2010</v>
      </c>
      <c r="C5" s="10" t="s">
        <v>2</v>
      </c>
      <c r="D5" s="11"/>
      <c r="E5" s="12"/>
    </row>
    <row r="6" spans="1:5" x14ac:dyDescent="0.25">
      <c r="A6" s="13" t="s">
        <v>3</v>
      </c>
      <c r="B6" s="14">
        <v>1</v>
      </c>
      <c r="C6" s="15"/>
      <c r="D6" s="16"/>
      <c r="E6" s="17"/>
    </row>
    <row r="7" spans="1:5" x14ac:dyDescent="0.25">
      <c r="A7" s="13" t="s">
        <v>4</v>
      </c>
      <c r="B7" s="14">
        <v>4</v>
      </c>
      <c r="C7" s="15"/>
      <c r="D7" s="16"/>
      <c r="E7" s="17"/>
    </row>
    <row r="8" spans="1:5" x14ac:dyDescent="0.25">
      <c r="A8" s="13" t="s">
        <v>49</v>
      </c>
      <c r="B8" s="18">
        <v>0.23</v>
      </c>
      <c r="C8" s="15"/>
      <c r="D8" s="16"/>
      <c r="E8" s="17"/>
    </row>
    <row r="9" spans="1:5" x14ac:dyDescent="0.25">
      <c r="A9" s="13" t="s">
        <v>5</v>
      </c>
      <c r="B9" s="54">
        <v>1098000</v>
      </c>
      <c r="C9" s="15" t="s">
        <v>23</v>
      </c>
      <c r="D9" s="16"/>
      <c r="E9" s="17"/>
    </row>
    <row r="10" spans="1:5" x14ac:dyDescent="0.25">
      <c r="A10" s="13" t="s">
        <v>7</v>
      </c>
      <c r="B10" s="54">
        <v>1716.92</v>
      </c>
      <c r="C10" s="15" t="s">
        <v>6</v>
      </c>
      <c r="D10" s="16"/>
      <c r="E10" s="17"/>
    </row>
    <row r="11" spans="1:5" x14ac:dyDescent="0.25">
      <c r="A11" s="13" t="s">
        <v>8</v>
      </c>
      <c r="B11" s="54">
        <f>B10/2</f>
        <v>858.46</v>
      </c>
      <c r="C11" s="15" t="s">
        <v>6</v>
      </c>
      <c r="D11" s="16"/>
      <c r="E11" s="17"/>
    </row>
    <row r="12" spans="1:5" x14ac:dyDescent="0.25">
      <c r="A12" s="13" t="s">
        <v>9</v>
      </c>
      <c r="B12" s="18">
        <v>0.12</v>
      </c>
      <c r="C12" s="15"/>
      <c r="D12" s="16"/>
      <c r="E12" s="17"/>
    </row>
    <row r="13" spans="1:5" x14ac:dyDescent="0.25">
      <c r="A13" s="13" t="s">
        <v>10</v>
      </c>
      <c r="B13" s="18">
        <v>0.15</v>
      </c>
      <c r="C13" s="15"/>
      <c r="D13" s="16"/>
      <c r="E13" s="17"/>
    </row>
    <row r="14" spans="1:5" x14ac:dyDescent="0.25">
      <c r="A14" s="13" t="s">
        <v>11</v>
      </c>
      <c r="B14" s="19">
        <v>1</v>
      </c>
      <c r="C14" s="15"/>
      <c r="D14" s="16"/>
      <c r="E14" s="17"/>
    </row>
    <row r="15" spans="1:5" x14ac:dyDescent="0.25">
      <c r="A15" s="13" t="s">
        <v>12</v>
      </c>
      <c r="B15" s="14">
        <v>2</v>
      </c>
      <c r="C15" s="15"/>
      <c r="D15" s="16"/>
      <c r="E15" s="17"/>
    </row>
    <row r="16" spans="1:5" x14ac:dyDescent="0.25">
      <c r="A16" s="20" t="s">
        <v>13</v>
      </c>
      <c r="B16" s="22">
        <f>C53</f>
        <v>6525665.9999999991</v>
      </c>
      <c r="C16" s="22"/>
      <c r="D16" s="23"/>
      <c r="E16" s="24"/>
    </row>
    <row r="17" spans="1:5" x14ac:dyDescent="0.25">
      <c r="A17" s="25" t="s">
        <v>14</v>
      </c>
      <c r="B17" s="26"/>
      <c r="C17" s="26"/>
      <c r="D17" s="27"/>
      <c r="E17" s="28"/>
    </row>
    <row r="18" spans="1:5" x14ac:dyDescent="0.25">
      <c r="A18" s="8" t="s">
        <v>15</v>
      </c>
      <c r="B18" s="10"/>
      <c r="C18" s="10"/>
      <c r="D18" s="11">
        <f>B5*B7</f>
        <v>8040</v>
      </c>
      <c r="E18" s="12"/>
    </row>
    <row r="19" spans="1:5" x14ac:dyDescent="0.25">
      <c r="A19" s="13" t="s">
        <v>16</v>
      </c>
      <c r="B19" s="15"/>
      <c r="C19" s="15"/>
      <c r="D19" s="16">
        <f>D18*0.8</f>
        <v>6432</v>
      </c>
      <c r="E19" s="17"/>
    </row>
    <row r="20" spans="1:5" x14ac:dyDescent="0.25">
      <c r="A20" s="13" t="s">
        <v>50</v>
      </c>
      <c r="B20" s="15"/>
      <c r="C20" s="15"/>
      <c r="D20" s="16">
        <f>INT(D19-B8*B5)/71</f>
        <v>84.070422535211264</v>
      </c>
      <c r="E20" s="17"/>
    </row>
    <row r="21" spans="1:5" x14ac:dyDescent="0.25">
      <c r="A21" s="13" t="s">
        <v>17</v>
      </c>
      <c r="B21" s="15"/>
      <c r="C21" s="15"/>
      <c r="D21" s="16">
        <f>INT(1*D20)</f>
        <v>84</v>
      </c>
      <c r="E21" s="17"/>
    </row>
    <row r="22" spans="1:5" x14ac:dyDescent="0.25">
      <c r="A22" s="13" t="s">
        <v>18</v>
      </c>
      <c r="B22" s="15"/>
      <c r="C22" s="15"/>
      <c r="D22" s="16">
        <f>D21*27</f>
        <v>2268</v>
      </c>
      <c r="E22" s="17"/>
    </row>
    <row r="23" spans="1:5" x14ac:dyDescent="0.25">
      <c r="A23" s="20" t="s">
        <v>51</v>
      </c>
      <c r="B23" s="22"/>
      <c r="C23" s="22"/>
      <c r="D23" s="23">
        <f>D18/(B5*B8)</f>
        <v>17.391304347826086</v>
      </c>
      <c r="E23" s="24"/>
    </row>
    <row r="24" spans="1:5" x14ac:dyDescent="0.25">
      <c r="A24" s="25" t="s">
        <v>19</v>
      </c>
      <c r="B24" s="26"/>
      <c r="C24" s="26"/>
      <c r="D24" s="27"/>
      <c r="E24" s="28"/>
    </row>
    <row r="25" spans="1:5" x14ac:dyDescent="0.25">
      <c r="A25" s="8" t="s">
        <v>20</v>
      </c>
      <c r="B25" s="10"/>
      <c r="C25" s="10"/>
      <c r="D25" s="11">
        <f>D20*B9</f>
        <v>92309323.943661973</v>
      </c>
      <c r="E25" s="12"/>
    </row>
    <row r="26" spans="1:5" x14ac:dyDescent="0.25">
      <c r="A26" s="20" t="s">
        <v>21</v>
      </c>
      <c r="B26" s="29">
        <v>0.06</v>
      </c>
      <c r="C26" s="29"/>
      <c r="D26" s="23">
        <f>-B26*D25</f>
        <v>-5538559.4366197186</v>
      </c>
      <c r="E26" s="24"/>
    </row>
    <row r="27" spans="1:5" x14ac:dyDescent="0.25">
      <c r="A27" s="30" t="s">
        <v>22</v>
      </c>
      <c r="B27" s="31"/>
      <c r="C27" s="31"/>
      <c r="D27" s="32">
        <f>D25+D26</f>
        <v>86770764.507042259</v>
      </c>
      <c r="E27" s="33" t="s">
        <v>23</v>
      </c>
    </row>
    <row r="28" spans="1:5" x14ac:dyDescent="0.25">
      <c r="A28" s="25" t="s">
        <v>24</v>
      </c>
      <c r="B28" s="26"/>
      <c r="C28" s="26"/>
      <c r="D28" s="27"/>
      <c r="E28" s="28"/>
    </row>
    <row r="29" spans="1:5" x14ac:dyDescent="0.25">
      <c r="A29" s="8" t="s">
        <v>25</v>
      </c>
      <c r="B29" s="10"/>
      <c r="C29" s="10"/>
      <c r="D29" s="11">
        <f>-B10*D18</f>
        <v>-13804036.800000001</v>
      </c>
      <c r="E29" s="12"/>
    </row>
    <row r="30" spans="1:5" x14ac:dyDescent="0.25">
      <c r="A30" s="13" t="s">
        <v>26</v>
      </c>
      <c r="B30" s="15"/>
      <c r="C30" s="15"/>
      <c r="D30" s="16">
        <f>-B11*D22</f>
        <v>-1946987.28</v>
      </c>
      <c r="E30" s="17"/>
    </row>
    <row r="31" spans="1:5" x14ac:dyDescent="0.25">
      <c r="A31" s="13" t="s">
        <v>27</v>
      </c>
      <c r="B31" s="15"/>
      <c r="C31" s="15"/>
      <c r="D31" s="16">
        <f>D29+D30</f>
        <v>-15751024.08</v>
      </c>
      <c r="E31" s="17"/>
    </row>
    <row r="32" spans="1:5" x14ac:dyDescent="0.25">
      <c r="A32" s="13" t="s">
        <v>28</v>
      </c>
      <c r="B32" s="34">
        <v>0.1</v>
      </c>
      <c r="C32" s="15"/>
      <c r="D32" s="16">
        <f>B32*D31</f>
        <v>-1575102.4080000001</v>
      </c>
      <c r="E32" s="17"/>
    </row>
    <row r="33" spans="1:5" x14ac:dyDescent="0.25">
      <c r="A33" s="35" t="s">
        <v>29</v>
      </c>
      <c r="B33" s="15"/>
      <c r="C33" s="15"/>
      <c r="D33" s="16">
        <f>D31+D32</f>
        <v>-17326126.488000002</v>
      </c>
      <c r="E33" s="17"/>
    </row>
    <row r="34" spans="1:5" x14ac:dyDescent="0.25">
      <c r="A34" s="13" t="s">
        <v>30</v>
      </c>
      <c r="B34" s="34">
        <v>0.05</v>
      </c>
      <c r="C34" s="15"/>
      <c r="D34" s="16">
        <f>B34*D33</f>
        <v>-866306.32440000016</v>
      </c>
      <c r="E34" s="17"/>
    </row>
    <row r="35" spans="1:5" x14ac:dyDescent="0.25">
      <c r="A35" s="35" t="s">
        <v>31</v>
      </c>
      <c r="B35" s="15"/>
      <c r="C35" s="15"/>
      <c r="D35" s="16">
        <f>D33+D34</f>
        <v>-18192432.812400002</v>
      </c>
      <c r="E35" s="17"/>
    </row>
    <row r="36" spans="1:5" x14ac:dyDescent="0.25">
      <c r="A36" s="13" t="s">
        <v>32</v>
      </c>
      <c r="B36" s="34">
        <f>B12</f>
        <v>0.12</v>
      </c>
      <c r="C36" s="15"/>
      <c r="D36" s="16">
        <f>B36*D35</f>
        <v>-2183091.9374880004</v>
      </c>
      <c r="E36" s="17"/>
    </row>
    <row r="37" spans="1:5" x14ac:dyDescent="0.25">
      <c r="A37" s="20" t="s">
        <v>67</v>
      </c>
      <c r="B37" s="29"/>
      <c r="C37" s="22"/>
      <c r="D37" s="23">
        <f>-C53</f>
        <v>-6525665.9999999991</v>
      </c>
      <c r="E37" s="24"/>
    </row>
    <row r="38" spans="1:5" x14ac:dyDescent="0.25">
      <c r="A38" s="30" t="s">
        <v>34</v>
      </c>
      <c r="B38" s="31"/>
      <c r="C38" s="31"/>
      <c r="D38" s="32">
        <f>D35+D36+D37</f>
        <v>-26901190.749888003</v>
      </c>
      <c r="E38" s="33" t="s">
        <v>23</v>
      </c>
    </row>
    <row r="39" spans="1:5" x14ac:dyDescent="0.25">
      <c r="A39" s="25" t="s">
        <v>35</v>
      </c>
      <c r="B39" s="26"/>
      <c r="C39" s="26"/>
      <c r="D39" s="27">
        <f>-D27*B13</f>
        <v>-13015614.676056338</v>
      </c>
      <c r="E39" s="28"/>
    </row>
    <row r="40" spans="1:5" x14ac:dyDescent="0.25">
      <c r="A40" s="25" t="s">
        <v>36</v>
      </c>
      <c r="B40" s="26"/>
      <c r="C40" s="26"/>
      <c r="D40" s="27">
        <f>D27+D38+D39</f>
        <v>46853959.081097916</v>
      </c>
      <c r="E40" s="28"/>
    </row>
    <row r="41" spans="1:5" x14ac:dyDescent="0.25">
      <c r="A41" s="25" t="s">
        <v>37</v>
      </c>
      <c r="B41" s="26"/>
      <c r="C41" s="26"/>
      <c r="D41" s="27"/>
      <c r="E41" s="28"/>
    </row>
    <row r="42" spans="1:5" x14ac:dyDescent="0.25">
      <c r="A42" s="36" t="s">
        <v>38</v>
      </c>
      <c r="B42" s="10"/>
      <c r="C42" s="10"/>
      <c r="D42" s="11">
        <f>(1/(POWER(1+B12,B15))*D40)</f>
        <v>37351689.318477288</v>
      </c>
      <c r="E42" s="12"/>
    </row>
    <row r="43" spans="1:5" x14ac:dyDescent="0.25">
      <c r="A43" s="13" t="s">
        <v>39</v>
      </c>
      <c r="B43" s="34">
        <v>0.06</v>
      </c>
      <c r="C43" s="15"/>
      <c r="D43" s="16">
        <f>-B43*D42</f>
        <v>-2241101.3591086371</v>
      </c>
      <c r="E43" s="17"/>
    </row>
    <row r="44" spans="1:5" x14ac:dyDescent="0.25">
      <c r="A44" s="20" t="s">
        <v>40</v>
      </c>
      <c r="B44" s="22"/>
      <c r="C44" s="22"/>
      <c r="D44" s="23">
        <f>D42+D43</f>
        <v>35110587.959368654</v>
      </c>
      <c r="E44" s="24"/>
    </row>
    <row r="45" spans="1:5" x14ac:dyDescent="0.25">
      <c r="A45" s="25" t="s">
        <v>52</v>
      </c>
      <c r="B45" s="37"/>
      <c r="C45" s="37"/>
      <c r="D45" s="61">
        <f>D44/B5</f>
        <v>17467.95420864112</v>
      </c>
      <c r="E45" s="39" t="s">
        <v>6</v>
      </c>
    </row>
    <row r="46" spans="1:5" x14ac:dyDescent="0.25">
      <c r="B46" s="2"/>
      <c r="C46" s="2"/>
      <c r="D46" s="3"/>
    </row>
    <row r="47" spans="1:5" x14ac:dyDescent="0.25">
      <c r="A47" s="40" t="s">
        <v>64</v>
      </c>
      <c r="B47" s="41"/>
      <c r="C47" s="42"/>
      <c r="D47" s="3"/>
    </row>
    <row r="48" spans="1:5" x14ac:dyDescent="0.25">
      <c r="A48" s="13" t="s">
        <v>43</v>
      </c>
      <c r="B48" s="43">
        <v>0.7</v>
      </c>
      <c r="C48" s="44"/>
      <c r="D48" s="3"/>
    </row>
    <row r="49" spans="1:4" x14ac:dyDescent="0.25">
      <c r="A49" s="13" t="s">
        <v>44</v>
      </c>
      <c r="B49" s="43">
        <v>1</v>
      </c>
      <c r="C49" s="44"/>
      <c r="D49" s="3"/>
    </row>
    <row r="50" spans="1:4" x14ac:dyDescent="0.25">
      <c r="A50" s="13" t="s">
        <v>45</v>
      </c>
      <c r="B50" s="54">
        <v>6184</v>
      </c>
      <c r="C50" s="44" t="s">
        <v>6</v>
      </c>
      <c r="D50" s="3"/>
    </row>
    <row r="51" spans="1:4" x14ac:dyDescent="0.25">
      <c r="A51" s="45" t="s">
        <v>46</v>
      </c>
      <c r="B51" s="55">
        <f>B5/D18*B48*B49*B50</f>
        <v>1082.1999999999998</v>
      </c>
      <c r="C51" s="44" t="s">
        <v>6</v>
      </c>
      <c r="D51" s="3"/>
    </row>
    <row r="52" spans="1:4" x14ac:dyDescent="0.25">
      <c r="A52" s="56" t="s">
        <v>66</v>
      </c>
      <c r="B52" s="57">
        <f>(B7-B6)*B5</f>
        <v>6030</v>
      </c>
      <c r="C52" s="58"/>
      <c r="D52" s="3"/>
    </row>
    <row r="53" spans="1:4" x14ac:dyDescent="0.25">
      <c r="A53" s="30" t="s">
        <v>65</v>
      </c>
      <c r="B53" s="31"/>
      <c r="C53" s="59">
        <f>B51*B52</f>
        <v>6525665.9999999991</v>
      </c>
      <c r="D53" s="60" t="s">
        <v>23</v>
      </c>
    </row>
    <row r="54" spans="1:4" x14ac:dyDescent="0.25">
      <c r="B54" s="2"/>
      <c r="C54" s="2"/>
      <c r="D54" s="3"/>
    </row>
  </sheetData>
  <pageMargins left="0.511811024" right="0.511811024" top="0.78740157499999996" bottom="0.78740157499999996" header="0.31496062000000002" footer="0.31496062000000002"/>
  <pageSetup paperSize="9" orientation="portrait" horizontalDpi="300" verticalDpi="300" r:id="rId1"/>
  <ignoredErrors>
    <ignoredError sqref="D32:D35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workbookViewId="0">
      <selection activeCell="A2" sqref="A2"/>
    </sheetView>
  </sheetViews>
  <sheetFormatPr defaultRowHeight="15" x14ac:dyDescent="0.25"/>
  <cols>
    <col min="1" max="1" width="37.42578125" bestFit="1" customWidth="1"/>
    <col min="4" max="4" width="9.85546875" bestFit="1" customWidth="1"/>
  </cols>
  <sheetData>
    <row r="1" spans="1:5" x14ac:dyDescent="0.25">
      <c r="A1" s="1" t="s">
        <v>55</v>
      </c>
      <c r="B1" s="2"/>
      <c r="C1" s="2"/>
      <c r="D1" s="3"/>
    </row>
    <row r="2" spans="1:5" x14ac:dyDescent="0.25">
      <c r="A2" s="1"/>
      <c r="B2" s="2"/>
      <c r="C2" s="2"/>
      <c r="D2" s="3"/>
    </row>
    <row r="3" spans="1:5" x14ac:dyDescent="0.25">
      <c r="B3" s="2"/>
      <c r="C3" s="2"/>
      <c r="D3" s="3"/>
    </row>
    <row r="4" spans="1:5" x14ac:dyDescent="0.25">
      <c r="A4" s="4" t="s">
        <v>0</v>
      </c>
      <c r="B4" s="5"/>
      <c r="C4" s="5"/>
      <c r="D4" s="6"/>
      <c r="E4" s="7"/>
    </row>
    <row r="5" spans="1:5" x14ac:dyDescent="0.25">
      <c r="A5" s="8" t="s">
        <v>1</v>
      </c>
      <c r="B5" s="9">
        <v>750</v>
      </c>
      <c r="C5" s="10" t="s">
        <v>2</v>
      </c>
      <c r="D5" s="11"/>
      <c r="E5" s="12"/>
    </row>
    <row r="6" spans="1:5" x14ac:dyDescent="0.25">
      <c r="A6" s="13" t="s">
        <v>3</v>
      </c>
      <c r="B6" s="14">
        <v>2</v>
      </c>
      <c r="C6" s="15"/>
      <c r="D6" s="16"/>
      <c r="E6" s="17"/>
    </row>
    <row r="7" spans="1:5" x14ac:dyDescent="0.25">
      <c r="A7" s="13" t="s">
        <v>4</v>
      </c>
      <c r="B7" s="14">
        <v>4</v>
      </c>
      <c r="C7" s="15"/>
      <c r="D7" s="16"/>
      <c r="E7" s="17"/>
    </row>
    <row r="8" spans="1:5" x14ac:dyDescent="0.25">
      <c r="A8" s="13" t="s">
        <v>5</v>
      </c>
      <c r="B8" s="14">
        <v>3000</v>
      </c>
      <c r="C8" s="15" t="s">
        <v>6</v>
      </c>
      <c r="D8" s="16"/>
      <c r="E8" s="17"/>
    </row>
    <row r="9" spans="1:5" x14ac:dyDescent="0.25">
      <c r="A9" s="13" t="s">
        <v>7</v>
      </c>
      <c r="B9" s="14">
        <v>700</v>
      </c>
      <c r="C9" s="15" t="s">
        <v>6</v>
      </c>
      <c r="D9" s="16"/>
      <c r="E9" s="17"/>
    </row>
    <row r="10" spans="1:5" x14ac:dyDescent="0.25">
      <c r="A10" s="13" t="s">
        <v>8</v>
      </c>
      <c r="B10" s="14">
        <v>350</v>
      </c>
      <c r="C10" s="15" t="s">
        <v>6</v>
      </c>
      <c r="D10" s="16"/>
      <c r="E10" s="17"/>
    </row>
    <row r="11" spans="1:5" x14ac:dyDescent="0.25">
      <c r="A11" s="13" t="s">
        <v>9</v>
      </c>
      <c r="B11" s="18">
        <v>0.21</v>
      </c>
      <c r="C11" s="15"/>
      <c r="D11" s="16"/>
      <c r="E11" s="17"/>
    </row>
    <row r="12" spans="1:5" x14ac:dyDescent="0.25">
      <c r="A12" s="13" t="s">
        <v>10</v>
      </c>
      <c r="B12" s="18">
        <v>0.25</v>
      </c>
      <c r="C12" s="15"/>
      <c r="D12" s="16"/>
      <c r="E12" s="17"/>
    </row>
    <row r="13" spans="1:5" x14ac:dyDescent="0.25">
      <c r="A13" s="13" t="s">
        <v>11</v>
      </c>
      <c r="B13" s="19">
        <v>1</v>
      </c>
      <c r="C13" s="15"/>
      <c r="D13" s="16"/>
      <c r="E13" s="17"/>
    </row>
    <row r="14" spans="1:5" x14ac:dyDescent="0.25">
      <c r="A14" s="13" t="s">
        <v>12</v>
      </c>
      <c r="B14" s="14">
        <v>2</v>
      </c>
      <c r="C14" s="15"/>
      <c r="D14" s="16"/>
      <c r="E14" s="17"/>
    </row>
    <row r="15" spans="1:5" x14ac:dyDescent="0.25">
      <c r="A15" s="20" t="s">
        <v>13</v>
      </c>
      <c r="B15" s="21">
        <f>B49</f>
        <v>243750</v>
      </c>
      <c r="C15" s="22"/>
      <c r="D15" s="23"/>
      <c r="E15" s="24"/>
    </row>
    <row r="16" spans="1:5" x14ac:dyDescent="0.25">
      <c r="A16" s="25" t="s">
        <v>14</v>
      </c>
      <c r="B16" s="26"/>
      <c r="C16" s="26"/>
      <c r="D16" s="27"/>
      <c r="E16" s="28"/>
    </row>
    <row r="17" spans="1:5" x14ac:dyDescent="0.25">
      <c r="A17" s="8" t="s">
        <v>15</v>
      </c>
      <c r="B17" s="10"/>
      <c r="C17" s="10"/>
      <c r="D17" s="11">
        <f>B5*B7</f>
        <v>3000</v>
      </c>
      <c r="E17" s="12"/>
    </row>
    <row r="18" spans="1:5" x14ac:dyDescent="0.25">
      <c r="A18" s="13" t="s">
        <v>16</v>
      </c>
      <c r="B18" s="15"/>
      <c r="C18" s="15"/>
      <c r="D18" s="16">
        <f>D17*0.8</f>
        <v>2400</v>
      </c>
      <c r="E18" s="17"/>
    </row>
    <row r="19" spans="1:5" x14ac:dyDescent="0.25">
      <c r="A19" s="13" t="s">
        <v>17</v>
      </c>
      <c r="B19" s="15"/>
      <c r="C19" s="15"/>
      <c r="D19" s="16">
        <f>D17/35</f>
        <v>85.714285714285708</v>
      </c>
      <c r="E19" s="17"/>
    </row>
    <row r="20" spans="1:5" x14ac:dyDescent="0.25">
      <c r="A20" s="20" t="s">
        <v>18</v>
      </c>
      <c r="B20" s="22"/>
      <c r="C20" s="22"/>
      <c r="D20" s="23">
        <f>D19*27</f>
        <v>2314.2857142857142</v>
      </c>
      <c r="E20" s="24"/>
    </row>
    <row r="21" spans="1:5" x14ac:dyDescent="0.25">
      <c r="A21" s="25" t="s">
        <v>19</v>
      </c>
      <c r="B21" s="26"/>
      <c r="C21" s="26"/>
      <c r="D21" s="27"/>
      <c r="E21" s="28"/>
    </row>
    <row r="22" spans="1:5" x14ac:dyDescent="0.25">
      <c r="A22" s="8" t="s">
        <v>20</v>
      </c>
      <c r="B22" s="10"/>
      <c r="C22" s="10"/>
      <c r="D22" s="11">
        <f>D18*B8</f>
        <v>7200000</v>
      </c>
      <c r="E22" s="12"/>
    </row>
    <row r="23" spans="1:5" x14ac:dyDescent="0.25">
      <c r="A23" s="20" t="s">
        <v>21</v>
      </c>
      <c r="B23" s="29">
        <v>0.06</v>
      </c>
      <c r="C23" s="29"/>
      <c r="D23" s="23">
        <f>-B23*D22</f>
        <v>-432000</v>
      </c>
      <c r="E23" s="24"/>
    </row>
    <row r="24" spans="1:5" x14ac:dyDescent="0.25">
      <c r="A24" s="30" t="s">
        <v>22</v>
      </c>
      <c r="B24" s="31"/>
      <c r="C24" s="31"/>
      <c r="D24" s="32">
        <f>D22+D23</f>
        <v>6768000</v>
      </c>
      <c r="E24" s="33" t="s">
        <v>23</v>
      </c>
    </row>
    <row r="25" spans="1:5" x14ac:dyDescent="0.25">
      <c r="A25" s="25" t="s">
        <v>24</v>
      </c>
      <c r="B25" s="26"/>
      <c r="C25" s="26"/>
      <c r="D25" s="27"/>
      <c r="E25" s="28"/>
    </row>
    <row r="26" spans="1:5" x14ac:dyDescent="0.25">
      <c r="A26" s="8" t="s">
        <v>25</v>
      </c>
      <c r="B26" s="10"/>
      <c r="C26" s="10"/>
      <c r="D26" s="11">
        <f>-B9*D17</f>
        <v>-2100000</v>
      </c>
      <c r="E26" s="12"/>
    </row>
    <row r="27" spans="1:5" x14ac:dyDescent="0.25">
      <c r="A27" s="13" t="s">
        <v>26</v>
      </c>
      <c r="B27" s="15"/>
      <c r="C27" s="15"/>
      <c r="D27" s="16">
        <f>-B10*D20</f>
        <v>-810000</v>
      </c>
      <c r="E27" s="17"/>
    </row>
    <row r="28" spans="1:5" x14ac:dyDescent="0.25">
      <c r="A28" s="13" t="s">
        <v>27</v>
      </c>
      <c r="B28" s="15"/>
      <c r="C28" s="15"/>
      <c r="D28" s="16">
        <f>D26+D27</f>
        <v>-2910000</v>
      </c>
      <c r="E28" s="17"/>
    </row>
    <row r="29" spans="1:5" x14ac:dyDescent="0.25">
      <c r="A29" s="13" t="s">
        <v>28</v>
      </c>
      <c r="B29" s="34">
        <v>0.1</v>
      </c>
      <c r="C29" s="15"/>
      <c r="D29" s="16">
        <f>B29*D28</f>
        <v>-291000</v>
      </c>
      <c r="E29" s="17"/>
    </row>
    <row r="30" spans="1:5" x14ac:dyDescent="0.25">
      <c r="A30" s="35" t="s">
        <v>29</v>
      </c>
      <c r="B30" s="15"/>
      <c r="C30" s="15"/>
      <c r="D30" s="16">
        <f>D28+D29</f>
        <v>-3201000</v>
      </c>
      <c r="E30" s="17"/>
    </row>
    <row r="31" spans="1:5" x14ac:dyDescent="0.25">
      <c r="A31" s="13" t="s">
        <v>30</v>
      </c>
      <c r="B31" s="34">
        <v>0.05</v>
      </c>
      <c r="C31" s="15"/>
      <c r="D31" s="16">
        <f>B31*D30</f>
        <v>-160050</v>
      </c>
      <c r="E31" s="17"/>
    </row>
    <row r="32" spans="1:5" x14ac:dyDescent="0.25">
      <c r="A32" s="35" t="s">
        <v>31</v>
      </c>
      <c r="B32" s="15"/>
      <c r="C32" s="15"/>
      <c r="D32" s="16">
        <f>D30+D31</f>
        <v>-3361050</v>
      </c>
      <c r="E32" s="17"/>
    </row>
    <row r="33" spans="1:5" x14ac:dyDescent="0.25">
      <c r="A33" s="13" t="s">
        <v>32</v>
      </c>
      <c r="B33" s="34">
        <f>B11</f>
        <v>0.21</v>
      </c>
      <c r="C33" s="15"/>
      <c r="D33" s="16">
        <f>B33*D32</f>
        <v>-705820.5</v>
      </c>
      <c r="E33" s="17"/>
    </row>
    <row r="34" spans="1:5" x14ac:dyDescent="0.25">
      <c r="A34" s="20" t="s">
        <v>33</v>
      </c>
      <c r="B34" s="29"/>
      <c r="C34" s="22"/>
      <c r="D34" s="23">
        <f>-B15</f>
        <v>-243750</v>
      </c>
      <c r="E34" s="24"/>
    </row>
    <row r="35" spans="1:5" x14ac:dyDescent="0.25">
      <c r="A35" s="30" t="s">
        <v>34</v>
      </c>
      <c r="B35" s="31"/>
      <c r="C35" s="31"/>
      <c r="D35" s="32">
        <f>D32+D33+D34</f>
        <v>-4310620.5</v>
      </c>
      <c r="E35" s="33" t="s">
        <v>23</v>
      </c>
    </row>
    <row r="36" spans="1:5" x14ac:dyDescent="0.25">
      <c r="A36" s="25" t="s">
        <v>35</v>
      </c>
      <c r="B36" s="26"/>
      <c r="C36" s="26"/>
      <c r="D36" s="27">
        <f>D24*B12</f>
        <v>1692000</v>
      </c>
      <c r="E36" s="28"/>
    </row>
    <row r="37" spans="1:5" x14ac:dyDescent="0.25">
      <c r="A37" s="25" t="s">
        <v>36</v>
      </c>
      <c r="B37" s="26"/>
      <c r="C37" s="26"/>
      <c r="D37" s="27">
        <f>D24+D35-D36</f>
        <v>765379.5</v>
      </c>
      <c r="E37" s="28"/>
    </row>
    <row r="38" spans="1:5" x14ac:dyDescent="0.25">
      <c r="A38" s="25" t="s">
        <v>37</v>
      </c>
      <c r="B38" s="26"/>
      <c r="C38" s="26"/>
      <c r="D38" s="27"/>
      <c r="E38" s="28"/>
    </row>
    <row r="39" spans="1:5" x14ac:dyDescent="0.25">
      <c r="A39" s="36" t="s">
        <v>38</v>
      </c>
      <c r="B39" s="10"/>
      <c r="C39" s="10"/>
      <c r="D39" s="11">
        <f>(1/(POWER(1+B11,B14))*D37)</f>
        <v>522764.49696059019</v>
      </c>
      <c r="E39" s="12"/>
    </row>
    <row r="40" spans="1:5" x14ac:dyDescent="0.25">
      <c r="A40" s="13" t="s">
        <v>39</v>
      </c>
      <c r="B40" s="34">
        <v>0.06</v>
      </c>
      <c r="C40" s="15"/>
      <c r="D40" s="16">
        <f>-B40*D39</f>
        <v>-31365.869817635408</v>
      </c>
      <c r="E40" s="17"/>
    </row>
    <row r="41" spans="1:5" x14ac:dyDescent="0.25">
      <c r="A41" s="20" t="s">
        <v>40</v>
      </c>
      <c r="B41" s="22"/>
      <c r="C41" s="22"/>
      <c r="D41" s="23">
        <f>D39+D40</f>
        <v>491398.62714295479</v>
      </c>
      <c r="E41" s="24"/>
    </row>
    <row r="42" spans="1:5" x14ac:dyDescent="0.25">
      <c r="A42" s="25" t="s">
        <v>41</v>
      </c>
      <c r="B42" s="37"/>
      <c r="C42" s="37"/>
      <c r="D42" s="38">
        <f>D41/B5</f>
        <v>655.19816952393967</v>
      </c>
      <c r="E42" s="39" t="s">
        <v>6</v>
      </c>
    </row>
    <row r="43" spans="1:5" x14ac:dyDescent="0.25">
      <c r="B43" s="2"/>
      <c r="C43" s="2"/>
      <c r="D43" s="3"/>
    </row>
    <row r="44" spans="1:5" x14ac:dyDescent="0.25">
      <c r="A44" s="40" t="s">
        <v>42</v>
      </c>
      <c r="B44" s="41"/>
      <c r="C44" s="42"/>
      <c r="D44" s="3"/>
    </row>
    <row r="45" spans="1:5" x14ac:dyDescent="0.25">
      <c r="A45" s="13" t="s">
        <v>43</v>
      </c>
      <c r="B45" s="43">
        <v>0.5</v>
      </c>
      <c r="C45" s="44"/>
      <c r="D45" s="3"/>
    </row>
    <row r="46" spans="1:5" x14ac:dyDescent="0.25">
      <c r="A46" s="13" t="s">
        <v>44</v>
      </c>
      <c r="B46" s="14">
        <v>1</v>
      </c>
      <c r="C46" s="44"/>
      <c r="D46" s="3"/>
    </row>
    <row r="47" spans="1:5" x14ac:dyDescent="0.25">
      <c r="A47" s="13" t="s">
        <v>45</v>
      </c>
      <c r="B47" s="14">
        <v>650</v>
      </c>
      <c r="C47" s="44" t="s">
        <v>6</v>
      </c>
      <c r="D47" s="3"/>
    </row>
    <row r="48" spans="1:5" x14ac:dyDescent="0.25">
      <c r="A48" s="45" t="s">
        <v>46</v>
      </c>
      <c r="B48" s="15">
        <f>B45*B46*(B47)/B6</f>
        <v>162.5</v>
      </c>
      <c r="C48" s="44" t="s">
        <v>6</v>
      </c>
      <c r="D48" s="3"/>
    </row>
    <row r="49" spans="1:5" x14ac:dyDescent="0.25">
      <c r="A49" s="30" t="s">
        <v>47</v>
      </c>
      <c r="B49" s="31">
        <f>B48*(B7-B6)*B5</f>
        <v>243750</v>
      </c>
      <c r="C49" s="46" t="s">
        <v>23</v>
      </c>
      <c r="D49" s="47"/>
      <c r="E49" s="1"/>
    </row>
    <row r="50" spans="1:5" x14ac:dyDescent="0.25">
      <c r="B50" s="2"/>
      <c r="C50" s="2"/>
      <c r="D50" s="3"/>
    </row>
    <row r="51" spans="1:5" x14ac:dyDescent="0.25">
      <c r="A51" t="s">
        <v>48</v>
      </c>
      <c r="B51" s="2"/>
      <c r="C51" s="2"/>
      <c r="D51" s="3"/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workbookViewId="0">
      <selection activeCell="D47" sqref="D47"/>
    </sheetView>
  </sheetViews>
  <sheetFormatPr defaultRowHeight="15" x14ac:dyDescent="0.25"/>
  <cols>
    <col min="1" max="1" width="37.42578125" bestFit="1" customWidth="1"/>
  </cols>
  <sheetData>
    <row r="1" spans="1:5" x14ac:dyDescent="0.25">
      <c r="A1" s="49" t="s">
        <v>56</v>
      </c>
    </row>
    <row r="3" spans="1:5" x14ac:dyDescent="0.25">
      <c r="A3" s="25" t="s">
        <v>0</v>
      </c>
      <c r="B3" s="26"/>
      <c r="C3" s="26"/>
      <c r="D3" s="27"/>
      <c r="E3" s="28"/>
    </row>
    <row r="4" spans="1:5" x14ac:dyDescent="0.25">
      <c r="A4" s="8" t="s">
        <v>1</v>
      </c>
      <c r="B4" s="9">
        <v>0</v>
      </c>
      <c r="C4" s="10" t="s">
        <v>2</v>
      </c>
      <c r="D4" s="11"/>
      <c r="E4" s="12"/>
    </row>
    <row r="5" spans="1:5" x14ac:dyDescent="0.25">
      <c r="A5" s="13" t="s">
        <v>3</v>
      </c>
      <c r="B5" s="14">
        <v>0</v>
      </c>
      <c r="C5" s="15"/>
      <c r="D5" s="16"/>
      <c r="E5" s="17"/>
    </row>
    <row r="6" spans="1:5" x14ac:dyDescent="0.25">
      <c r="A6" s="13" t="s">
        <v>4</v>
      </c>
      <c r="B6" s="14">
        <v>0</v>
      </c>
      <c r="C6" s="15"/>
      <c r="D6" s="16"/>
      <c r="E6" s="17"/>
    </row>
    <row r="7" spans="1:5" x14ac:dyDescent="0.25">
      <c r="A7" s="13" t="s">
        <v>49</v>
      </c>
      <c r="B7" s="18">
        <v>0</v>
      </c>
      <c r="C7" s="15"/>
      <c r="D7" s="16"/>
      <c r="E7" s="17"/>
    </row>
    <row r="8" spans="1:5" x14ac:dyDescent="0.25">
      <c r="A8" s="13" t="s">
        <v>57</v>
      </c>
      <c r="B8" s="14">
        <v>0</v>
      </c>
      <c r="C8" s="15" t="s">
        <v>6</v>
      </c>
      <c r="D8" s="16"/>
      <c r="E8" s="17"/>
    </row>
    <row r="9" spans="1:5" x14ac:dyDescent="0.25">
      <c r="A9" s="13" t="s">
        <v>60</v>
      </c>
      <c r="B9" s="14">
        <v>0</v>
      </c>
      <c r="C9" s="15" t="s">
        <v>23</v>
      </c>
      <c r="D9" s="16"/>
      <c r="E9" s="17"/>
    </row>
    <row r="10" spans="1:5" x14ac:dyDescent="0.25">
      <c r="A10" s="13" t="s">
        <v>61</v>
      </c>
      <c r="B10" s="14"/>
      <c r="C10" s="15"/>
      <c r="D10" s="16"/>
      <c r="E10" s="17"/>
    </row>
    <row r="11" spans="1:5" x14ac:dyDescent="0.25">
      <c r="A11" s="13" t="s">
        <v>7</v>
      </c>
      <c r="B11" s="14">
        <v>0</v>
      </c>
      <c r="C11" s="15" t="s">
        <v>6</v>
      </c>
      <c r="D11" s="16"/>
      <c r="E11" s="17"/>
    </row>
    <row r="12" spans="1:5" x14ac:dyDescent="0.25">
      <c r="A12" s="13" t="s">
        <v>8</v>
      </c>
      <c r="B12" s="14">
        <f>B11/2</f>
        <v>0</v>
      </c>
      <c r="C12" s="15" t="s">
        <v>6</v>
      </c>
      <c r="D12" s="16"/>
      <c r="E12" s="17"/>
    </row>
    <row r="13" spans="1:5" x14ac:dyDescent="0.25">
      <c r="A13" s="13" t="s">
        <v>9</v>
      </c>
      <c r="B13" s="18">
        <v>0</v>
      </c>
      <c r="C13" s="15"/>
      <c r="D13" s="16"/>
      <c r="E13" s="17"/>
    </row>
    <row r="14" spans="1:5" x14ac:dyDescent="0.25">
      <c r="A14" s="13" t="s">
        <v>10</v>
      </c>
      <c r="B14" s="18">
        <v>0</v>
      </c>
      <c r="C14" s="15"/>
      <c r="D14" s="16"/>
      <c r="E14" s="17"/>
    </row>
    <row r="15" spans="1:5" x14ac:dyDescent="0.25">
      <c r="A15" s="13" t="s">
        <v>11</v>
      </c>
      <c r="B15" s="19">
        <v>0</v>
      </c>
      <c r="C15" s="15"/>
      <c r="D15" s="16"/>
      <c r="E15" s="17"/>
    </row>
    <row r="16" spans="1:5" x14ac:dyDescent="0.25">
      <c r="A16" s="13" t="s">
        <v>12</v>
      </c>
      <c r="B16" s="14">
        <v>0</v>
      </c>
      <c r="C16" s="15"/>
      <c r="D16" s="16"/>
      <c r="E16" s="17"/>
    </row>
    <row r="17" spans="1:5" x14ac:dyDescent="0.25">
      <c r="A17" s="20" t="s">
        <v>13</v>
      </c>
      <c r="B17" s="22">
        <f>B57</f>
        <v>0</v>
      </c>
      <c r="C17" s="22"/>
      <c r="D17" s="23"/>
      <c r="E17" s="24"/>
    </row>
    <row r="18" spans="1:5" x14ac:dyDescent="0.25">
      <c r="A18" s="25" t="s">
        <v>14</v>
      </c>
      <c r="B18" s="26"/>
      <c r="C18" s="26"/>
      <c r="D18" s="27"/>
      <c r="E18" s="28"/>
    </row>
    <row r="19" spans="1:5" x14ac:dyDescent="0.25">
      <c r="A19" s="8" t="s">
        <v>15</v>
      </c>
      <c r="B19" s="10"/>
      <c r="C19" s="10"/>
      <c r="D19" s="11">
        <f>B4*B6</f>
        <v>0</v>
      </c>
      <c r="E19" s="12"/>
    </row>
    <row r="20" spans="1:5" x14ac:dyDescent="0.25">
      <c r="A20" s="13" t="s">
        <v>16</v>
      </c>
      <c r="B20" s="15"/>
      <c r="C20" s="15"/>
      <c r="D20" s="16">
        <f>D19*0.8</f>
        <v>0</v>
      </c>
      <c r="E20" s="17"/>
    </row>
    <row r="21" spans="1:5" x14ac:dyDescent="0.25">
      <c r="A21" s="13" t="s">
        <v>59</v>
      </c>
      <c r="B21" s="15"/>
      <c r="C21" s="15"/>
      <c r="D21" s="16">
        <f>0.5*D20</f>
        <v>0</v>
      </c>
      <c r="E21" s="17"/>
    </row>
    <row r="22" spans="1:5" x14ac:dyDescent="0.25">
      <c r="A22" s="13" t="s">
        <v>62</v>
      </c>
      <c r="B22" s="15"/>
      <c r="C22" s="15"/>
      <c r="D22" s="16"/>
      <c r="E22" s="17"/>
    </row>
    <row r="23" spans="1:5" x14ac:dyDescent="0.25">
      <c r="A23" s="13" t="s">
        <v>63</v>
      </c>
      <c r="B23" s="15"/>
      <c r="C23" s="15"/>
      <c r="D23" s="16">
        <f>D20/50*0.5</f>
        <v>0</v>
      </c>
      <c r="E23" s="17"/>
    </row>
    <row r="24" spans="1:5" x14ac:dyDescent="0.25">
      <c r="A24" s="13" t="s">
        <v>17</v>
      </c>
      <c r="B24" s="15"/>
      <c r="C24" s="15"/>
      <c r="D24" s="16">
        <f>(D21/35+0.5*D23)-B4*0.5/27</f>
        <v>0</v>
      </c>
      <c r="E24" s="17"/>
    </row>
    <row r="25" spans="1:5" x14ac:dyDescent="0.25">
      <c r="A25" s="13" t="s">
        <v>18</v>
      </c>
      <c r="B25" s="15"/>
      <c r="C25" s="15"/>
      <c r="D25" s="16">
        <f>D24*27</f>
        <v>0</v>
      </c>
      <c r="E25" s="17"/>
    </row>
    <row r="26" spans="1:5" x14ac:dyDescent="0.25">
      <c r="A26" s="20" t="s">
        <v>51</v>
      </c>
      <c r="B26" s="22"/>
      <c r="C26" s="22"/>
      <c r="D26" s="23" t="e">
        <f>D19/(B4*B7)</f>
        <v>#DIV/0!</v>
      </c>
      <c r="E26" s="24"/>
    </row>
    <row r="27" spans="1:5" x14ac:dyDescent="0.25">
      <c r="A27" s="25" t="s">
        <v>19</v>
      </c>
      <c r="B27" s="26"/>
      <c r="C27" s="26"/>
      <c r="D27" s="27"/>
      <c r="E27" s="28"/>
    </row>
    <row r="28" spans="1:5" x14ac:dyDescent="0.25">
      <c r="A28" s="8" t="s">
        <v>57</v>
      </c>
      <c r="B28" s="10"/>
      <c r="C28" s="10"/>
      <c r="D28" s="11">
        <f>D21*B8</f>
        <v>0</v>
      </c>
      <c r="E28" s="12"/>
    </row>
    <row r="29" spans="1:5" x14ac:dyDescent="0.25">
      <c r="A29" s="13" t="s">
        <v>58</v>
      </c>
      <c r="B29" s="15"/>
      <c r="C29" s="15"/>
      <c r="D29" s="16">
        <f>D23*B9</f>
        <v>0</v>
      </c>
      <c r="E29" s="17"/>
    </row>
    <row r="30" spans="1:5" x14ac:dyDescent="0.25">
      <c r="A30" s="13" t="s">
        <v>20</v>
      </c>
      <c r="B30" s="15"/>
      <c r="C30" s="15"/>
      <c r="D30" s="16">
        <f>D28+D29</f>
        <v>0</v>
      </c>
      <c r="E30" s="17"/>
    </row>
    <row r="31" spans="1:5" x14ac:dyDescent="0.25">
      <c r="A31" s="13" t="s">
        <v>21</v>
      </c>
      <c r="B31" s="34">
        <v>0.06</v>
      </c>
      <c r="C31" s="34"/>
      <c r="D31" s="16">
        <f>-B31*D30</f>
        <v>0</v>
      </c>
      <c r="E31" s="17"/>
    </row>
    <row r="32" spans="1:5" x14ac:dyDescent="0.25">
      <c r="A32" s="50" t="s">
        <v>22</v>
      </c>
      <c r="B32" s="51"/>
      <c r="C32" s="51"/>
      <c r="D32" s="52">
        <f>D30+D31</f>
        <v>0</v>
      </c>
      <c r="E32" s="53" t="s">
        <v>23</v>
      </c>
    </row>
    <row r="33" spans="1:5" x14ac:dyDescent="0.25">
      <c r="A33" s="25" t="s">
        <v>24</v>
      </c>
      <c r="B33" s="26"/>
      <c r="C33" s="26"/>
      <c r="D33" s="27"/>
      <c r="E33" s="28"/>
    </row>
    <row r="34" spans="1:5" x14ac:dyDescent="0.25">
      <c r="A34" s="8" t="s">
        <v>25</v>
      </c>
      <c r="B34" s="10"/>
      <c r="C34" s="10"/>
      <c r="D34" s="11">
        <f>-B11*D19</f>
        <v>0</v>
      </c>
      <c r="E34" s="12"/>
    </row>
    <row r="35" spans="1:5" x14ac:dyDescent="0.25">
      <c r="A35" s="13" t="s">
        <v>26</v>
      </c>
      <c r="B35" s="15"/>
      <c r="C35" s="15"/>
      <c r="D35" s="16">
        <f>-B12*D25</f>
        <v>0</v>
      </c>
      <c r="E35" s="17"/>
    </row>
    <row r="36" spans="1:5" x14ac:dyDescent="0.25">
      <c r="A36" s="13" t="s">
        <v>27</v>
      </c>
      <c r="B36" s="15"/>
      <c r="C36" s="15"/>
      <c r="D36" s="16">
        <f>D34+D35</f>
        <v>0</v>
      </c>
      <c r="E36" s="17"/>
    </row>
    <row r="37" spans="1:5" x14ac:dyDescent="0.25">
      <c r="A37" s="13" t="s">
        <v>28</v>
      </c>
      <c r="B37" s="34">
        <v>0.1</v>
      </c>
      <c r="C37" s="15"/>
      <c r="D37" s="16">
        <f>B37*D36</f>
        <v>0</v>
      </c>
      <c r="E37" s="17"/>
    </row>
    <row r="38" spans="1:5" x14ac:dyDescent="0.25">
      <c r="A38" s="35" t="s">
        <v>29</v>
      </c>
      <c r="B38" s="15"/>
      <c r="C38" s="15"/>
      <c r="D38" s="16">
        <f>D36+D37</f>
        <v>0</v>
      </c>
      <c r="E38" s="17"/>
    </row>
    <row r="39" spans="1:5" x14ac:dyDescent="0.25">
      <c r="A39" s="13" t="s">
        <v>30</v>
      </c>
      <c r="B39" s="34">
        <v>0.05</v>
      </c>
      <c r="C39" s="15"/>
      <c r="D39" s="16">
        <f>B39*D38</f>
        <v>0</v>
      </c>
      <c r="E39" s="17"/>
    </row>
    <row r="40" spans="1:5" x14ac:dyDescent="0.25">
      <c r="A40" s="35" t="s">
        <v>31</v>
      </c>
      <c r="B40" s="15"/>
      <c r="C40" s="15"/>
      <c r="D40" s="16">
        <f>D38+D39</f>
        <v>0</v>
      </c>
      <c r="E40" s="17"/>
    </row>
    <row r="41" spans="1:5" x14ac:dyDescent="0.25">
      <c r="A41" s="13" t="s">
        <v>32</v>
      </c>
      <c r="B41" s="34">
        <f>B13</f>
        <v>0</v>
      </c>
      <c r="C41" s="15"/>
      <c r="D41" s="16">
        <f>B41*D40</f>
        <v>0</v>
      </c>
      <c r="E41" s="17"/>
    </row>
    <row r="42" spans="1:5" x14ac:dyDescent="0.25">
      <c r="A42" s="13" t="s">
        <v>33</v>
      </c>
      <c r="B42" s="34"/>
      <c r="C42" s="15"/>
      <c r="D42" s="16">
        <f>-B17</f>
        <v>0</v>
      </c>
      <c r="E42" s="17"/>
    </row>
    <row r="43" spans="1:5" x14ac:dyDescent="0.25">
      <c r="A43" s="50" t="s">
        <v>34</v>
      </c>
      <c r="B43" s="51"/>
      <c r="C43" s="51"/>
      <c r="D43" s="52">
        <f>D40+D41+D42</f>
        <v>0</v>
      </c>
      <c r="E43" s="53" t="s">
        <v>23</v>
      </c>
    </row>
    <row r="44" spans="1:5" x14ac:dyDescent="0.25">
      <c r="A44" s="25" t="s">
        <v>35</v>
      </c>
      <c r="B44" s="26"/>
      <c r="C44" s="26"/>
      <c r="D44" s="27">
        <f>D32*B14</f>
        <v>0</v>
      </c>
      <c r="E44" s="28"/>
    </row>
    <row r="45" spans="1:5" x14ac:dyDescent="0.25">
      <c r="A45" s="25" t="s">
        <v>36</v>
      </c>
      <c r="B45" s="26"/>
      <c r="C45" s="26"/>
      <c r="D45" s="27">
        <f>D32+D43-D44</f>
        <v>0</v>
      </c>
      <c r="E45" s="28"/>
    </row>
    <row r="46" spans="1:5" x14ac:dyDescent="0.25">
      <c r="A46" s="25" t="s">
        <v>37</v>
      </c>
      <c r="B46" s="26"/>
      <c r="C46" s="26"/>
      <c r="D46" s="27"/>
      <c r="E46" s="28"/>
    </row>
    <row r="47" spans="1:5" x14ac:dyDescent="0.25">
      <c r="A47" s="36" t="s">
        <v>38</v>
      </c>
      <c r="B47" s="10"/>
      <c r="C47" s="10"/>
      <c r="D47" s="11">
        <f>(1/(POWER(1+B13,B16))*D45)</f>
        <v>0</v>
      </c>
      <c r="E47" s="12"/>
    </row>
    <row r="48" spans="1:5" x14ac:dyDescent="0.25">
      <c r="A48" s="13" t="s">
        <v>39</v>
      </c>
      <c r="B48" s="34">
        <v>0.06</v>
      </c>
      <c r="C48" s="15"/>
      <c r="D48" s="16">
        <f>-B48*D47</f>
        <v>0</v>
      </c>
      <c r="E48" s="17"/>
    </row>
    <row r="49" spans="1:5" x14ac:dyDescent="0.25">
      <c r="A49" s="20" t="s">
        <v>40</v>
      </c>
      <c r="B49" s="22"/>
      <c r="C49" s="22"/>
      <c r="D49" s="23">
        <f>D47+D48</f>
        <v>0</v>
      </c>
      <c r="E49" s="24"/>
    </row>
    <row r="50" spans="1:5" x14ac:dyDescent="0.25">
      <c r="A50" s="25" t="s">
        <v>52</v>
      </c>
      <c r="B50" s="37"/>
      <c r="C50" s="37"/>
      <c r="D50" s="38" t="e">
        <f>D49/B4</f>
        <v>#DIV/0!</v>
      </c>
      <c r="E50" s="39" t="s">
        <v>6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52"/>
  <sheetViews>
    <sheetView topLeftCell="A31" workbookViewId="0">
      <selection activeCell="D17" sqref="D17:D44"/>
    </sheetView>
  </sheetViews>
  <sheetFormatPr defaultRowHeight="15" x14ac:dyDescent="0.25"/>
  <cols>
    <col min="1" max="1" width="37.42578125" bestFit="1" customWidth="1"/>
    <col min="2" max="2" width="11.7109375" bestFit="1" customWidth="1"/>
    <col min="3" max="3" width="13.28515625" bestFit="1" customWidth="1"/>
    <col min="4" max="4" width="10.85546875" bestFit="1" customWidth="1"/>
  </cols>
  <sheetData>
    <row r="3" spans="1:5" x14ac:dyDescent="0.25">
      <c r="A3" s="65" t="s">
        <v>0</v>
      </c>
      <c r="B3" s="66"/>
      <c r="C3" s="66"/>
      <c r="D3" s="67"/>
      <c r="E3" s="65"/>
    </row>
    <row r="4" spans="1:5" x14ac:dyDescent="0.25">
      <c r="A4" s="65" t="s">
        <v>1</v>
      </c>
      <c r="B4" s="66">
        <v>2010</v>
      </c>
      <c r="C4" s="66" t="s">
        <v>2</v>
      </c>
      <c r="D4" s="67"/>
      <c r="E4" s="65"/>
    </row>
    <row r="5" spans="1:5" x14ac:dyDescent="0.25">
      <c r="A5" s="65" t="s">
        <v>3</v>
      </c>
      <c r="B5" s="66">
        <v>1</v>
      </c>
      <c r="C5" s="66"/>
      <c r="D5" s="67"/>
      <c r="E5" s="65"/>
    </row>
    <row r="6" spans="1:5" x14ac:dyDescent="0.25">
      <c r="A6" s="65" t="s">
        <v>4</v>
      </c>
      <c r="B6" s="66">
        <v>4</v>
      </c>
      <c r="C6" s="66"/>
      <c r="D6" s="67"/>
      <c r="E6" s="65"/>
    </row>
    <row r="7" spans="1:5" x14ac:dyDescent="0.25">
      <c r="A7" s="65" t="s">
        <v>49</v>
      </c>
      <c r="B7" s="68">
        <v>0.23</v>
      </c>
      <c r="C7" s="66"/>
      <c r="D7" s="67"/>
      <c r="E7" s="65"/>
    </row>
    <row r="8" spans="1:5" x14ac:dyDescent="0.25">
      <c r="A8" s="65" t="s">
        <v>5</v>
      </c>
      <c r="B8" s="69">
        <v>1098000</v>
      </c>
      <c r="C8" s="66" t="s">
        <v>23</v>
      </c>
      <c r="D8" s="67"/>
      <c r="E8" s="65"/>
    </row>
    <row r="9" spans="1:5" x14ac:dyDescent="0.25">
      <c r="A9" s="65" t="s">
        <v>7</v>
      </c>
      <c r="B9" s="69">
        <v>1716.92</v>
      </c>
      <c r="C9" s="66" t="s">
        <v>6</v>
      </c>
      <c r="D9" s="67"/>
      <c r="E9" s="65"/>
    </row>
    <row r="10" spans="1:5" x14ac:dyDescent="0.25">
      <c r="A10" s="65" t="s">
        <v>8</v>
      </c>
      <c r="B10" s="69">
        <f>B9/2</f>
        <v>858.46</v>
      </c>
      <c r="C10" s="66" t="s">
        <v>6</v>
      </c>
      <c r="D10" s="67"/>
      <c r="E10" s="65"/>
    </row>
    <row r="11" spans="1:5" x14ac:dyDescent="0.25">
      <c r="A11" s="65" t="s">
        <v>9</v>
      </c>
      <c r="B11" s="68">
        <v>0.12</v>
      </c>
      <c r="C11" s="66"/>
      <c r="D11" s="67"/>
      <c r="E11" s="65"/>
    </row>
    <row r="12" spans="1:5" x14ac:dyDescent="0.25">
      <c r="A12" s="65" t="s">
        <v>10</v>
      </c>
      <c r="B12" s="68">
        <v>0.15</v>
      </c>
      <c r="C12" s="66"/>
      <c r="D12" s="67"/>
      <c r="E12" s="65"/>
    </row>
    <row r="13" spans="1:5" x14ac:dyDescent="0.25">
      <c r="A13" s="65" t="s">
        <v>11</v>
      </c>
      <c r="B13" s="70">
        <v>1</v>
      </c>
      <c r="C13" s="66"/>
      <c r="D13" s="67"/>
      <c r="E13" s="65"/>
    </row>
    <row r="14" spans="1:5" x14ac:dyDescent="0.25">
      <c r="A14" s="65" t="s">
        <v>12</v>
      </c>
      <c r="B14" s="66">
        <v>2</v>
      </c>
      <c r="C14" s="66"/>
      <c r="D14" s="67"/>
      <c r="E14" s="65"/>
    </row>
    <row r="15" spans="1:5" x14ac:dyDescent="0.25">
      <c r="A15" s="65" t="s">
        <v>13</v>
      </c>
      <c r="B15" s="66">
        <f>C52</f>
        <v>6525665.9999999991</v>
      </c>
      <c r="C15" s="66"/>
      <c r="D15" s="67"/>
      <c r="E15" s="65"/>
    </row>
    <row r="16" spans="1:5" x14ac:dyDescent="0.25">
      <c r="A16" s="65" t="s">
        <v>14</v>
      </c>
      <c r="B16" s="66"/>
      <c r="C16" s="66"/>
      <c r="D16" s="67"/>
      <c r="E16" s="65"/>
    </row>
    <row r="17" spans="1:5" x14ac:dyDescent="0.25">
      <c r="A17" s="65" t="s">
        <v>15</v>
      </c>
      <c r="B17" s="66"/>
      <c r="C17" s="66"/>
      <c r="D17" s="67">
        <f>B4*B6</f>
        <v>8040</v>
      </c>
      <c r="E17" s="65"/>
    </row>
    <row r="18" spans="1:5" x14ac:dyDescent="0.25">
      <c r="A18" s="65" t="s">
        <v>16</v>
      </c>
      <c r="B18" s="66"/>
      <c r="C18" s="66"/>
      <c r="D18" s="67">
        <f>D17*0.8</f>
        <v>6432</v>
      </c>
      <c r="E18" s="65"/>
    </row>
    <row r="19" spans="1:5" x14ac:dyDescent="0.25">
      <c r="A19" s="65" t="s">
        <v>50</v>
      </c>
      <c r="B19" s="66"/>
      <c r="C19" s="66"/>
      <c r="D19" s="67">
        <f>INT(D18-B7*B4)/71</f>
        <v>84.070422535211264</v>
      </c>
      <c r="E19" s="65"/>
    </row>
    <row r="20" spans="1:5" x14ac:dyDescent="0.25">
      <c r="A20" s="65" t="s">
        <v>17</v>
      </c>
      <c r="B20" s="66"/>
      <c r="C20" s="66"/>
      <c r="D20" s="67">
        <f>INT(1*D19)</f>
        <v>84</v>
      </c>
      <c r="E20" s="65"/>
    </row>
    <row r="21" spans="1:5" x14ac:dyDescent="0.25">
      <c r="A21" s="65" t="s">
        <v>18</v>
      </c>
      <c r="B21" s="66"/>
      <c r="C21" s="66"/>
      <c r="D21" s="67">
        <f>D20*27</f>
        <v>2268</v>
      </c>
      <c r="E21" s="65"/>
    </row>
    <row r="22" spans="1:5" x14ac:dyDescent="0.25">
      <c r="A22" s="65" t="s">
        <v>51</v>
      </c>
      <c r="B22" s="66"/>
      <c r="C22" s="66"/>
      <c r="D22" s="67">
        <f>D17/(B4*B7)</f>
        <v>17.391304347826086</v>
      </c>
      <c r="E22" s="65"/>
    </row>
    <row r="23" spans="1:5" x14ac:dyDescent="0.25">
      <c r="A23" s="65" t="s">
        <v>19</v>
      </c>
      <c r="B23" s="66"/>
      <c r="C23" s="66"/>
      <c r="D23" s="67"/>
      <c r="E23" s="65"/>
    </row>
    <row r="24" spans="1:5" x14ac:dyDescent="0.25">
      <c r="A24" s="65" t="s">
        <v>20</v>
      </c>
      <c r="B24" s="66"/>
      <c r="C24" s="66"/>
      <c r="D24" s="67">
        <f>D19*B8</f>
        <v>92309323.943661973</v>
      </c>
      <c r="E24" s="65"/>
    </row>
    <row r="25" spans="1:5" x14ac:dyDescent="0.25">
      <c r="A25" s="65" t="s">
        <v>21</v>
      </c>
      <c r="B25" s="68">
        <v>0.06</v>
      </c>
      <c r="C25" s="68"/>
      <c r="D25" s="67">
        <f>-B25*D24</f>
        <v>-5538559.4366197186</v>
      </c>
      <c r="E25" s="65"/>
    </row>
    <row r="26" spans="1:5" x14ac:dyDescent="0.25">
      <c r="A26" s="65" t="s">
        <v>22</v>
      </c>
      <c r="B26" s="66"/>
      <c r="C26" s="66"/>
      <c r="D26" s="67">
        <f>D24+D25</f>
        <v>86770764.507042259</v>
      </c>
      <c r="E26" s="65" t="s">
        <v>23</v>
      </c>
    </row>
    <row r="27" spans="1:5" x14ac:dyDescent="0.25">
      <c r="A27" s="65" t="s">
        <v>24</v>
      </c>
      <c r="B27" s="66"/>
      <c r="C27" s="66"/>
      <c r="D27" s="67"/>
      <c r="E27" s="65"/>
    </row>
    <row r="28" spans="1:5" x14ac:dyDescent="0.25">
      <c r="A28" s="65" t="s">
        <v>25</v>
      </c>
      <c r="B28" s="66"/>
      <c r="C28" s="66"/>
      <c r="D28" s="67">
        <f>-B9*D17</f>
        <v>-13804036.800000001</v>
      </c>
      <c r="E28" s="65"/>
    </row>
    <row r="29" spans="1:5" x14ac:dyDescent="0.25">
      <c r="A29" s="65" t="s">
        <v>26</v>
      </c>
      <c r="B29" s="66"/>
      <c r="C29" s="66"/>
      <c r="D29" s="67">
        <f>-B10*D21</f>
        <v>-1946987.28</v>
      </c>
      <c r="E29" s="65"/>
    </row>
    <row r="30" spans="1:5" x14ac:dyDescent="0.25">
      <c r="A30" s="65" t="s">
        <v>27</v>
      </c>
      <c r="B30" s="66"/>
      <c r="C30" s="66"/>
      <c r="D30" s="67">
        <f>D28+D29</f>
        <v>-15751024.08</v>
      </c>
      <c r="E30" s="65"/>
    </row>
    <row r="31" spans="1:5" x14ac:dyDescent="0.25">
      <c r="A31" s="65" t="s">
        <v>28</v>
      </c>
      <c r="B31" s="68">
        <v>0.1</v>
      </c>
      <c r="C31" s="66"/>
      <c r="D31" s="67">
        <f>B31*D30</f>
        <v>-1575102.4080000001</v>
      </c>
      <c r="E31" s="65"/>
    </row>
    <row r="32" spans="1:5" x14ac:dyDescent="0.25">
      <c r="A32" s="65" t="s">
        <v>29</v>
      </c>
      <c r="B32" s="66"/>
      <c r="C32" s="66"/>
      <c r="D32" s="67">
        <f>D30+D31</f>
        <v>-17326126.488000002</v>
      </c>
      <c r="E32" s="65"/>
    </row>
    <row r="33" spans="1:5" x14ac:dyDescent="0.25">
      <c r="A33" s="65" t="s">
        <v>30</v>
      </c>
      <c r="B33" s="68">
        <v>0.05</v>
      </c>
      <c r="C33" s="66"/>
      <c r="D33" s="67">
        <f>B33*D32</f>
        <v>-866306.32440000016</v>
      </c>
      <c r="E33" s="65"/>
    </row>
    <row r="34" spans="1:5" x14ac:dyDescent="0.25">
      <c r="A34" s="65" t="s">
        <v>31</v>
      </c>
      <c r="B34" s="66"/>
      <c r="C34" s="66"/>
      <c r="D34" s="67">
        <f>D32+D33</f>
        <v>-18192432.812400002</v>
      </c>
      <c r="E34" s="65"/>
    </row>
    <row r="35" spans="1:5" x14ac:dyDescent="0.25">
      <c r="A35" s="65" t="s">
        <v>32</v>
      </c>
      <c r="B35" s="68">
        <f>B11</f>
        <v>0.12</v>
      </c>
      <c r="C35" s="66"/>
      <c r="D35" s="67">
        <f>B35*D34</f>
        <v>-2183091.9374880004</v>
      </c>
      <c r="E35" s="65"/>
    </row>
    <row r="36" spans="1:5" x14ac:dyDescent="0.25">
      <c r="A36" s="65" t="s">
        <v>67</v>
      </c>
      <c r="B36" s="68"/>
      <c r="C36" s="66"/>
      <c r="D36" s="67">
        <f>-C52</f>
        <v>-6525665.9999999991</v>
      </c>
      <c r="E36" s="65"/>
    </row>
    <row r="37" spans="1:5" x14ac:dyDescent="0.25">
      <c r="A37" s="65" t="s">
        <v>34</v>
      </c>
      <c r="B37" s="66"/>
      <c r="C37" s="66"/>
      <c r="D37" s="67">
        <f>D34+D35+D36</f>
        <v>-26901190.749888003</v>
      </c>
      <c r="E37" s="65" t="s">
        <v>23</v>
      </c>
    </row>
    <row r="38" spans="1:5" x14ac:dyDescent="0.25">
      <c r="A38" s="65" t="s">
        <v>35</v>
      </c>
      <c r="B38" s="66"/>
      <c r="C38" s="66"/>
      <c r="D38" s="67">
        <f>-D26*B12</f>
        <v>-13015614.676056338</v>
      </c>
      <c r="E38" s="65"/>
    </row>
    <row r="39" spans="1:5" x14ac:dyDescent="0.25">
      <c r="A39" s="65" t="s">
        <v>36</v>
      </c>
      <c r="B39" s="66"/>
      <c r="C39" s="66"/>
      <c r="D39" s="67">
        <f>D26+D37+D38</f>
        <v>46853959.081097916</v>
      </c>
      <c r="E39" s="65"/>
    </row>
    <row r="40" spans="1:5" x14ac:dyDescent="0.25">
      <c r="A40" s="65" t="s">
        <v>37</v>
      </c>
      <c r="B40" s="66"/>
      <c r="C40" s="66"/>
      <c r="D40" s="67"/>
      <c r="E40" s="65"/>
    </row>
    <row r="41" spans="1:5" x14ac:dyDescent="0.25">
      <c r="A41" s="65" t="s">
        <v>38</v>
      </c>
      <c r="B41" s="66"/>
      <c r="C41" s="66"/>
      <c r="D41" s="67">
        <f>(1/(POWER(1+B11,B14))*D39)</f>
        <v>37351689.318477288</v>
      </c>
      <c r="E41" s="65"/>
    </row>
    <row r="42" spans="1:5" x14ac:dyDescent="0.25">
      <c r="A42" s="65" t="s">
        <v>39</v>
      </c>
      <c r="B42" s="68">
        <v>0.06</v>
      </c>
      <c r="C42" s="66"/>
      <c r="D42" s="67">
        <f>-B42*D41</f>
        <v>-2241101.3591086371</v>
      </c>
      <c r="E42" s="65"/>
    </row>
    <row r="43" spans="1:5" x14ac:dyDescent="0.25">
      <c r="A43" s="65" t="s">
        <v>40</v>
      </c>
      <c r="B43" s="66"/>
      <c r="C43" s="66"/>
      <c r="D43" s="67">
        <f>D41+D42</f>
        <v>35110587.959368654</v>
      </c>
      <c r="E43" s="65"/>
    </row>
    <row r="44" spans="1:5" x14ac:dyDescent="0.25">
      <c r="A44" s="65" t="s">
        <v>52</v>
      </c>
      <c r="B44" s="66"/>
      <c r="C44" s="66"/>
      <c r="D44" s="71">
        <f>D43/B4</f>
        <v>17467.95420864112</v>
      </c>
      <c r="E44" s="65" t="s">
        <v>6</v>
      </c>
    </row>
    <row r="45" spans="1:5" x14ac:dyDescent="0.25">
      <c r="A45" s="65"/>
      <c r="B45" s="66"/>
      <c r="C45" s="66"/>
      <c r="D45" s="67"/>
      <c r="E45" s="65"/>
    </row>
    <row r="46" spans="1:5" x14ac:dyDescent="0.25">
      <c r="A46" t="s">
        <v>64</v>
      </c>
      <c r="B46" s="2"/>
      <c r="C46" s="2"/>
      <c r="D46" s="3"/>
    </row>
    <row r="47" spans="1:5" x14ac:dyDescent="0.25">
      <c r="A47" t="s">
        <v>43</v>
      </c>
      <c r="B47" s="63">
        <v>0.7</v>
      </c>
      <c r="C47" s="2"/>
      <c r="D47" s="3"/>
    </row>
    <row r="48" spans="1:5" x14ac:dyDescent="0.25">
      <c r="A48" t="s">
        <v>44</v>
      </c>
      <c r="B48" s="63">
        <v>1</v>
      </c>
      <c r="C48" s="2"/>
      <c r="D48" s="3"/>
    </row>
    <row r="49" spans="1:4" x14ac:dyDescent="0.25">
      <c r="A49" t="s">
        <v>45</v>
      </c>
      <c r="B49" s="62">
        <v>6184</v>
      </c>
      <c r="C49" s="2" t="s">
        <v>6</v>
      </c>
      <c r="D49" s="3"/>
    </row>
    <row r="50" spans="1:4" x14ac:dyDescent="0.25">
      <c r="A50" t="s">
        <v>46</v>
      </c>
      <c r="B50" s="62">
        <f>B4/D17*B47*B48*B49</f>
        <v>1082.1999999999998</v>
      </c>
      <c r="C50" s="2" t="s">
        <v>6</v>
      </c>
      <c r="D50" s="3"/>
    </row>
    <row r="51" spans="1:4" x14ac:dyDescent="0.25">
      <c r="A51" t="s">
        <v>66</v>
      </c>
      <c r="B51" s="62">
        <f>(B6-B5)*B4</f>
        <v>6030</v>
      </c>
      <c r="C51" s="2"/>
      <c r="D51" s="3"/>
    </row>
    <row r="52" spans="1:4" x14ac:dyDescent="0.25">
      <c r="A52" t="s">
        <v>65</v>
      </c>
      <c r="B52" s="2"/>
      <c r="C52" s="64">
        <f>B50*B51</f>
        <v>6525665.9999999991</v>
      </c>
      <c r="D52" s="3" t="s">
        <v>23</v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A3" sqref="A3:E52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Plan1</vt:lpstr>
      <vt:lpstr>Plan2</vt:lpstr>
      <vt:lpstr>Plan3</vt:lpstr>
      <vt:lpstr>Plan4</vt:lpstr>
      <vt:lpstr>Plan5</vt:lpstr>
      <vt:lpstr>Plan6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Nobre</dc:creator>
  <cp:lastModifiedBy>Revisor</cp:lastModifiedBy>
  <dcterms:created xsi:type="dcterms:W3CDTF">2011-10-20T14:33:03Z</dcterms:created>
  <dcterms:modified xsi:type="dcterms:W3CDTF">2018-10-18T01:45:01Z</dcterms:modified>
</cp:coreProperties>
</file>