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raviz\Dropbox\05_Extensao\PAGeF\AvaliaAtivosFtais\PAGeF_AvaliaAtivosFtais_Planilhas\"/>
    </mc:Choice>
  </mc:AlternateContent>
  <bookViews>
    <workbookView xWindow="0" yWindow="0" windowWidth="23040" windowHeight="10836"/>
  </bookViews>
  <sheets>
    <sheet name="Idade Ótima de Corte" sheetId="5" r:id="rId1"/>
    <sheet name="Volume" sheetId="1" r:id="rId2"/>
    <sheet name="ICA, IMA" sheetId="2" r:id="rId3"/>
    <sheet name="Análise Econômica" sheetId="4" r:id="rId4"/>
  </sheets>
  <calcPr calcId="152511" iterate="1" iterateCount="1"/>
</workbook>
</file>

<file path=xl/calcChain.xml><?xml version="1.0" encoding="utf-8"?>
<calcChain xmlns="http://schemas.openxmlformats.org/spreadsheetml/2006/main">
  <c r="E24" i="5" l="1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F11" i="5"/>
  <c r="E6" i="5" s="1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E7" i="5"/>
  <c r="E10" i="5"/>
  <c r="G22" i="5" l="1"/>
  <c r="I22" i="5" s="1"/>
  <c r="H24" i="5"/>
  <c r="H20" i="5"/>
  <c r="H16" i="5"/>
  <c r="H12" i="5"/>
  <c r="H21" i="5"/>
  <c r="H17" i="5"/>
  <c r="H13" i="5"/>
  <c r="H23" i="5"/>
  <c r="H19" i="5"/>
  <c r="H15" i="5"/>
  <c r="H11" i="5"/>
  <c r="H22" i="5"/>
  <c r="H18" i="5"/>
  <c r="H14" i="5"/>
  <c r="G12" i="5"/>
  <c r="I12" i="5" s="1"/>
  <c r="G16" i="5"/>
  <c r="I16" i="5" s="1"/>
  <c r="G20" i="5"/>
  <c r="I20" i="5" s="1"/>
  <c r="G24" i="5"/>
  <c r="I24" i="5" s="1"/>
  <c r="G13" i="5"/>
  <c r="I13" i="5" s="1"/>
  <c r="G17" i="5"/>
  <c r="I17" i="5" s="1"/>
  <c r="G21" i="5"/>
  <c r="I21" i="5" s="1"/>
  <c r="G11" i="5"/>
  <c r="I11" i="5" s="1"/>
  <c r="G15" i="5"/>
  <c r="I15" i="5" s="1"/>
  <c r="G19" i="5"/>
  <c r="I19" i="5" s="1"/>
  <c r="G23" i="5"/>
  <c r="I23" i="5" s="1"/>
  <c r="G14" i="5"/>
  <c r="I14" i="5" s="1"/>
  <c r="G18" i="5"/>
  <c r="I18" i="5" s="1"/>
  <c r="L21" i="5"/>
  <c r="J11" i="5" l="1"/>
  <c r="J16" i="5"/>
  <c r="L20" i="5"/>
  <c r="L12" i="5"/>
  <c r="J23" i="5"/>
  <c r="L23" i="5"/>
  <c r="L16" i="5"/>
  <c r="L17" i="5"/>
  <c r="L14" i="5"/>
  <c r="J14" i="5"/>
  <c r="L15" i="5"/>
  <c r="J15" i="5"/>
  <c r="J20" i="5"/>
  <c r="J22" i="5"/>
  <c r="L22" i="5"/>
  <c r="J12" i="5"/>
  <c r="J13" i="5"/>
  <c r="L13" i="5"/>
  <c r="J17" i="5"/>
  <c r="J18" i="5"/>
  <c r="L18" i="5"/>
  <c r="J19" i="5"/>
  <c r="L19" i="5"/>
  <c r="J21" i="5"/>
  <c r="J24" i="5"/>
  <c r="L24" i="5"/>
</calcChain>
</file>

<file path=xl/sharedStrings.xml><?xml version="1.0" encoding="utf-8"?>
<sst xmlns="http://schemas.openxmlformats.org/spreadsheetml/2006/main" count="21" uniqueCount="21">
  <si>
    <t>Taxa de Juros:</t>
  </si>
  <si>
    <t>Custo de Implantação:</t>
  </si>
  <si>
    <t>Preço da madeira:</t>
  </si>
  <si>
    <t>t</t>
  </si>
  <si>
    <t>1/t</t>
  </si>
  <si>
    <t>ln(v)</t>
  </si>
  <si>
    <t>V'</t>
  </si>
  <si>
    <t>IMA</t>
  </si>
  <si>
    <t>Dir.</t>
  </si>
  <si>
    <t>Esq.</t>
  </si>
  <si>
    <t>V'/V</t>
  </si>
  <si>
    <t>inclinação</t>
  </si>
  <si>
    <t>intercepto</t>
  </si>
  <si>
    <t>V obs</t>
  </si>
  <si>
    <t>V est</t>
  </si>
  <si>
    <t>Ajuste</t>
  </si>
  <si>
    <t>Critério Econômico</t>
  </si>
  <si>
    <t>Fonte:</t>
  </si>
  <si>
    <t>Rodriguez, LCE; Bueno, ARS; Rodrigues, F. (1997) Rotações de</t>
  </si>
  <si>
    <t xml:space="preserve">    eucaliptos mais longas: análise volumétrica e econômica. Scientia</t>
  </si>
  <si>
    <t xml:space="preserve">    Forestalis. 51:15-28.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</si>
</sst>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Protection="1">
      <protection locked="0"/>
    </xf>
    <xf numFmtId="0" fontId="0" fillId="0" borderId="2" xfId="0" applyBorder="1"/>
    <xf numFmtId="0" fontId="0" fillId="2" borderId="11" xfId="0" applyFill="1" applyBorder="1"/>
    <xf numFmtId="0" fontId="0" fillId="0" borderId="0" xfId="0" applyBorder="1"/>
    <xf numFmtId="0" fontId="0" fillId="0" borderId="12" xfId="0" applyBorder="1"/>
    <xf numFmtId="2" fontId="0" fillId="0" borderId="0" xfId="0" applyNumberFormat="1" applyBorder="1"/>
    <xf numFmtId="0" fontId="0" fillId="2" borderId="5" xfId="0" applyFill="1" applyBorder="1"/>
    <xf numFmtId="0" fontId="0" fillId="2" borderId="6" xfId="0" applyFill="1" applyBorder="1"/>
    <xf numFmtId="0" fontId="0" fillId="2" borderId="10" xfId="0" applyFill="1" applyBorder="1"/>
    <xf numFmtId="9" fontId="0" fillId="3" borderId="6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164" fontId="0" fillId="0" borderId="18" xfId="0" applyNumberFormat="1" applyBorder="1"/>
    <xf numFmtId="2" fontId="0" fillId="0" borderId="19" xfId="0" applyNumberFormat="1" applyBorder="1"/>
    <xf numFmtId="0" fontId="0" fillId="0" borderId="16" xfId="0" applyBorder="1"/>
    <xf numFmtId="0" fontId="0" fillId="0" borderId="17" xfId="0" applyBorder="1"/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0" fillId="0" borderId="13" xfId="0" applyBorder="1"/>
    <xf numFmtId="164" fontId="0" fillId="0" borderId="12" xfId="0" applyNumberFormat="1" applyBorder="1"/>
    <xf numFmtId="0" fontId="1" fillId="4" borderId="2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3" fillId="0" borderId="0" xfId="0" applyFont="1"/>
    <xf numFmtId="0" fontId="1" fillId="4" borderId="15" xfId="0" applyFont="1" applyFill="1" applyBorder="1" applyAlignment="1">
      <alignment horizontal="center" vertical="center"/>
    </xf>
    <xf numFmtId="0" fontId="0" fillId="3" borderId="1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4" borderId="23" xfId="0" applyFill="1" applyBorder="1" applyAlignment="1">
      <alignment horizontal="center" vertical="center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1" fillId="2" borderId="4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Volume (m3/ha) de</a:t>
            </a:r>
            <a:r>
              <a:rPr lang="pt-BR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Eucalyptus spp.</a:t>
            </a:r>
            <a:endParaRPr lang="pt-B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(V = 751,336 e</a:t>
            </a:r>
            <a:r>
              <a:rPr lang="pt-BR" sz="14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-6,0777 / Idade</a:t>
            </a:r>
            <a:r>
              <a:rPr lang="pt-BR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0.3530465949820788"/>
          <c:y val="1.56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52688172043011"/>
          <c:y val="0.140625"/>
          <c:w val="0.8691756272401433"/>
          <c:h val="0.73958333333333337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'Idade Ótima de Corte'!$C$11:$C$24</c:f>
              <c:numCache>
                <c:formatCode>General</c:formatCode>
                <c:ptCount val="1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</c:numCache>
            </c:numRef>
          </c:xVal>
          <c:yVal>
            <c:numRef>
              <c:f>'Idade Ótima de Corte'!$G$11:$G$24</c:f>
              <c:numCache>
                <c:formatCode>0.00</c:formatCode>
                <c:ptCount val="14"/>
                <c:pt idx="0">
                  <c:v>35.981473169379669</c:v>
                </c:pt>
                <c:pt idx="1">
                  <c:v>99.082603957963684</c:v>
                </c:pt>
                <c:pt idx="2">
                  <c:v>164.42075844502858</c:v>
                </c:pt>
                <c:pt idx="3">
                  <c:v>222.80872249308871</c:v>
                </c:pt>
                <c:pt idx="4">
                  <c:v>272.84492663422367</c:v>
                </c:pt>
                <c:pt idx="5">
                  <c:v>315.32715950736883</c:v>
                </c:pt>
                <c:pt idx="6">
                  <c:v>351.47585864739841</c:v>
                </c:pt>
                <c:pt idx="7">
                  <c:v>382.43301131018706</c:v>
                </c:pt>
                <c:pt idx="8">
                  <c:v>409.15067429966757</c:v>
                </c:pt>
                <c:pt idx="9">
                  <c:v>432.39316892532651</c:v>
                </c:pt>
                <c:pt idx="10">
                  <c:v>452.76736766132939</c:v>
                </c:pt>
                <c:pt idx="11">
                  <c:v>470.75512802417074</c:v>
                </c:pt>
                <c:pt idx="12">
                  <c:v>486.74092859417613</c:v>
                </c:pt>
                <c:pt idx="13">
                  <c:v>501.03373181495942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21198192"/>
        <c:axId val="-1681259936"/>
      </c:scatterChart>
      <c:valAx>
        <c:axId val="-1521198192"/>
        <c:scaling>
          <c:orientation val="minMax"/>
          <c:max val="16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Idade</a:t>
                </a:r>
              </a:p>
            </c:rich>
          </c:tx>
          <c:layout>
            <c:manualLayout>
              <c:xMode val="edge"/>
              <c:yMode val="edge"/>
              <c:x val="0.52060931899641583"/>
              <c:y val="0.932291666666666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-1681259936"/>
        <c:crosses val="autoZero"/>
        <c:crossBetween val="midCat"/>
        <c:majorUnit val="1"/>
      </c:valAx>
      <c:valAx>
        <c:axId val="-168125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(m</a:t>
                </a:r>
                <a:r>
                  <a:rPr lang="pt-BR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 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/ha)</a:t>
                </a:r>
              </a:p>
            </c:rich>
          </c:tx>
          <c:layout>
            <c:manualLayout>
              <c:xMode val="edge"/>
              <c:yMode val="edge"/>
              <c:x val="1.7921146953405017E-2"/>
              <c:y val="0.4257812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-15211981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Incrementos (m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/ha) para </a:t>
            </a:r>
            <a:r>
              <a:rPr lang="pt-BR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Eucalyptus spp.</a:t>
            </a:r>
            <a:endParaRPr lang="pt-B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(V = 751,336 e</a:t>
            </a:r>
            <a:r>
              <a:rPr lang="pt-BR" sz="14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-6,0777 / Idade</a:t>
            </a:r>
            <a:r>
              <a:rPr lang="pt-BR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0.32347670250896055"/>
          <c:y val="1.953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78136200716849E-2"/>
          <c:y val="0.18749999999999997"/>
          <c:w val="0.88082437275985648"/>
          <c:h val="0.65364583333333337"/>
        </c:manualLayout>
      </c:layout>
      <c:scatterChart>
        <c:scatterStyle val="smoothMarker"/>
        <c:varyColors val="0"/>
        <c:ser>
          <c:idx val="0"/>
          <c:order val="0"/>
          <c:tx>
            <c:v>Incremento Corrente Anual     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'Idade Ótima de Corte'!$C$11:$C$24</c:f>
              <c:numCache>
                <c:formatCode>General</c:formatCode>
                <c:ptCount val="1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</c:numCache>
            </c:numRef>
          </c:xVal>
          <c:yVal>
            <c:numRef>
              <c:f>'Idade Ótima de Corte'!$H$11:$H$24</c:f>
              <c:numCache>
                <c:formatCode>0.00</c:formatCode>
                <c:ptCount val="14"/>
                <c:pt idx="0">
                  <c:v>54.671134425775151</c:v>
                </c:pt>
                <c:pt idx="1">
                  <c:v>66.910463550589697</c:v>
                </c:pt>
                <c:pt idx="2">
                  <c:v>62.456235081181894</c:v>
                </c:pt>
                <c:pt idx="3">
                  <c:v>54.166567605780514</c:v>
                </c:pt>
                <c:pt idx="4">
                  <c:v>46.063031726204485</c:v>
                </c:pt>
                <c:pt idx="5">
                  <c:v>39.111496651766316</c:v>
                </c:pt>
                <c:pt idx="6">
                  <c:v>33.377565978661728</c:v>
                </c:pt>
                <c:pt idx="7">
                  <c:v>28.695215508901931</c:v>
                </c:pt>
                <c:pt idx="8">
                  <c:v>24.86694350699295</c:v>
                </c:pt>
                <c:pt idx="9">
                  <c:v>21.718638184953967</c:v>
                </c:pt>
                <c:pt idx="10">
                  <c:v>19.109607312886997</c:v>
                </c:pt>
                <c:pt idx="11">
                  <c:v>16.929630966442954</c:v>
                </c:pt>
                <c:pt idx="12">
                  <c:v>15.093186255134386</c:v>
                </c:pt>
                <c:pt idx="13">
                  <c:v>13.533919340449986</c:v>
                </c:pt>
              </c:numCache>
            </c:numRef>
          </c:yVal>
          <c:smooth val="1"/>
        </c:ser>
        <c:ser>
          <c:idx val="1"/>
          <c:order val="1"/>
          <c:tx>
            <c:v>Incremento Médio Anual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'Idade Ótima de Corte'!$C$11:$C$24</c:f>
              <c:numCache>
                <c:formatCode>General</c:formatCode>
                <c:ptCount val="1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</c:numCache>
            </c:numRef>
          </c:xVal>
          <c:yVal>
            <c:numRef>
              <c:f>'Idade Ótima de Corte'!$I$11:$I$24</c:f>
              <c:numCache>
                <c:formatCode>0.00</c:formatCode>
                <c:ptCount val="14"/>
                <c:pt idx="0">
                  <c:v>17.990736584689834</c:v>
                </c:pt>
                <c:pt idx="1">
                  <c:v>33.027534652654559</c:v>
                </c:pt>
                <c:pt idx="2">
                  <c:v>41.105189611257146</c:v>
                </c:pt>
                <c:pt idx="3">
                  <c:v>44.561744498617742</c:v>
                </c:pt>
                <c:pt idx="4">
                  <c:v>45.474154439037278</c:v>
                </c:pt>
                <c:pt idx="5">
                  <c:v>45.046737072481264</c:v>
                </c:pt>
                <c:pt idx="6">
                  <c:v>43.934482330924801</c:v>
                </c:pt>
                <c:pt idx="7">
                  <c:v>42.492556812243009</c:v>
                </c:pt>
                <c:pt idx="8">
                  <c:v>40.915067429966754</c:v>
                </c:pt>
                <c:pt idx="9">
                  <c:v>39.308469902302413</c:v>
                </c:pt>
                <c:pt idx="10">
                  <c:v>37.730613971777451</c:v>
                </c:pt>
                <c:pt idx="11">
                  <c:v>36.211932924936214</c:v>
                </c:pt>
                <c:pt idx="12">
                  <c:v>34.767209185298292</c:v>
                </c:pt>
                <c:pt idx="13">
                  <c:v>33.402248787663964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5770400"/>
        <c:axId val="-1335764960"/>
      </c:scatterChart>
      <c:valAx>
        <c:axId val="-1335770400"/>
        <c:scaling>
          <c:orientation val="minMax"/>
          <c:max val="16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Idade</a:t>
                </a:r>
              </a:p>
            </c:rich>
          </c:tx>
          <c:layout>
            <c:manualLayout>
              <c:xMode val="edge"/>
              <c:yMode val="edge"/>
              <c:x val="0.51433691756272393"/>
              <c:y val="0.893229166666666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-1335764960"/>
        <c:crosses val="autoZero"/>
        <c:crossBetween val="midCat"/>
        <c:majorUnit val="1"/>
      </c:valAx>
      <c:valAx>
        <c:axId val="-133576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ICA, IMA (m3/ha)</a:t>
                </a:r>
              </a:p>
            </c:rich>
          </c:tx>
          <c:layout>
            <c:manualLayout>
              <c:xMode val="edge"/>
              <c:yMode val="edge"/>
              <c:x val="1.7921146953405017E-2"/>
              <c:y val="0.4257812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-133577040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580645161290325"/>
          <c:y val="0.94531249999999989"/>
          <c:w val="0.61200716845878123"/>
          <c:h val="3.6458333333333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Análise Econômica
V'/(V-I/p) = r/(1-e-rt)
Análise Volumétrica
V'/V = 1/t</a:t>
            </a:r>
          </a:p>
        </c:rich>
      </c:tx>
      <c:layout>
        <c:manualLayout>
          <c:xMode val="edge"/>
          <c:yMode val="edge"/>
          <c:x val="0.41397849462365588"/>
          <c:y val="1.953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139784946236562E-2"/>
          <c:y val="0.17447916666666669"/>
          <c:w val="0.77419354838709675"/>
          <c:h val="0.67057291666666663"/>
        </c:manualLayout>
      </c:layout>
      <c:scatterChart>
        <c:scatterStyle val="smoothMarker"/>
        <c:varyColors val="0"/>
        <c:ser>
          <c:idx val="0"/>
          <c:order val="0"/>
          <c:tx>
            <c:v>1/t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'Idade Ótima de Corte'!$C$14:$C$18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xVal>
          <c:yVal>
            <c:numRef>
              <c:f>'Idade Ótima de Corte'!$E$14:$E$18</c:f>
              <c:numCache>
                <c:formatCode>0.00</c:formatCode>
                <c:ptCount val="5"/>
                <c:pt idx="0">
                  <c:v>0.2</c:v>
                </c:pt>
                <c:pt idx="1">
                  <c:v>0.16666666666666666</c:v>
                </c:pt>
                <c:pt idx="2">
                  <c:v>0.14285714285714285</c:v>
                </c:pt>
                <c:pt idx="3">
                  <c:v>0.125</c:v>
                </c:pt>
                <c:pt idx="4">
                  <c:v>0.1111111111111111</c:v>
                </c:pt>
              </c:numCache>
            </c:numRef>
          </c:yVal>
          <c:smooth val="1"/>
        </c:ser>
        <c:ser>
          <c:idx val="1"/>
          <c:order val="1"/>
          <c:tx>
            <c:v>r/(1 - exp(-rt) )  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'Idade Ótima de Corte'!$C$14:$C$18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xVal>
          <c:yVal>
            <c:numRef>
              <c:f>'Idade Ótima de Corte'!$K$14:$K$18</c:f>
              <c:numCache>
                <c:formatCode>0.000</c:formatCode>
                <c:ptCount val="5"/>
                <c:pt idx="0">
                  <c:v>0.24265958253757894</c:v>
                </c:pt>
                <c:pt idx="1">
                  <c:v>0.20985444568909703</c:v>
                </c:pt>
                <c:pt idx="2">
                  <c:v>0.18657110786454037</c:v>
                </c:pt>
                <c:pt idx="3">
                  <c:v>0.16923782073525609</c:v>
                </c:pt>
                <c:pt idx="4">
                  <c:v>0.15587014444579964</c:v>
                </c:pt>
              </c:numCache>
            </c:numRef>
          </c:yVal>
          <c:smooth val="1"/>
        </c:ser>
        <c:ser>
          <c:idx val="2"/>
          <c:order val="2"/>
          <c:tx>
            <c:v>V'/V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'Idade Ótima de Corte'!$C$14:$C$18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xVal>
          <c:yVal>
            <c:numRef>
              <c:f>'Idade Ótima de Corte'!$J$14:$J$18</c:f>
              <c:numCache>
                <c:formatCode>0.000</c:formatCode>
                <c:ptCount val="5"/>
                <c:pt idx="0">
                  <c:v>0.2431079313219468</c:v>
                </c:pt>
                <c:pt idx="1">
                  <c:v>0.1688249523069075</c:v>
                </c:pt>
                <c:pt idx="2">
                  <c:v>0.12403465883772795</c:v>
                </c:pt>
                <c:pt idx="3">
                  <c:v>9.4964035672635477E-2</c:v>
                </c:pt>
                <c:pt idx="4">
                  <c:v>7.5033312136403338E-2</c:v>
                </c:pt>
              </c:numCache>
            </c:numRef>
          </c:yVal>
          <c:smooth val="1"/>
        </c:ser>
        <c:ser>
          <c:idx val="3"/>
          <c:order val="3"/>
          <c:tx>
            <c:v>V'/(V-I/p)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'Idade Ótima de Corte'!$C$14:$C$18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xVal>
          <c:yVal>
            <c:numRef>
              <c:f>'Idade Ótima de Corte'!$L$14:$L$18</c:f>
              <c:numCache>
                <c:formatCode>0.00</c:formatCode>
                <c:ptCount val="5"/>
                <c:pt idx="0">
                  <c:v>0.47632438564583157</c:v>
                </c:pt>
                <c:pt idx="1">
                  <c:v>0.28129405566504867</c:v>
                </c:pt>
                <c:pt idx="2">
                  <c:v>0.18964414147749081</c:v>
                </c:pt>
                <c:pt idx="3">
                  <c:v>0.13770477927666411</c:v>
                </c:pt>
                <c:pt idx="4">
                  <c:v>0.10497912789842495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5774752"/>
        <c:axId val="-1335764416"/>
      </c:scatterChart>
      <c:valAx>
        <c:axId val="-1335774752"/>
        <c:scaling>
          <c:orientation val="minMax"/>
          <c:max val="10"/>
          <c:min val="4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Idade (t)</a:t>
                </a:r>
              </a:p>
            </c:rich>
          </c:tx>
          <c:layout>
            <c:manualLayout>
              <c:xMode val="edge"/>
              <c:yMode val="edge"/>
              <c:x val="0.41487455197132617"/>
              <c:y val="0.89713541666666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-1335764416"/>
        <c:crosses val="autoZero"/>
        <c:crossBetween val="midCat"/>
        <c:majorUnit val="1"/>
      </c:valAx>
      <c:valAx>
        <c:axId val="-1335764416"/>
        <c:scaling>
          <c:orientation val="minMax"/>
        </c:scaling>
        <c:delete val="0"/>
        <c:axPos val="l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-13357747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8369175627240143"/>
          <c:y val="0.45052083333333331"/>
          <c:w val="0.16308243727598565"/>
          <c:h val="0.131510416666666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/>
  </sheetViews>
  <sheetProtection content="1" objects="1"/>
  <pageMargins left="0.78740157499999996" right="0.78740157499999996" top="0.984251969" bottom="0.984251969" header="0.49212598499999999" footer="0.49212598499999999"/>
  <pageSetup orientation="landscape" horizontalDpi="4294967292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1" workbookViewId="0"/>
  </sheetViews>
  <sheetProtection content="1" objects="1"/>
  <pageMargins left="0.78740157499999996" right="0.78740157499999996" top="0.984251969" bottom="0.984251969" header="0.49212598499999999" footer="0.49212598499999999"/>
  <pageSetup orientation="landscape" horizontalDpi="4294967292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sheetProtection content="1" objects="1"/>
  <pageMargins left="0.78740157499999996" right="0.78740157499999996" top="0.984251969" bottom="0.984251969" header="0.49212598499999999" footer="0.49212598499999999"/>
  <pageSetup orientation="landscape" horizontalDpi="4294967292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494889" cy="58420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494889" cy="58420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496300" cy="58388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showGridLines="0" tabSelected="1" workbookViewId="0"/>
  </sheetViews>
  <sheetFormatPr defaultColWidth="9.6640625" defaultRowHeight="13.2" x14ac:dyDescent="0.25"/>
  <cols>
    <col min="1" max="1" width="3.77734375" customWidth="1"/>
    <col min="4" max="4" width="11.109375" bestFit="1" customWidth="1"/>
  </cols>
  <sheetData>
    <row r="1" spans="2:14" ht="13.8" thickBot="1" x14ac:dyDescent="0.3">
      <c r="F1" s="27" t="s">
        <v>17</v>
      </c>
    </row>
    <row r="2" spans="2:14" x14ac:dyDescent="0.25">
      <c r="B2" s="36" t="s">
        <v>0</v>
      </c>
      <c r="C2" s="37"/>
      <c r="D2" s="11">
        <v>0.08</v>
      </c>
      <c r="F2" s="27" t="s">
        <v>18</v>
      </c>
    </row>
    <row r="3" spans="2:14" x14ac:dyDescent="0.25">
      <c r="B3" s="38" t="s">
        <v>1</v>
      </c>
      <c r="C3" s="39"/>
      <c r="D3" s="12">
        <v>6000</v>
      </c>
      <c r="F3" s="27" t="s">
        <v>19</v>
      </c>
    </row>
    <row r="4" spans="2:14" ht="13.8" thickBot="1" x14ac:dyDescent="0.3">
      <c r="B4" s="40" t="s">
        <v>2</v>
      </c>
      <c r="C4" s="41"/>
      <c r="D4" s="13">
        <v>55</v>
      </c>
      <c r="F4" s="27" t="s">
        <v>20</v>
      </c>
    </row>
    <row r="5" spans="2:14" ht="13.8" thickBot="1" x14ac:dyDescent="0.3">
      <c r="C5" s="1"/>
      <c r="D5" s="2"/>
    </row>
    <row r="6" spans="2:14" ht="13.8" thickBot="1" x14ac:dyDescent="0.3">
      <c r="C6" s="34" t="s">
        <v>15</v>
      </c>
      <c r="D6" s="8" t="s">
        <v>11</v>
      </c>
      <c r="E6" s="9">
        <f>INDEX(LINEST(F11:F24,E11:E24),1)</f>
        <v>-6.0776982830486697</v>
      </c>
    </row>
    <row r="7" spans="2:14" ht="13.8" thickBot="1" x14ac:dyDescent="0.3">
      <c r="C7" s="35"/>
      <c r="D7" s="4" t="s">
        <v>12</v>
      </c>
      <c r="E7" s="10">
        <f>INDEX(LINEST(F11:F24,E11:E24),2)</f>
        <v>6.6218533133269242</v>
      </c>
      <c r="F7" s="3"/>
      <c r="G7" s="3"/>
      <c r="H7" s="3"/>
      <c r="I7" s="3"/>
      <c r="J7" s="3"/>
      <c r="K7" s="42" t="s">
        <v>16</v>
      </c>
      <c r="L7" s="43"/>
    </row>
    <row r="8" spans="2:14" ht="13.8" thickBot="1" x14ac:dyDescent="0.3">
      <c r="C8" s="31" t="s">
        <v>3</v>
      </c>
      <c r="D8" s="28" t="s">
        <v>13</v>
      </c>
      <c r="E8" s="25" t="s">
        <v>4</v>
      </c>
      <c r="F8" s="25" t="s">
        <v>5</v>
      </c>
      <c r="G8" s="24" t="s">
        <v>14</v>
      </c>
      <c r="H8" s="25" t="s">
        <v>6</v>
      </c>
      <c r="I8" s="25" t="s">
        <v>7</v>
      </c>
      <c r="J8" s="26" t="s">
        <v>10</v>
      </c>
      <c r="K8" s="20" t="s">
        <v>8</v>
      </c>
      <c r="L8" s="21" t="s">
        <v>9</v>
      </c>
      <c r="N8" s="1"/>
    </row>
    <row r="9" spans="2:14" x14ac:dyDescent="0.25">
      <c r="C9" s="32">
        <v>0</v>
      </c>
      <c r="D9" s="29"/>
      <c r="E9" s="5"/>
      <c r="F9" s="5"/>
      <c r="G9" s="5"/>
      <c r="H9" s="5"/>
      <c r="I9" s="5"/>
      <c r="J9" s="6"/>
      <c r="K9" s="14"/>
      <c r="L9" s="15"/>
    </row>
    <row r="10" spans="2:14" x14ac:dyDescent="0.25">
      <c r="C10" s="32">
        <v>1</v>
      </c>
      <c r="D10" s="29"/>
      <c r="E10" s="5">
        <f>1/C10</f>
        <v>1</v>
      </c>
      <c r="F10" s="5"/>
      <c r="G10" s="5"/>
      <c r="H10" s="5"/>
      <c r="I10" s="5"/>
      <c r="J10" s="6"/>
      <c r="K10" s="14"/>
      <c r="L10" s="15"/>
    </row>
    <row r="11" spans="2:14" x14ac:dyDescent="0.25">
      <c r="C11" s="32">
        <v>2</v>
      </c>
      <c r="D11" s="29">
        <v>36</v>
      </c>
      <c r="E11" s="7">
        <f t="shared" ref="E11:E24" si="0">1/C11</f>
        <v>0.5</v>
      </c>
      <c r="F11" s="7">
        <f>LN(D11)</f>
        <v>3.5835189384561099</v>
      </c>
      <c r="G11" s="7">
        <f t="shared" ref="G11:G24" si="1">EXP($E$7)*EXP($E$6/C11)</f>
        <v>35.981473169379669</v>
      </c>
      <c r="H11" s="7">
        <f t="shared" ref="H11:H24" si="2">((ABS($E$6)*EXP($E$7))/C11^2)*EXP($E$6/C11)</f>
        <v>54.671134425775151</v>
      </c>
      <c r="I11" s="7">
        <f t="shared" ref="I11:I24" si="3">G11/C11</f>
        <v>17.990736584689834</v>
      </c>
      <c r="J11" s="23">
        <f t="shared" ref="J11:J24" si="4">H11/G11</f>
        <v>1.5194245707621674</v>
      </c>
      <c r="K11" s="16">
        <f t="shared" ref="K11:K24" si="5">$D$2/(1-EXP(-$D$2*C11))</f>
        <v>0.54106621183277925</v>
      </c>
      <c r="L11" s="17"/>
    </row>
    <row r="12" spans="2:14" x14ac:dyDescent="0.25">
      <c r="C12" s="32">
        <v>3</v>
      </c>
      <c r="D12" s="29">
        <v>99</v>
      </c>
      <c r="E12" s="7">
        <f t="shared" si="0"/>
        <v>0.33333333333333331</v>
      </c>
      <c r="F12" s="7">
        <f t="shared" ref="F12:F24" si="6">LN(D12)</f>
        <v>4.5951198501345898</v>
      </c>
      <c r="G12" s="7">
        <f t="shared" si="1"/>
        <v>99.082603957963684</v>
      </c>
      <c r="H12" s="7">
        <f t="shared" si="2"/>
        <v>66.910463550589697</v>
      </c>
      <c r="I12" s="7">
        <f t="shared" si="3"/>
        <v>33.027534652654559</v>
      </c>
      <c r="J12" s="23">
        <f t="shared" si="4"/>
        <v>0.67529980922763</v>
      </c>
      <c r="K12" s="16">
        <f t="shared" si="5"/>
        <v>0.37493179943681876</v>
      </c>
      <c r="L12" s="17">
        <f>H12/(G12-$D$3/$D$4)</f>
        <v>-6.6854939634417585</v>
      </c>
    </row>
    <row r="13" spans="2:14" x14ac:dyDescent="0.25">
      <c r="C13" s="32">
        <v>4</v>
      </c>
      <c r="D13" s="29">
        <v>164</v>
      </c>
      <c r="E13" s="7">
        <f t="shared" si="0"/>
        <v>0.25</v>
      </c>
      <c r="F13" s="7">
        <f t="shared" si="6"/>
        <v>5.0998664278241987</v>
      </c>
      <c r="G13" s="7">
        <f t="shared" si="1"/>
        <v>164.42075844502858</v>
      </c>
      <c r="H13" s="7">
        <f t="shared" si="2"/>
        <v>62.456235081181894</v>
      </c>
      <c r="I13" s="7">
        <f t="shared" si="3"/>
        <v>41.105189611257146</v>
      </c>
      <c r="J13" s="23">
        <f t="shared" si="4"/>
        <v>0.37985614269054185</v>
      </c>
      <c r="K13" s="16">
        <f t="shared" si="5"/>
        <v>0.29212970129861227</v>
      </c>
      <c r="L13" s="17">
        <f t="shared" ref="L13:L24" si="7">H13/(G13-$D$3/$D$4)</f>
        <v>1.1287982130848115</v>
      </c>
    </row>
    <row r="14" spans="2:14" x14ac:dyDescent="0.25">
      <c r="C14" s="32">
        <v>5</v>
      </c>
      <c r="D14" s="29">
        <v>223</v>
      </c>
      <c r="E14" s="7">
        <f t="shared" si="0"/>
        <v>0.2</v>
      </c>
      <c r="F14" s="7">
        <f t="shared" si="6"/>
        <v>5.4071717714601188</v>
      </c>
      <c r="G14" s="7">
        <f t="shared" si="1"/>
        <v>222.80872249308871</v>
      </c>
      <c r="H14" s="7">
        <f t="shared" si="2"/>
        <v>54.166567605780514</v>
      </c>
      <c r="I14" s="7">
        <f t="shared" si="3"/>
        <v>44.561744498617742</v>
      </c>
      <c r="J14" s="23">
        <f t="shared" si="4"/>
        <v>0.2431079313219468</v>
      </c>
      <c r="K14" s="16">
        <f t="shared" si="5"/>
        <v>0.24265958253757894</v>
      </c>
      <c r="L14" s="17">
        <f t="shared" si="7"/>
        <v>0.47632438564583157</v>
      </c>
    </row>
    <row r="15" spans="2:14" x14ac:dyDescent="0.25">
      <c r="C15" s="32">
        <v>6</v>
      </c>
      <c r="D15" s="29">
        <v>273</v>
      </c>
      <c r="E15" s="7">
        <f t="shared" si="0"/>
        <v>0.16666666666666666</v>
      </c>
      <c r="F15" s="7">
        <f t="shared" si="6"/>
        <v>5.6094717951849598</v>
      </c>
      <c r="G15" s="7">
        <f t="shared" si="1"/>
        <v>272.84492663422367</v>
      </c>
      <c r="H15" s="7">
        <f t="shared" si="2"/>
        <v>46.063031726204485</v>
      </c>
      <c r="I15" s="7">
        <f t="shared" si="3"/>
        <v>45.474154439037278</v>
      </c>
      <c r="J15" s="23">
        <f t="shared" si="4"/>
        <v>0.1688249523069075</v>
      </c>
      <c r="K15" s="16">
        <f t="shared" si="5"/>
        <v>0.20985444568909703</v>
      </c>
      <c r="L15" s="17">
        <f t="shared" si="7"/>
        <v>0.28129405566504867</v>
      </c>
    </row>
    <row r="16" spans="2:14" x14ac:dyDescent="0.25">
      <c r="C16" s="32">
        <v>7</v>
      </c>
      <c r="D16" s="29">
        <v>315</v>
      </c>
      <c r="E16" s="7">
        <f t="shared" si="0"/>
        <v>0.14285714285714285</v>
      </c>
      <c r="F16" s="7">
        <f t="shared" si="6"/>
        <v>5.7525726388256331</v>
      </c>
      <c r="G16" s="7">
        <f t="shared" si="1"/>
        <v>315.32715950736883</v>
      </c>
      <c r="H16" s="7">
        <f t="shared" si="2"/>
        <v>39.111496651766316</v>
      </c>
      <c r="I16" s="7">
        <f t="shared" si="3"/>
        <v>45.046737072481264</v>
      </c>
      <c r="J16" s="23">
        <f t="shared" si="4"/>
        <v>0.12403465883772795</v>
      </c>
      <c r="K16" s="16">
        <f t="shared" si="5"/>
        <v>0.18657110786454037</v>
      </c>
      <c r="L16" s="17">
        <f t="shared" si="7"/>
        <v>0.18964414147749081</v>
      </c>
    </row>
    <row r="17" spans="3:12" x14ac:dyDescent="0.25">
      <c r="C17" s="32">
        <v>8</v>
      </c>
      <c r="D17" s="29">
        <v>352</v>
      </c>
      <c r="E17" s="7">
        <f t="shared" si="0"/>
        <v>0.125</v>
      </c>
      <c r="F17" s="7">
        <f t="shared" si="6"/>
        <v>5.8636311755980968</v>
      </c>
      <c r="G17" s="7">
        <f t="shared" si="1"/>
        <v>351.47585864739841</v>
      </c>
      <c r="H17" s="7">
        <f t="shared" si="2"/>
        <v>33.377565978661728</v>
      </c>
      <c r="I17" s="7">
        <f t="shared" si="3"/>
        <v>43.934482330924801</v>
      </c>
      <c r="J17" s="23">
        <f t="shared" si="4"/>
        <v>9.4964035672635477E-2</v>
      </c>
      <c r="K17" s="16">
        <f t="shared" si="5"/>
        <v>0.16923782073525609</v>
      </c>
      <c r="L17" s="17">
        <f t="shared" si="7"/>
        <v>0.13770477927666411</v>
      </c>
    </row>
    <row r="18" spans="3:12" x14ac:dyDescent="0.25">
      <c r="C18" s="32">
        <v>9</v>
      </c>
      <c r="D18" s="29">
        <v>383</v>
      </c>
      <c r="E18" s="7">
        <f t="shared" si="0"/>
        <v>0.1111111111111111</v>
      </c>
      <c r="F18" s="7">
        <f t="shared" si="6"/>
        <v>5.9480349891806457</v>
      </c>
      <c r="G18" s="7">
        <f t="shared" si="1"/>
        <v>382.43301131018706</v>
      </c>
      <c r="H18" s="7">
        <f t="shared" si="2"/>
        <v>28.695215508901931</v>
      </c>
      <c r="I18" s="7">
        <f t="shared" si="3"/>
        <v>42.492556812243009</v>
      </c>
      <c r="J18" s="23">
        <f t="shared" si="4"/>
        <v>7.5033312136403338E-2</v>
      </c>
      <c r="K18" s="16">
        <f t="shared" si="5"/>
        <v>0.15587014444579964</v>
      </c>
      <c r="L18" s="17">
        <f t="shared" si="7"/>
        <v>0.10497912789842495</v>
      </c>
    </row>
    <row r="19" spans="3:12" x14ac:dyDescent="0.25">
      <c r="C19" s="32">
        <v>10</v>
      </c>
      <c r="D19" s="29">
        <v>410</v>
      </c>
      <c r="E19" s="7">
        <f t="shared" si="0"/>
        <v>0.1</v>
      </c>
      <c r="F19" s="7">
        <f t="shared" si="6"/>
        <v>6.0161571596983539</v>
      </c>
      <c r="G19" s="7">
        <f t="shared" si="1"/>
        <v>409.15067429966757</v>
      </c>
      <c r="H19" s="7">
        <f t="shared" si="2"/>
        <v>24.86694350699295</v>
      </c>
      <c r="I19" s="7">
        <f t="shared" si="3"/>
        <v>40.915067429966754</v>
      </c>
      <c r="J19" s="23">
        <f t="shared" si="4"/>
        <v>6.0776982830486694E-2</v>
      </c>
      <c r="K19" s="16">
        <f t="shared" si="5"/>
        <v>0.14527729767328754</v>
      </c>
      <c r="L19" s="17">
        <f t="shared" si="7"/>
        <v>8.2873301889350104E-2</v>
      </c>
    </row>
    <row r="20" spans="3:12" x14ac:dyDescent="0.25">
      <c r="C20" s="32">
        <v>11</v>
      </c>
      <c r="D20" s="29">
        <v>434</v>
      </c>
      <c r="E20" s="7">
        <f t="shared" si="0"/>
        <v>9.0909090909090912E-2</v>
      </c>
      <c r="F20" s="7">
        <f t="shared" si="6"/>
        <v>6.0730445341004051</v>
      </c>
      <c r="G20" s="7">
        <f t="shared" si="1"/>
        <v>432.39316892532651</v>
      </c>
      <c r="H20" s="7">
        <f t="shared" si="2"/>
        <v>21.718638184953967</v>
      </c>
      <c r="I20" s="7">
        <f t="shared" si="3"/>
        <v>39.308469902302413</v>
      </c>
      <c r="J20" s="23">
        <f t="shared" si="4"/>
        <v>5.0228911430154288E-2</v>
      </c>
      <c r="K20" s="16">
        <f t="shared" si="5"/>
        <v>0.13670140807042142</v>
      </c>
      <c r="L20" s="17">
        <f t="shared" si="7"/>
        <v>6.7177501932950884E-2</v>
      </c>
    </row>
    <row r="21" spans="3:12" x14ac:dyDescent="0.25">
      <c r="C21" s="32">
        <v>12</v>
      </c>
      <c r="D21" s="29">
        <v>454</v>
      </c>
      <c r="E21" s="7">
        <f t="shared" si="0"/>
        <v>8.3333333333333329E-2</v>
      </c>
      <c r="F21" s="7">
        <f t="shared" si="6"/>
        <v>6.1180971980413483</v>
      </c>
      <c r="G21" s="7">
        <f t="shared" si="1"/>
        <v>452.76736766132939</v>
      </c>
      <c r="H21" s="7">
        <f t="shared" si="2"/>
        <v>19.109607312886997</v>
      </c>
      <c r="I21" s="7">
        <f t="shared" si="3"/>
        <v>37.730613971777451</v>
      </c>
      <c r="J21" s="23">
        <f t="shared" si="4"/>
        <v>4.2206238076726875E-2</v>
      </c>
      <c r="K21" s="16">
        <f t="shared" si="5"/>
        <v>0.12963713783531849</v>
      </c>
      <c r="L21" s="17">
        <f t="shared" si="7"/>
        <v>5.5603480646817076E-2</v>
      </c>
    </row>
    <row r="22" spans="3:12" x14ac:dyDescent="0.25">
      <c r="C22" s="32">
        <v>13</v>
      </c>
      <c r="D22" s="29">
        <v>472</v>
      </c>
      <c r="E22" s="7">
        <f t="shared" si="0"/>
        <v>7.6923076923076927E-2</v>
      </c>
      <c r="F22" s="7">
        <f t="shared" si="6"/>
        <v>6.156978985585555</v>
      </c>
      <c r="G22" s="7">
        <f t="shared" si="1"/>
        <v>470.75512802417074</v>
      </c>
      <c r="H22" s="7">
        <f t="shared" si="2"/>
        <v>16.929630966442954</v>
      </c>
      <c r="I22" s="7">
        <f t="shared" si="3"/>
        <v>36.211932924936214</v>
      </c>
      <c r="J22" s="23">
        <f t="shared" si="4"/>
        <v>3.5962711734015794E-2</v>
      </c>
      <c r="K22" s="16">
        <f t="shared" si="5"/>
        <v>0.12373455930725599</v>
      </c>
      <c r="L22" s="17">
        <f t="shared" si="7"/>
        <v>4.6810356347601535E-2</v>
      </c>
    </row>
    <row r="23" spans="3:12" x14ac:dyDescent="0.25">
      <c r="C23" s="32">
        <v>14</v>
      </c>
      <c r="D23" s="29">
        <v>486</v>
      </c>
      <c r="E23" s="7">
        <f t="shared" si="0"/>
        <v>7.1428571428571425E-2</v>
      </c>
      <c r="F23" s="7">
        <f t="shared" si="6"/>
        <v>6.1862086239004936</v>
      </c>
      <c r="G23" s="7">
        <f t="shared" si="1"/>
        <v>486.74092859417613</v>
      </c>
      <c r="H23" s="7">
        <f t="shared" si="2"/>
        <v>15.093186255134386</v>
      </c>
      <c r="I23" s="7">
        <f t="shared" si="3"/>
        <v>34.767209185298292</v>
      </c>
      <c r="J23" s="23">
        <f t="shared" si="4"/>
        <v>3.1008664709431991E-2</v>
      </c>
      <c r="K23" s="16">
        <f t="shared" si="5"/>
        <v>0.11874365554353283</v>
      </c>
      <c r="L23" s="17">
        <f t="shared" si="7"/>
        <v>3.9966067723197392E-2</v>
      </c>
    </row>
    <row r="24" spans="3:12" x14ac:dyDescent="0.25">
      <c r="C24" s="32">
        <v>15</v>
      </c>
      <c r="D24" s="29">
        <v>496</v>
      </c>
      <c r="E24" s="7">
        <f t="shared" si="0"/>
        <v>6.6666666666666666E-2</v>
      </c>
      <c r="F24" s="7">
        <f t="shared" si="6"/>
        <v>6.2065759267249279</v>
      </c>
      <c r="G24" s="7">
        <f t="shared" si="1"/>
        <v>501.03373181495942</v>
      </c>
      <c r="H24" s="7">
        <f t="shared" si="2"/>
        <v>13.533919340449986</v>
      </c>
      <c r="I24" s="7">
        <f t="shared" si="3"/>
        <v>33.402248787663964</v>
      </c>
      <c r="J24" s="23">
        <f t="shared" si="4"/>
        <v>2.70119923691052E-2</v>
      </c>
      <c r="K24" s="16">
        <f t="shared" si="5"/>
        <v>0.11448102085546667</v>
      </c>
      <c r="L24" s="17">
        <f t="shared" si="7"/>
        <v>3.4530341049206104E-2</v>
      </c>
    </row>
    <row r="25" spans="3:12" ht="13.8" thickBot="1" x14ac:dyDescent="0.3">
      <c r="C25" s="33">
        <v>16</v>
      </c>
      <c r="D25" s="30"/>
      <c r="E25" s="3"/>
      <c r="F25" s="3"/>
      <c r="G25" s="3"/>
      <c r="H25" s="3"/>
      <c r="I25" s="3"/>
      <c r="J25" s="22"/>
      <c r="K25" s="18"/>
      <c r="L25" s="19"/>
    </row>
  </sheetData>
  <sheetProtection sheet="1" objects="1" scenarios="1"/>
  <mergeCells count="5">
    <mergeCell ref="C6:C7"/>
    <mergeCell ref="B2:C2"/>
    <mergeCell ref="B3:C3"/>
    <mergeCell ref="B4:C4"/>
    <mergeCell ref="K7:L7"/>
  </mergeCells>
  <phoneticPr fontId="0" type="noConversion"/>
  <printOptions gridLinesSet="0"/>
  <pageMargins left="0.78740157499999996" right="0.78740157499999996" top="0.984251969" bottom="0.984251969" header="0.49212598499999999" footer="0.49212598499999999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Idade Ótima de Corte</vt:lpstr>
      <vt:lpstr>Volume</vt:lpstr>
      <vt:lpstr>ICA, IMA</vt:lpstr>
      <vt:lpstr>Análise Econômica</vt:lpstr>
    </vt:vector>
  </TitlesOfParts>
  <Company>ESALQ/USP - IPEF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Determinação da Rotação Ótima</dc:title>
  <dc:subject>Matemática Financeira na Gestão Florestal</dc:subject>
  <dc:creator>Luiz Carlos Estraviz Rodriguez</dc:creator>
  <cp:keywords>VET</cp:keywords>
  <dc:description>Análise dos fatores que afetam a rotação ótima</dc:description>
  <cp:lastModifiedBy>Luiz Carlos Estraviz Rodriguez</cp:lastModifiedBy>
  <dcterms:created xsi:type="dcterms:W3CDTF">1999-06-28T11:10:29Z</dcterms:created>
  <dcterms:modified xsi:type="dcterms:W3CDTF">2015-07-11T20:02:30Z</dcterms:modified>
</cp:coreProperties>
</file>