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mil\Desktop\"/>
    </mc:Choice>
  </mc:AlternateContent>
  <bookViews>
    <workbookView xWindow="0" yWindow="0" windowWidth="21570" windowHeight="8085"/>
  </bookViews>
  <sheets>
    <sheet name="Dados" sheetId="2" r:id="rId1"/>
    <sheet name="Gráfico" sheetId="7" r:id="rId2"/>
    <sheet name="RLS" sheetId="8" r:id="rId3"/>
  </sheets>
  <calcPr calcId="162913" iterate="1" iterateCount="1"/>
</workbook>
</file>

<file path=xl/calcChain.xml><?xml version="1.0" encoding="utf-8"?>
<calcChain xmlns="http://schemas.openxmlformats.org/spreadsheetml/2006/main">
  <c r="C4" i="2" l="1"/>
  <c r="J3" i="2" s="1"/>
  <c r="C3" i="2"/>
  <c r="L8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13" i="2"/>
  <c r="C5" i="2" l="1"/>
  <c r="C6" i="2" s="1"/>
  <c r="H17" i="2" s="1"/>
  <c r="H25" i="2"/>
  <c r="H13" i="2"/>
  <c r="H27" i="2"/>
  <c r="H28" i="2"/>
  <c r="H18" i="2"/>
  <c r="H26" i="2"/>
  <c r="H19" i="2"/>
  <c r="H20" i="2"/>
  <c r="H21" i="2"/>
  <c r="H29" i="2"/>
  <c r="H24" i="2"/>
  <c r="H14" i="2"/>
  <c r="H22" i="2"/>
  <c r="H30" i="2"/>
  <c r="H15" i="2"/>
  <c r="H23" i="2"/>
  <c r="H31" i="2"/>
  <c r="H16" i="2"/>
  <c r="H32" i="2"/>
  <c r="C2" i="2"/>
  <c r="K30" i="2" l="1"/>
  <c r="N30" i="2" s="1"/>
  <c r="J30" i="2"/>
  <c r="M30" i="2" s="1"/>
  <c r="K15" i="2"/>
  <c r="N15" i="2" s="1"/>
  <c r="J15" i="2"/>
  <c r="M15" i="2" s="1"/>
  <c r="J19" i="2"/>
  <c r="M19" i="2" s="1"/>
  <c r="K19" i="2"/>
  <c r="N19" i="2" s="1"/>
  <c r="J18" i="2"/>
  <c r="M18" i="2" s="1"/>
  <c r="K18" i="2"/>
  <c r="N18" i="2" s="1"/>
  <c r="K14" i="2"/>
  <c r="N14" i="2" s="1"/>
  <c r="J14" i="2"/>
  <c r="M14" i="2" s="1"/>
  <c r="J28" i="2"/>
  <c r="M28" i="2" s="1"/>
  <c r="K28" i="2"/>
  <c r="N28" i="2" s="1"/>
  <c r="K22" i="2"/>
  <c r="N22" i="2" s="1"/>
  <c r="J22" i="2"/>
  <c r="M22" i="2" s="1"/>
  <c r="K32" i="2"/>
  <c r="N32" i="2" s="1"/>
  <c r="J32" i="2"/>
  <c r="M32" i="2" s="1"/>
  <c r="K24" i="2"/>
  <c r="N24" i="2" s="1"/>
  <c r="J24" i="2"/>
  <c r="M24" i="2" s="1"/>
  <c r="J27" i="2"/>
  <c r="M27" i="2" s="1"/>
  <c r="K27" i="2"/>
  <c r="N27" i="2" s="1"/>
  <c r="K16" i="2"/>
  <c r="N16" i="2" s="1"/>
  <c r="J16" i="2"/>
  <c r="M16" i="2" s="1"/>
  <c r="K29" i="2"/>
  <c r="N29" i="2" s="1"/>
  <c r="J29" i="2"/>
  <c r="M29" i="2" s="1"/>
  <c r="J13" i="2"/>
  <c r="M13" i="2" s="1"/>
  <c r="K13" i="2"/>
  <c r="N13" i="2" s="1"/>
  <c r="J26" i="2"/>
  <c r="M26" i="2" s="1"/>
  <c r="K26" i="2"/>
  <c r="N26" i="2" s="1"/>
  <c r="K31" i="2"/>
  <c r="N31" i="2" s="1"/>
  <c r="J31" i="2"/>
  <c r="M31" i="2" s="1"/>
  <c r="K21" i="2"/>
  <c r="N21" i="2" s="1"/>
  <c r="J21" i="2"/>
  <c r="M21" i="2" s="1"/>
  <c r="J25" i="2"/>
  <c r="M25" i="2" s="1"/>
  <c r="K25" i="2"/>
  <c r="N25" i="2" s="1"/>
  <c r="K23" i="2"/>
  <c r="N23" i="2" s="1"/>
  <c r="J23" i="2"/>
  <c r="M23" i="2" s="1"/>
  <c r="J20" i="2"/>
  <c r="M20" i="2" s="1"/>
  <c r="K20" i="2"/>
  <c r="N20" i="2" s="1"/>
  <c r="J17" i="2"/>
  <c r="M17" i="2" s="1"/>
  <c r="K17" i="2"/>
  <c r="N17" i="2" s="1"/>
  <c r="N8" i="2" l="1"/>
  <c r="M8" i="2"/>
  <c r="L10" i="2" l="1"/>
  <c r="E10" i="2"/>
  <c r="C8" i="2"/>
  <c r="B8" i="2"/>
  <c r="C10" i="2"/>
  <c r="B10" i="2"/>
  <c r="D10" i="2" l="1"/>
  <c r="F10" i="2" l="1"/>
  <c r="N10" i="2" l="1"/>
  <c r="M10" i="2"/>
  <c r="J4" i="2" s="1"/>
</calcChain>
</file>

<file path=xl/sharedStrings.xml><?xml version="1.0" encoding="utf-8"?>
<sst xmlns="http://schemas.openxmlformats.org/spreadsheetml/2006/main" count="75" uniqueCount="69">
  <si>
    <t>Redução no crescimento das árvores</t>
  </si>
  <si>
    <t>pH observado</t>
  </si>
  <si>
    <t>Y</t>
  </si>
  <si>
    <t>X</t>
  </si>
  <si>
    <t>XY</t>
  </si>
  <si>
    <t>Somatórios</t>
  </si>
  <si>
    <r>
      <t>S</t>
    </r>
    <r>
      <rPr>
        <vertAlign val="subscript"/>
        <sz val="11"/>
        <color theme="1"/>
        <rFont val="Calibri"/>
        <family val="2"/>
        <scheme val="minor"/>
      </rPr>
      <t>XY</t>
    </r>
    <r>
      <rPr>
        <sz val="11"/>
        <color theme="1"/>
        <rFont val="Calibri"/>
        <family val="2"/>
        <scheme val="minor"/>
      </rPr>
      <t>:</t>
    </r>
  </si>
  <si>
    <r>
      <t>S</t>
    </r>
    <r>
      <rPr>
        <vertAlign val="subscript"/>
        <sz val="11"/>
        <color theme="1"/>
        <rFont val="Calibri"/>
        <family val="2"/>
        <scheme val="minor"/>
      </rPr>
      <t>XX</t>
    </r>
    <r>
      <rPr>
        <sz val="11"/>
        <color theme="1"/>
        <rFont val="Calibri"/>
        <family val="2"/>
        <scheme val="minor"/>
      </rPr>
      <t>:</t>
    </r>
  </si>
  <si>
    <r>
      <t>Coeficiente 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:</t>
    </r>
  </si>
  <si>
    <r>
      <t>Coeficiente b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:</t>
    </r>
  </si>
  <si>
    <t>Ẋ</t>
  </si>
  <si>
    <t>Ῡ</t>
  </si>
  <si>
    <r>
      <t>y</t>
    </r>
    <r>
      <rPr>
        <vertAlign val="subscript"/>
        <sz val="12"/>
        <color theme="1"/>
        <rFont val="Calibri"/>
        <family val="2"/>
        <scheme val="minor"/>
      </rPr>
      <t>i</t>
    </r>
  </si>
  <si>
    <r>
      <t>X</t>
    </r>
    <r>
      <rPr>
        <vertAlign val="superscript"/>
        <sz val="12"/>
        <color theme="1"/>
        <rFont val="Calibri"/>
        <family val="2"/>
        <scheme val="minor"/>
      </rPr>
      <t>2</t>
    </r>
  </si>
  <si>
    <t>Y estimado</t>
  </si>
  <si>
    <r>
      <t>Desvio de Y</t>
    </r>
    <r>
      <rPr>
        <vertAlign val="subscript"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 xml:space="preserve"> c/ relação à média </t>
    </r>
    <r>
      <rPr>
        <sz val="11"/>
        <color theme="1"/>
        <rFont val="Calibri"/>
        <family val="2"/>
      </rPr>
      <t>Ῡ</t>
    </r>
  </si>
  <si>
    <r>
      <t>Y</t>
    </r>
    <r>
      <rPr>
        <vertAlign val="subscript"/>
        <sz val="12"/>
        <color theme="1"/>
        <rFont val="Calibri"/>
        <family val="2"/>
        <scheme val="minor"/>
      </rPr>
      <t>i</t>
    </r>
    <r>
      <rPr>
        <sz val="12"/>
        <color theme="1"/>
        <rFont val="Calibri"/>
        <family val="2"/>
        <scheme val="minor"/>
      </rPr>
      <t xml:space="preserve"> - Ῡ</t>
    </r>
  </si>
  <si>
    <r>
      <t>y</t>
    </r>
    <r>
      <rPr>
        <vertAlign val="subscript"/>
        <sz val="12"/>
        <color theme="1"/>
        <rFont val="Calibri"/>
        <family val="2"/>
        <scheme val="minor"/>
      </rPr>
      <t>i</t>
    </r>
    <r>
      <rPr>
        <sz val="12"/>
        <color theme="1"/>
        <rFont val="Calibri"/>
        <family val="2"/>
        <scheme val="minor"/>
      </rPr>
      <t xml:space="preserve"> - Ῡ</t>
    </r>
  </si>
  <si>
    <r>
      <t>Desvio de y</t>
    </r>
    <r>
      <rPr>
        <vertAlign val="subscript"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 xml:space="preserve"> com relação à média Ῡ</t>
    </r>
  </si>
  <si>
    <r>
      <t>Y</t>
    </r>
    <r>
      <rPr>
        <vertAlign val="subscript"/>
        <sz val="12"/>
        <color theme="1"/>
        <rFont val="Calibri"/>
        <family val="2"/>
        <scheme val="minor"/>
      </rPr>
      <t>i</t>
    </r>
    <r>
      <rPr>
        <sz val="12"/>
        <color theme="1"/>
        <rFont val="Calibri"/>
        <family val="2"/>
        <scheme val="minor"/>
      </rPr>
      <t xml:space="preserve"> - y</t>
    </r>
    <r>
      <rPr>
        <vertAlign val="subscript"/>
        <sz val="12"/>
        <color theme="1"/>
        <rFont val="Calibri"/>
        <family val="2"/>
        <scheme val="minor"/>
      </rPr>
      <t>i</t>
    </r>
  </si>
  <si>
    <r>
      <t>Desvio de Yi com relação à média y</t>
    </r>
    <r>
      <rPr>
        <vertAlign val="subscript"/>
        <sz val="11"/>
        <color theme="1"/>
        <rFont val="Calibri"/>
        <family val="2"/>
        <scheme val="minor"/>
      </rPr>
      <t>i</t>
    </r>
  </si>
  <si>
    <t>&lt;== Médias</t>
  </si>
  <si>
    <t>SQT</t>
  </si>
  <si>
    <t>SQReg</t>
  </si>
  <si>
    <t>Quadrado Total</t>
  </si>
  <si>
    <t>Quadrado do Erro</t>
  </si>
  <si>
    <t>Quadrado da Regressão</t>
  </si>
  <si>
    <r>
      <t>(Y</t>
    </r>
    <r>
      <rPr>
        <vertAlign val="subscript"/>
        <sz val="12"/>
        <color theme="1"/>
        <rFont val="Calibri"/>
        <family val="2"/>
        <scheme val="minor"/>
      </rPr>
      <t>i</t>
    </r>
    <r>
      <rPr>
        <sz val="12"/>
        <color theme="1"/>
        <rFont val="Calibri"/>
        <family val="2"/>
        <scheme val="minor"/>
      </rPr>
      <t xml:space="preserve"> - Ῡ)</t>
    </r>
    <r>
      <rPr>
        <vertAlign val="superscript"/>
        <sz val="12"/>
        <color theme="1"/>
        <rFont val="Calibri"/>
        <family val="2"/>
        <scheme val="minor"/>
      </rPr>
      <t>2</t>
    </r>
  </si>
  <si>
    <r>
      <t>(y</t>
    </r>
    <r>
      <rPr>
        <vertAlign val="subscript"/>
        <sz val="12"/>
        <color theme="1"/>
        <rFont val="Calibri"/>
        <family val="2"/>
        <scheme val="minor"/>
      </rPr>
      <t>i</t>
    </r>
    <r>
      <rPr>
        <sz val="12"/>
        <color theme="1"/>
        <rFont val="Calibri"/>
        <family val="2"/>
        <scheme val="minor"/>
      </rPr>
      <t xml:space="preserve"> - Ῡ)</t>
    </r>
    <r>
      <rPr>
        <vertAlign val="superscript"/>
        <sz val="12"/>
        <color theme="1"/>
        <rFont val="Calibri"/>
        <family val="2"/>
        <scheme val="minor"/>
      </rPr>
      <t>2</t>
    </r>
  </si>
  <si>
    <r>
      <t>(Y</t>
    </r>
    <r>
      <rPr>
        <vertAlign val="subscript"/>
        <sz val="12"/>
        <color theme="1"/>
        <rFont val="Calibri"/>
        <family val="2"/>
        <scheme val="minor"/>
      </rPr>
      <t>i</t>
    </r>
    <r>
      <rPr>
        <sz val="12"/>
        <color theme="1"/>
        <rFont val="Calibri"/>
        <family val="2"/>
        <scheme val="minor"/>
      </rPr>
      <t xml:space="preserve"> - y</t>
    </r>
    <r>
      <rPr>
        <vertAlign val="subscript"/>
        <sz val="12"/>
        <color theme="1"/>
        <rFont val="Calibri"/>
        <family val="2"/>
        <scheme val="minor"/>
      </rPr>
      <t>i</t>
    </r>
    <r>
      <rPr>
        <sz val="12"/>
        <color theme="1"/>
        <rFont val="Calibri"/>
        <family val="2"/>
        <scheme val="minor"/>
      </rPr>
      <t>)</t>
    </r>
    <r>
      <rPr>
        <vertAlign val="superscript"/>
        <sz val="12"/>
        <color theme="1"/>
        <rFont val="Calibri"/>
        <family val="2"/>
        <scheme val="minor"/>
      </rPr>
      <t>2</t>
    </r>
  </si>
  <si>
    <t>SQE</t>
  </si>
  <si>
    <t>Confira se estes valores resultam iguais</t>
  </si>
  <si>
    <t>=====&gt;</t>
  </si>
  <si>
    <r>
      <t>Coeficiente de correlação (</t>
    </r>
    <r>
      <rPr>
        <i/>
        <sz val="11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>):</t>
    </r>
  </si>
  <si>
    <r>
      <t>Coeficiente de determinação (</t>
    </r>
    <r>
      <rPr>
        <i/>
        <sz val="11"/>
        <color theme="1"/>
        <rFont val="Calibri"/>
        <family val="2"/>
        <scheme val="minor"/>
      </rPr>
      <t>r</t>
    </r>
    <r>
      <rPr>
        <i/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):</t>
    </r>
  </si>
  <si>
    <t>Use a fórmula para cálculo destas somas:</t>
  </si>
  <si>
    <r>
      <t>Observação (</t>
    </r>
    <r>
      <rPr>
        <i/>
        <sz val="11"/>
        <color theme="1"/>
        <rFont val="Calibri"/>
        <family val="2"/>
        <scheme val="minor"/>
      </rPr>
      <t>i)</t>
    </r>
  </si>
  <si>
    <t>Use o Roteiro de Estudo sobre Regressão Linear Simples (Aula 6) como referência para completar os cálculos desta planilha</t>
  </si>
  <si>
    <r>
      <t>S</t>
    </r>
    <r>
      <rPr>
        <vertAlign val="subscript"/>
        <sz val="11"/>
        <color theme="1"/>
        <rFont val="Calibri"/>
        <family val="2"/>
        <scheme val="minor"/>
      </rPr>
      <t>YY</t>
    </r>
    <r>
      <rPr>
        <sz val="11"/>
        <color theme="1"/>
        <rFont val="Calibri"/>
        <family val="2"/>
        <scheme val="minor"/>
      </rPr>
      <t>:</t>
    </r>
  </si>
  <si>
    <r>
      <t>Y</t>
    </r>
    <r>
      <rPr>
        <vertAlign val="superscript"/>
        <sz val="12"/>
        <color theme="1"/>
        <rFont val="Calibri"/>
        <family val="2"/>
        <scheme val="minor"/>
      </rPr>
      <t>2</t>
    </r>
  </si>
  <si>
    <t>RESUMO DOS RESULTADOS</t>
  </si>
  <si>
    <t>Estatística de regressão</t>
  </si>
  <si>
    <t>R múltiplo</t>
  </si>
  <si>
    <t>R-Quadrado</t>
  </si>
  <si>
    <t>R-quadrado ajustado</t>
  </si>
  <si>
    <t>Erro padrão</t>
  </si>
  <si>
    <t>Observações</t>
  </si>
  <si>
    <t>ANOVA</t>
  </si>
  <si>
    <t>Regressão</t>
  </si>
  <si>
    <t>Resíduo</t>
  </si>
  <si>
    <t>Total</t>
  </si>
  <si>
    <t>Interseção</t>
  </si>
  <si>
    <t>gl</t>
  </si>
  <si>
    <t>SQ</t>
  </si>
  <si>
    <t>MQ</t>
  </si>
  <si>
    <t>F</t>
  </si>
  <si>
    <t>F de significação</t>
  </si>
  <si>
    <t>Coeficientes</t>
  </si>
  <si>
    <t>Stat t</t>
  </si>
  <si>
    <t>valor-P</t>
  </si>
  <si>
    <t>95% inferiores</t>
  </si>
  <si>
    <t>95% superiores</t>
  </si>
  <si>
    <t>Inferior 95,0%</t>
  </si>
  <si>
    <t>Superior 95,0%</t>
  </si>
  <si>
    <t>RESULTADOS DE RESÍDUOS</t>
  </si>
  <si>
    <t>Observação</t>
  </si>
  <si>
    <t>Previsto(a) Redução no crescimento das árvores</t>
  </si>
  <si>
    <t>Resíduos</t>
  </si>
  <si>
    <t>Resíduos padrão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</si>
</sst>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0"/>
    <numFmt numFmtId="166" formatCode="0.000000"/>
  </numFmts>
  <fonts count="11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vertAlign val="superscript"/>
      <sz val="12"/>
      <color theme="1"/>
      <name val="Calibri"/>
      <family val="2"/>
      <scheme val="minor"/>
    </font>
    <font>
      <i/>
      <vertAlign val="superscript"/>
      <sz val="11"/>
      <color theme="1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ont="1" applyFill="1" applyBorder="1" applyAlignment="1">
      <alignment horizontal="right"/>
    </xf>
    <xf numFmtId="0" fontId="0" fillId="0" borderId="0" xfId="0" applyFont="1" applyFill="1" applyBorder="1" applyAlignment="1"/>
    <xf numFmtId="2" fontId="0" fillId="0" borderId="0" xfId="0" applyNumberFormat="1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 vertical="center" wrapText="1"/>
    </xf>
    <xf numFmtId="2" fontId="0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Font="1" applyFill="1" applyBorder="1" applyAlignment="1"/>
    <xf numFmtId="0" fontId="0" fillId="0" borderId="0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2" fontId="0" fillId="0" borderId="2" xfId="0" applyNumberFormat="1" applyFont="1" applyFill="1" applyBorder="1" applyAlignment="1">
      <alignment horizontal="center" vertical="center"/>
    </xf>
    <xf numFmtId="164" fontId="0" fillId="0" borderId="2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4" borderId="0" xfId="0" quotePrefix="1" applyFont="1" applyFill="1" applyBorder="1" applyAlignment="1">
      <alignment horizontal="right"/>
    </xf>
    <xf numFmtId="0" fontId="9" fillId="0" borderId="0" xfId="0" applyFont="1" applyFill="1" applyBorder="1" applyAlignment="1"/>
    <xf numFmtId="165" fontId="0" fillId="3" borderId="4" xfId="0" applyNumberFormat="1" applyFont="1" applyFill="1" applyBorder="1" applyAlignment="1" applyProtection="1">
      <protection locked="0"/>
    </xf>
    <xf numFmtId="2" fontId="0" fillId="3" borderId="4" xfId="0" applyNumberFormat="1" applyFont="1" applyFill="1" applyBorder="1" applyAlignment="1" applyProtection="1">
      <protection locked="0"/>
    </xf>
    <xf numFmtId="166" fontId="0" fillId="3" borderId="4" xfId="0" applyNumberFormat="1" applyFont="1" applyFill="1" applyBorder="1" applyAlignment="1" applyProtection="1">
      <protection locked="0"/>
    </xf>
    <xf numFmtId="165" fontId="0" fillId="0" borderId="0" xfId="0" applyNumberFormat="1" applyFont="1" applyFill="1" applyBorder="1" applyAlignment="1"/>
    <xf numFmtId="0" fontId="0" fillId="2" borderId="1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165" fontId="0" fillId="3" borderId="4" xfId="0" quotePrefix="1" applyNumberFormat="1" applyFont="1" applyFill="1" applyBorder="1" applyAlignment="1" applyProtection="1">
      <protection locked="0"/>
    </xf>
    <xf numFmtId="0" fontId="0" fillId="0" borderId="0" xfId="0" applyFill="1" applyBorder="1" applyAlignment="1"/>
    <xf numFmtId="0" fontId="0" fillId="0" borderId="5" xfId="0" applyFill="1" applyBorder="1" applyAlignment="1"/>
    <xf numFmtId="0" fontId="1" fillId="0" borderId="6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Dados!$B$12</c:f>
              <c:strCache>
                <c:ptCount val="1"/>
                <c:pt idx="0">
                  <c:v>Redução no crescimento das árvores</c:v>
                </c:pt>
              </c:strCache>
            </c:strRef>
          </c:tx>
          <c:spPr>
            <a:ln w="28575">
              <a:noFill/>
            </a:ln>
          </c:spPr>
          <c:marker>
            <c:symbol val="plus"/>
            <c:size val="5"/>
          </c:marker>
          <c:trendline>
            <c:trendlineType val="linear"/>
            <c:dispRSqr val="0"/>
            <c:dispEq val="0"/>
          </c:trendline>
          <c:trendline>
            <c:trendlineType val="linear"/>
            <c:dispRSqr val="1"/>
            <c:dispEq val="1"/>
            <c:trendlineLbl>
              <c:layout>
                <c:manualLayout>
                  <c:x val="5.7621992070810965E-2"/>
                  <c:y val="-0.31700715469548435"/>
                </c:manualLayout>
              </c:layout>
              <c:numFmt formatCode="General" sourceLinked="0"/>
            </c:trendlineLbl>
          </c:trendline>
          <c:xVal>
            <c:numRef>
              <c:f>Dados!$C$13:$C$32</c:f>
              <c:numCache>
                <c:formatCode>0.0</c:formatCode>
                <c:ptCount val="20"/>
                <c:pt idx="0">
                  <c:v>3.3</c:v>
                </c:pt>
                <c:pt idx="1">
                  <c:v>3.4</c:v>
                </c:pt>
                <c:pt idx="2">
                  <c:v>3.4</c:v>
                </c:pt>
                <c:pt idx="3">
                  <c:v>3.5</c:v>
                </c:pt>
                <c:pt idx="4">
                  <c:v>3.6</c:v>
                </c:pt>
                <c:pt idx="5">
                  <c:v>3.6</c:v>
                </c:pt>
                <c:pt idx="6">
                  <c:v>3.7</c:v>
                </c:pt>
                <c:pt idx="7">
                  <c:v>3.7</c:v>
                </c:pt>
                <c:pt idx="8">
                  <c:v>3.8</c:v>
                </c:pt>
                <c:pt idx="9">
                  <c:v>3.8</c:v>
                </c:pt>
                <c:pt idx="10">
                  <c:v>3.9</c:v>
                </c:pt>
                <c:pt idx="11">
                  <c:v>4</c:v>
                </c:pt>
                <c:pt idx="12">
                  <c:v>4.0999999999999996</c:v>
                </c:pt>
                <c:pt idx="13">
                  <c:v>4.2</c:v>
                </c:pt>
                <c:pt idx="14">
                  <c:v>4.3</c:v>
                </c:pt>
                <c:pt idx="15">
                  <c:v>4.4000000000000004</c:v>
                </c:pt>
                <c:pt idx="16">
                  <c:v>4.5</c:v>
                </c:pt>
                <c:pt idx="17">
                  <c:v>5</c:v>
                </c:pt>
                <c:pt idx="18">
                  <c:v>5.0999999999999996</c:v>
                </c:pt>
                <c:pt idx="19">
                  <c:v>5.2</c:v>
                </c:pt>
              </c:numCache>
            </c:numRef>
          </c:xVal>
          <c:yVal>
            <c:numRef>
              <c:f>Dados!$B$13:$B$32</c:f>
              <c:numCache>
                <c:formatCode>0.00</c:formatCode>
                <c:ptCount val="20"/>
                <c:pt idx="0">
                  <c:v>17.78</c:v>
                </c:pt>
                <c:pt idx="1">
                  <c:v>21.59</c:v>
                </c:pt>
                <c:pt idx="2">
                  <c:v>23.84</c:v>
                </c:pt>
                <c:pt idx="3">
                  <c:v>15.13</c:v>
                </c:pt>
                <c:pt idx="4">
                  <c:v>23.45</c:v>
                </c:pt>
                <c:pt idx="5">
                  <c:v>20.87</c:v>
                </c:pt>
                <c:pt idx="6">
                  <c:v>17.78</c:v>
                </c:pt>
                <c:pt idx="7">
                  <c:v>20.09</c:v>
                </c:pt>
                <c:pt idx="8">
                  <c:v>17.78</c:v>
                </c:pt>
                <c:pt idx="9">
                  <c:v>12.46</c:v>
                </c:pt>
                <c:pt idx="10">
                  <c:v>14.95</c:v>
                </c:pt>
                <c:pt idx="11">
                  <c:v>15.87</c:v>
                </c:pt>
                <c:pt idx="12">
                  <c:v>17.45</c:v>
                </c:pt>
                <c:pt idx="13">
                  <c:v>14.35</c:v>
                </c:pt>
                <c:pt idx="14">
                  <c:v>14.64</c:v>
                </c:pt>
                <c:pt idx="15">
                  <c:v>17.25</c:v>
                </c:pt>
                <c:pt idx="16">
                  <c:v>12.57</c:v>
                </c:pt>
                <c:pt idx="17">
                  <c:v>7.15</c:v>
                </c:pt>
                <c:pt idx="18">
                  <c:v>7.5</c:v>
                </c:pt>
                <c:pt idx="19">
                  <c:v>4.34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577-4CF0-93D6-C27CB3B54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65331104"/>
        <c:axId val="-365326752"/>
      </c:scatterChart>
      <c:valAx>
        <c:axId val="-365331104"/>
        <c:scaling>
          <c:orientation val="minMax"/>
          <c:max val="5.5"/>
          <c:min val="3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pH</a:t>
                </a:r>
              </a:p>
            </c:rich>
          </c:tx>
          <c:layout/>
          <c:overlay val="0"/>
        </c:title>
        <c:numFmt formatCode="0.0" sourceLinked="1"/>
        <c:majorTickMark val="out"/>
        <c:minorTickMark val="none"/>
        <c:tickLblPos val="nextTo"/>
        <c:crossAx val="-365326752"/>
        <c:crosses val="autoZero"/>
        <c:crossBetween val="midCat"/>
        <c:majorUnit val="0.5"/>
      </c:valAx>
      <c:valAx>
        <c:axId val="-365326752"/>
        <c:scaling>
          <c:orientation val="minMax"/>
          <c:max val="25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Redução no crescimento das florestas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-36533110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pH observado Plotagem de resíduos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Dados!$C$13:$C$32</c:f>
              <c:numCache>
                <c:formatCode>0.0</c:formatCode>
                <c:ptCount val="20"/>
                <c:pt idx="0">
                  <c:v>3.3</c:v>
                </c:pt>
                <c:pt idx="1">
                  <c:v>3.4</c:v>
                </c:pt>
                <c:pt idx="2">
                  <c:v>3.4</c:v>
                </c:pt>
                <c:pt idx="3">
                  <c:v>3.5</c:v>
                </c:pt>
                <c:pt idx="4">
                  <c:v>3.6</c:v>
                </c:pt>
                <c:pt idx="5">
                  <c:v>3.6</c:v>
                </c:pt>
                <c:pt idx="6">
                  <c:v>3.7</c:v>
                </c:pt>
                <c:pt idx="7">
                  <c:v>3.7</c:v>
                </c:pt>
                <c:pt idx="8">
                  <c:v>3.8</c:v>
                </c:pt>
                <c:pt idx="9">
                  <c:v>3.8</c:v>
                </c:pt>
                <c:pt idx="10">
                  <c:v>3.9</c:v>
                </c:pt>
                <c:pt idx="11">
                  <c:v>4</c:v>
                </c:pt>
                <c:pt idx="12">
                  <c:v>4.0999999999999996</c:v>
                </c:pt>
                <c:pt idx="13">
                  <c:v>4.2</c:v>
                </c:pt>
                <c:pt idx="14">
                  <c:v>4.3</c:v>
                </c:pt>
                <c:pt idx="15">
                  <c:v>4.4000000000000004</c:v>
                </c:pt>
                <c:pt idx="16">
                  <c:v>4.5</c:v>
                </c:pt>
                <c:pt idx="17">
                  <c:v>5</c:v>
                </c:pt>
                <c:pt idx="18">
                  <c:v>5.0999999999999996</c:v>
                </c:pt>
                <c:pt idx="19">
                  <c:v>5.2</c:v>
                </c:pt>
              </c:numCache>
            </c:numRef>
          </c:xVal>
          <c:yVal>
            <c:numRef>
              <c:f>RLS!$C$25:$C$44</c:f>
              <c:numCache>
                <c:formatCode>General</c:formatCode>
                <c:ptCount val="20"/>
                <c:pt idx="0">
                  <c:v>-3.7599478957915728</c:v>
                </c:pt>
                <c:pt idx="1">
                  <c:v>0.83597595190381568</c:v>
                </c:pt>
                <c:pt idx="2">
                  <c:v>3.0859759519038157</c:v>
                </c:pt>
                <c:pt idx="3">
                  <c:v>-4.83810020040079</c:v>
                </c:pt>
                <c:pt idx="4">
                  <c:v>4.2678236472945983</c:v>
                </c:pt>
                <c:pt idx="5">
                  <c:v>1.6878236472946</c:v>
                </c:pt>
                <c:pt idx="6">
                  <c:v>-0.6162525050100065</c:v>
                </c:pt>
                <c:pt idx="7">
                  <c:v>1.6937474949899922</c:v>
                </c:pt>
                <c:pt idx="8">
                  <c:v>0.16967134268537976</c:v>
                </c:pt>
                <c:pt idx="9">
                  <c:v>-5.1503286573146205</c:v>
                </c:pt>
                <c:pt idx="10">
                  <c:v>-1.8744048096192287</c:v>
                </c:pt>
                <c:pt idx="11">
                  <c:v>-0.16848096192383899</c:v>
                </c:pt>
                <c:pt idx="12">
                  <c:v>2.1974428857715473</c:v>
                </c:pt>
                <c:pt idx="13">
                  <c:v>-0.11663326653305894</c:v>
                </c:pt>
                <c:pt idx="14">
                  <c:v>0.95929058116233534</c:v>
                </c:pt>
                <c:pt idx="15">
                  <c:v>4.3552144288577281</c:v>
                </c:pt>
                <c:pt idx="16">
                  <c:v>0.46113827655311468</c:v>
                </c:pt>
                <c:pt idx="17">
                  <c:v>-1.0292424849699326</c:v>
                </c:pt>
                <c:pt idx="18">
                  <c:v>0.10668136272545325</c:v>
                </c:pt>
                <c:pt idx="19">
                  <c:v>-2.2673947895791464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B57-4FC3-80B2-C9A1E0D4B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514064"/>
        <c:axId val="1985067888"/>
      </c:scatterChart>
      <c:valAx>
        <c:axId val="78514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pH observado</a:t>
                </a:r>
              </a:p>
            </c:rich>
          </c:tx>
          <c:layout/>
          <c:overlay val="0"/>
        </c:title>
        <c:numFmt formatCode="0.0" sourceLinked="1"/>
        <c:majorTickMark val="out"/>
        <c:minorTickMark val="none"/>
        <c:tickLblPos val="nextTo"/>
        <c:crossAx val="1985067888"/>
        <c:crosses val="autoZero"/>
        <c:crossBetween val="midCat"/>
      </c:valAx>
      <c:valAx>
        <c:axId val="198506788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Resíduos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851406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198120</xdr:colOff>
      <xdr:row>19</xdr:row>
      <xdr:rowOff>22859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238125</xdr:colOff>
      <xdr:row>0</xdr:row>
      <xdr:rowOff>180975</xdr:rowOff>
    </xdr:from>
    <xdr:to>
      <xdr:col>15</xdr:col>
      <xdr:colOff>238125</xdr:colOff>
      <xdr:row>10</xdr:row>
      <xdr:rowOff>180975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tabSelected="1" zoomScale="90" zoomScaleNormal="90" workbookViewId="0">
      <selection activeCell="L9" sqref="L9:M9"/>
    </sheetView>
  </sheetViews>
  <sheetFormatPr defaultColWidth="9.140625" defaultRowHeight="15" x14ac:dyDescent="0.25"/>
  <cols>
    <col min="1" max="1" width="12" style="2" customWidth="1"/>
    <col min="2" max="2" width="24.85546875" style="2" bestFit="1" customWidth="1"/>
    <col min="3" max="3" width="12.28515625" style="2" bestFit="1" customWidth="1"/>
    <col min="4" max="4" width="10.28515625" style="2" bestFit="1" customWidth="1"/>
    <col min="5" max="6" width="9.140625" style="2"/>
    <col min="7" max="7" width="3.140625" style="2" customWidth="1"/>
    <col min="8" max="8" width="9.7109375" style="2" customWidth="1"/>
    <col min="9" max="9" width="16" style="2" customWidth="1"/>
    <col min="10" max="10" width="16.5703125" style="2" customWidth="1"/>
    <col min="11" max="11" width="16.28515625" style="2" customWidth="1"/>
    <col min="12" max="14" width="12.7109375" style="2" customWidth="1"/>
    <col min="15" max="16384" width="9.140625" style="2"/>
  </cols>
  <sheetData>
    <row r="1" spans="1:16" ht="15.75" x14ac:dyDescent="0.25">
      <c r="A1" s="24" t="s">
        <v>37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6" ht="18" x14ac:dyDescent="0.35">
      <c r="B2" s="1" t="s">
        <v>38</v>
      </c>
      <c r="C2" s="18">
        <f>SUM(L13:L45)</f>
        <v>518.60512000000006</v>
      </c>
    </row>
    <row r="3" spans="1:16" ht="18" x14ac:dyDescent="0.35">
      <c r="B3" s="1" t="s">
        <v>6</v>
      </c>
      <c r="C3" s="18">
        <f>D10-(C10*B10)/20</f>
        <v>-49.021999999999707</v>
      </c>
      <c r="I3" s="1" t="s">
        <v>33</v>
      </c>
      <c r="J3" s="17">
        <f>C3/SQRT(C4*C2)</f>
        <v>-0.86192077017525437</v>
      </c>
      <c r="N3" s="20"/>
      <c r="P3" s="16"/>
    </row>
    <row r="4" spans="1:16" ht="18.75" x14ac:dyDescent="0.35">
      <c r="B4" s="1" t="s">
        <v>7</v>
      </c>
      <c r="C4" s="18">
        <f>E10-(C10^2)/20</f>
        <v>6.2375000000001819</v>
      </c>
      <c r="I4" s="1" t="s">
        <v>34</v>
      </c>
      <c r="J4" s="17">
        <f>M10/L10</f>
        <v>0.74290741405948224</v>
      </c>
    </row>
    <row r="5" spans="1:16" ht="18" x14ac:dyDescent="0.35">
      <c r="B5" s="1" t="s">
        <v>8</v>
      </c>
      <c r="C5" s="19">
        <f>C3/C4</f>
        <v>-7.8592384769536316</v>
      </c>
    </row>
    <row r="6" spans="1:16" ht="18" x14ac:dyDescent="0.35">
      <c r="B6" s="1" t="s">
        <v>9</v>
      </c>
      <c r="C6" s="19">
        <f>B8-(C5*C8)</f>
        <v>47.475434869738358</v>
      </c>
      <c r="L6" s="21" t="s">
        <v>35</v>
      </c>
      <c r="M6" s="21"/>
      <c r="N6" s="21"/>
    </row>
    <row r="7" spans="1:16" ht="15.75" x14ac:dyDescent="0.25">
      <c r="B7" s="12" t="s">
        <v>11</v>
      </c>
      <c r="C7" s="13" t="s">
        <v>10</v>
      </c>
      <c r="D7" s="28" t="s">
        <v>21</v>
      </c>
      <c r="J7" s="30" t="s">
        <v>31</v>
      </c>
      <c r="L7" s="14" t="s">
        <v>22</v>
      </c>
      <c r="M7" s="14" t="s">
        <v>23</v>
      </c>
      <c r="N7" s="14" t="s">
        <v>30</v>
      </c>
    </row>
    <row r="8" spans="1:16" x14ac:dyDescent="0.25">
      <c r="B8" s="5">
        <f>AVERAGE(B13:B32)</f>
        <v>15.841999999999995</v>
      </c>
      <c r="C8" s="5">
        <f>AVERAGE(C13:C32)</f>
        <v>4.0249999999999995</v>
      </c>
      <c r="D8" s="29"/>
      <c r="J8" s="30"/>
      <c r="K8" s="15" t="s">
        <v>32</v>
      </c>
      <c r="L8" s="18">
        <f>SUM(L13:L45)</f>
        <v>518.60512000000006</v>
      </c>
      <c r="M8" s="18">
        <f>SUM(M13:M45)</f>
        <v>385.27558861720752</v>
      </c>
      <c r="N8" s="18">
        <f>SUM(N13:N45)</f>
        <v>133.32953138276548</v>
      </c>
    </row>
    <row r="9" spans="1:16" x14ac:dyDescent="0.25">
      <c r="B9" s="27" t="s">
        <v>5</v>
      </c>
      <c r="C9" s="27"/>
      <c r="D9" s="27"/>
      <c r="E9" s="27"/>
      <c r="F9" s="27"/>
      <c r="J9" s="30"/>
      <c r="K9" s="1"/>
      <c r="L9" s="14" t="s">
        <v>22</v>
      </c>
      <c r="M9" s="14" t="s">
        <v>23</v>
      </c>
      <c r="N9" s="14" t="s">
        <v>30</v>
      </c>
    </row>
    <row r="10" spans="1:16" x14ac:dyDescent="0.25">
      <c r="B10" s="3">
        <f>SUM(B13:B32)</f>
        <v>316.83999999999992</v>
      </c>
      <c r="C10" s="3">
        <f t="shared" ref="C10:E10" si="0">SUM(C13:C32)</f>
        <v>80.499999999999986</v>
      </c>
      <c r="D10" s="3">
        <f t="shared" si="0"/>
        <v>1226.2589999999998</v>
      </c>
      <c r="E10" s="3">
        <f t="shared" si="0"/>
        <v>330.25000000000006</v>
      </c>
      <c r="F10" s="3">
        <f>SUM(F13:F32)</f>
        <v>5537.9844000000003</v>
      </c>
      <c r="J10" s="31"/>
      <c r="K10" s="15" t="s">
        <v>32</v>
      </c>
      <c r="L10" s="7">
        <f>SUM(L13:L32)</f>
        <v>518.60512000000006</v>
      </c>
      <c r="M10" s="7">
        <f t="shared" ref="M10:N10" si="1">SUM(M13:M32)</f>
        <v>385.27558861720752</v>
      </c>
      <c r="N10" s="7">
        <f t="shared" si="1"/>
        <v>133.32953138276548</v>
      </c>
    </row>
    <row r="11" spans="1:16" ht="18.75" x14ac:dyDescent="0.25">
      <c r="A11" s="22" t="s">
        <v>36</v>
      </c>
      <c r="B11" s="12" t="s">
        <v>2</v>
      </c>
      <c r="C11" s="12" t="s">
        <v>3</v>
      </c>
      <c r="D11" s="25" t="s">
        <v>4</v>
      </c>
      <c r="E11" s="25" t="s">
        <v>13</v>
      </c>
      <c r="F11" s="25" t="s">
        <v>39</v>
      </c>
      <c r="H11" s="12" t="s">
        <v>12</v>
      </c>
      <c r="I11" s="12" t="s">
        <v>16</v>
      </c>
      <c r="J11" s="12" t="s">
        <v>17</v>
      </c>
      <c r="K11" s="12" t="s">
        <v>19</v>
      </c>
      <c r="L11" s="12" t="s">
        <v>27</v>
      </c>
      <c r="M11" s="12" t="s">
        <v>28</v>
      </c>
      <c r="N11" s="12" t="s">
        <v>29</v>
      </c>
    </row>
    <row r="12" spans="1:16" s="1" customFormat="1" ht="30" customHeight="1" x14ac:dyDescent="0.25">
      <c r="A12" s="23"/>
      <c r="B12" s="4" t="s">
        <v>0</v>
      </c>
      <c r="C12" s="4" t="s">
        <v>1</v>
      </c>
      <c r="D12" s="26"/>
      <c r="E12" s="26"/>
      <c r="F12" s="26"/>
      <c r="H12" s="14" t="s">
        <v>14</v>
      </c>
      <c r="I12" s="14" t="s">
        <v>15</v>
      </c>
      <c r="J12" s="14" t="s">
        <v>18</v>
      </c>
      <c r="K12" s="14" t="s">
        <v>20</v>
      </c>
      <c r="L12" s="14" t="s">
        <v>24</v>
      </c>
      <c r="M12" s="14" t="s">
        <v>26</v>
      </c>
      <c r="N12" s="14" t="s">
        <v>25</v>
      </c>
    </row>
    <row r="13" spans="1:16" x14ac:dyDescent="0.25">
      <c r="A13" s="8">
        <v>1</v>
      </c>
      <c r="B13" s="5">
        <v>17.78</v>
      </c>
      <c r="C13" s="6">
        <v>3.3</v>
      </c>
      <c r="D13" s="18">
        <f>B13*C13</f>
        <v>58.673999999999999</v>
      </c>
      <c r="E13" s="18">
        <f>C13^2</f>
        <v>10.889999999999999</v>
      </c>
      <c r="F13" s="17">
        <f>B13^2</f>
        <v>316.12840000000006</v>
      </c>
      <c r="H13" s="17">
        <f>$C$6+$C$5*C13</f>
        <v>21.539947895791375</v>
      </c>
      <c r="I13" s="17">
        <f>B13-$B$8</f>
        <v>1.9380000000000059</v>
      </c>
      <c r="J13" s="32">
        <f>H13-$B$8</f>
        <v>5.6979478957913798</v>
      </c>
      <c r="K13" s="17">
        <f>B13-H13</f>
        <v>-3.7599478957913739</v>
      </c>
      <c r="L13" s="17">
        <f>I13^2</f>
        <v>3.7558440000000228</v>
      </c>
      <c r="M13" s="17">
        <f>J13^2</f>
        <v>32.46661022315341</v>
      </c>
      <c r="N13" s="17">
        <f>K13^2</f>
        <v>14.137208179065981</v>
      </c>
    </row>
    <row r="14" spans="1:16" x14ac:dyDescent="0.25">
      <c r="A14" s="8">
        <v>2</v>
      </c>
      <c r="B14" s="5">
        <v>21.59</v>
      </c>
      <c r="C14" s="6">
        <v>3.4</v>
      </c>
      <c r="D14" s="18">
        <f t="shared" ref="D14:D32" si="2">B14*C14</f>
        <v>73.405999999999992</v>
      </c>
      <c r="E14" s="18">
        <f t="shared" ref="E14:E32" si="3">C14^2</f>
        <v>11.559999999999999</v>
      </c>
      <c r="F14" s="17">
        <f t="shared" ref="F14:F32" si="4">B14^2</f>
        <v>466.12810000000002</v>
      </c>
      <c r="H14" s="17">
        <f t="shared" ref="H14:H32" si="5">$C$6+$C$5*C14</f>
        <v>20.75402404809601</v>
      </c>
      <c r="I14" s="17">
        <f t="shared" ref="I14:I32" si="6">B14-$B$8</f>
        <v>5.7480000000000047</v>
      </c>
      <c r="J14" s="32">
        <f t="shared" ref="J14:J32" si="7">H14-$B$8</f>
        <v>4.9120240480960149</v>
      </c>
      <c r="K14" s="17">
        <f t="shared" ref="K14:K32" si="8">B14-H14</f>
        <v>0.83597595190398977</v>
      </c>
      <c r="L14" s="17">
        <f t="shared" ref="L14:L32" si="9">I14^2</f>
        <v>33.039504000000051</v>
      </c>
      <c r="M14" s="17">
        <f t="shared" ref="M14:M32" si="10">J14^2</f>
        <v>24.127980249073563</v>
      </c>
      <c r="N14" s="17">
        <f t="shared" ref="N14:N32" si="11">K14^2</f>
        <v>0.69885579216178184</v>
      </c>
    </row>
    <row r="15" spans="1:16" x14ac:dyDescent="0.25">
      <c r="A15" s="8">
        <v>3</v>
      </c>
      <c r="B15" s="5">
        <v>23.84</v>
      </c>
      <c r="C15" s="6">
        <v>3.4</v>
      </c>
      <c r="D15" s="18">
        <f t="shared" si="2"/>
        <v>81.055999999999997</v>
      </c>
      <c r="E15" s="18">
        <f t="shared" si="3"/>
        <v>11.559999999999999</v>
      </c>
      <c r="F15" s="17">
        <f t="shared" si="4"/>
        <v>568.34559999999999</v>
      </c>
      <c r="H15" s="17">
        <f t="shared" si="5"/>
        <v>20.75402404809601</v>
      </c>
      <c r="I15" s="17">
        <f t="shared" si="6"/>
        <v>7.9980000000000047</v>
      </c>
      <c r="J15" s="32">
        <f t="shared" si="7"/>
        <v>4.9120240480960149</v>
      </c>
      <c r="K15" s="17">
        <f t="shared" si="8"/>
        <v>3.0859759519039898</v>
      </c>
      <c r="L15" s="17">
        <f t="shared" si="9"/>
        <v>63.968004000000072</v>
      </c>
      <c r="M15" s="17">
        <f t="shared" si="10"/>
        <v>24.127980249073563</v>
      </c>
      <c r="N15" s="17">
        <f t="shared" si="11"/>
        <v>9.5232475757297355</v>
      </c>
    </row>
    <row r="16" spans="1:16" x14ac:dyDescent="0.25">
      <c r="A16" s="8">
        <v>4</v>
      </c>
      <c r="B16" s="5">
        <v>15.13</v>
      </c>
      <c r="C16" s="6">
        <v>3.5</v>
      </c>
      <c r="D16" s="18">
        <f t="shared" si="2"/>
        <v>52.955000000000005</v>
      </c>
      <c r="E16" s="18">
        <f t="shared" si="3"/>
        <v>12.25</v>
      </c>
      <c r="F16" s="17">
        <f t="shared" si="4"/>
        <v>228.91690000000003</v>
      </c>
      <c r="H16" s="17">
        <f t="shared" si="5"/>
        <v>19.968100200400649</v>
      </c>
      <c r="I16" s="17">
        <f t="shared" si="6"/>
        <v>-0.71199999999999442</v>
      </c>
      <c r="J16" s="32">
        <f t="shared" si="7"/>
        <v>4.1261002004006535</v>
      </c>
      <c r="K16" s="17">
        <f t="shared" si="8"/>
        <v>-4.8381002004006479</v>
      </c>
      <c r="L16" s="17">
        <f t="shared" si="9"/>
        <v>0.50694399999999207</v>
      </c>
      <c r="M16" s="17">
        <f t="shared" si="10"/>
        <v>17.024702863746313</v>
      </c>
      <c r="N16" s="17">
        <f t="shared" si="11"/>
        <v>23.40721354911679</v>
      </c>
    </row>
    <row r="17" spans="1:14" x14ac:dyDescent="0.25">
      <c r="A17" s="8">
        <v>5</v>
      </c>
      <c r="B17" s="5">
        <v>23.45</v>
      </c>
      <c r="C17" s="6">
        <v>3.6</v>
      </c>
      <c r="D17" s="18">
        <f t="shared" si="2"/>
        <v>84.42</v>
      </c>
      <c r="E17" s="18">
        <f t="shared" si="3"/>
        <v>12.96</v>
      </c>
      <c r="F17" s="17">
        <f t="shared" si="4"/>
        <v>549.90249999999992</v>
      </c>
      <c r="H17" s="17">
        <f t="shared" si="5"/>
        <v>19.182176352705284</v>
      </c>
      <c r="I17" s="17">
        <f t="shared" si="6"/>
        <v>7.6080000000000041</v>
      </c>
      <c r="J17" s="32">
        <f t="shared" si="7"/>
        <v>3.3401763527052886</v>
      </c>
      <c r="K17" s="17">
        <f t="shared" si="8"/>
        <v>4.2678236472947155</v>
      </c>
      <c r="L17" s="17">
        <f t="shared" si="9"/>
        <v>57.881664000000065</v>
      </c>
      <c r="M17" s="17">
        <f t="shared" si="10"/>
        <v>11.156778067171604</v>
      </c>
      <c r="N17" s="17">
        <f t="shared" si="11"/>
        <v>18.214318684407967</v>
      </c>
    </row>
    <row r="18" spans="1:14" x14ac:dyDescent="0.25">
      <c r="A18" s="8">
        <v>6</v>
      </c>
      <c r="B18" s="5">
        <v>20.87</v>
      </c>
      <c r="C18" s="6">
        <v>3.6</v>
      </c>
      <c r="D18" s="18">
        <f t="shared" si="2"/>
        <v>75.132000000000005</v>
      </c>
      <c r="E18" s="18">
        <f t="shared" si="3"/>
        <v>12.96</v>
      </c>
      <c r="F18" s="17">
        <f t="shared" si="4"/>
        <v>435.55690000000004</v>
      </c>
      <c r="H18" s="17">
        <f t="shared" si="5"/>
        <v>19.182176352705284</v>
      </c>
      <c r="I18" s="17">
        <f t="shared" si="6"/>
        <v>5.0280000000000058</v>
      </c>
      <c r="J18" s="32">
        <f t="shared" si="7"/>
        <v>3.3401763527052886</v>
      </c>
      <c r="K18" s="17">
        <f t="shared" si="8"/>
        <v>1.6878236472947172</v>
      </c>
      <c r="L18" s="17">
        <f t="shared" si="9"/>
        <v>25.280784000000057</v>
      </c>
      <c r="M18" s="17">
        <f t="shared" si="10"/>
        <v>11.156778067171604</v>
      </c>
      <c r="N18" s="17">
        <f t="shared" si="11"/>
        <v>2.8487486643672422</v>
      </c>
    </row>
    <row r="19" spans="1:14" x14ac:dyDescent="0.25">
      <c r="A19" s="8">
        <v>7</v>
      </c>
      <c r="B19" s="5">
        <v>17.78</v>
      </c>
      <c r="C19" s="6">
        <v>3.7</v>
      </c>
      <c r="D19" s="18">
        <f t="shared" si="2"/>
        <v>65.786000000000001</v>
      </c>
      <c r="E19" s="18">
        <f t="shared" si="3"/>
        <v>13.690000000000001</v>
      </c>
      <c r="F19" s="17">
        <f t="shared" si="4"/>
        <v>316.12840000000006</v>
      </c>
      <c r="H19" s="17">
        <f t="shared" si="5"/>
        <v>18.396252505009919</v>
      </c>
      <c r="I19" s="17">
        <f t="shared" si="6"/>
        <v>1.9380000000000059</v>
      </c>
      <c r="J19" s="32">
        <f t="shared" si="7"/>
        <v>2.5542525050099236</v>
      </c>
      <c r="K19" s="17">
        <f t="shared" si="8"/>
        <v>-0.61625250500991768</v>
      </c>
      <c r="L19" s="17">
        <f t="shared" si="9"/>
        <v>3.7558440000000228</v>
      </c>
      <c r="M19" s="17">
        <f t="shared" si="10"/>
        <v>6.5242058593494701</v>
      </c>
      <c r="N19" s="17">
        <f t="shared" si="11"/>
        <v>0.37976714993099864</v>
      </c>
    </row>
    <row r="20" spans="1:14" x14ac:dyDescent="0.25">
      <c r="A20" s="8">
        <v>8</v>
      </c>
      <c r="B20" s="5">
        <v>20.09</v>
      </c>
      <c r="C20" s="6">
        <v>3.7</v>
      </c>
      <c r="D20" s="18">
        <f t="shared" si="2"/>
        <v>74.332999999999998</v>
      </c>
      <c r="E20" s="18">
        <f t="shared" si="3"/>
        <v>13.690000000000001</v>
      </c>
      <c r="F20" s="17">
        <f t="shared" si="4"/>
        <v>403.60809999999998</v>
      </c>
      <c r="H20" s="17">
        <f t="shared" si="5"/>
        <v>18.396252505009919</v>
      </c>
      <c r="I20" s="17">
        <f t="shared" si="6"/>
        <v>4.2480000000000047</v>
      </c>
      <c r="J20" s="32">
        <f t="shared" si="7"/>
        <v>2.5542525050099236</v>
      </c>
      <c r="K20" s="17">
        <f t="shared" si="8"/>
        <v>1.693747494990081</v>
      </c>
      <c r="L20" s="17">
        <f t="shared" si="9"/>
        <v>18.04550400000004</v>
      </c>
      <c r="M20" s="17">
        <f t="shared" si="10"/>
        <v>6.5242058593494701</v>
      </c>
      <c r="N20" s="17">
        <f t="shared" si="11"/>
        <v>2.8687805767851744</v>
      </c>
    </row>
    <row r="21" spans="1:14" x14ac:dyDescent="0.25">
      <c r="A21" s="8">
        <v>9</v>
      </c>
      <c r="B21" s="5">
        <v>17.78</v>
      </c>
      <c r="C21" s="6">
        <v>3.8</v>
      </c>
      <c r="D21" s="18">
        <f t="shared" si="2"/>
        <v>67.564000000000007</v>
      </c>
      <c r="E21" s="18">
        <f t="shared" si="3"/>
        <v>14.44</v>
      </c>
      <c r="F21" s="17">
        <f t="shared" si="4"/>
        <v>316.12840000000006</v>
      </c>
      <c r="H21" s="17">
        <f t="shared" si="5"/>
        <v>17.610328657314557</v>
      </c>
      <c r="I21" s="17">
        <f t="shared" si="6"/>
        <v>1.9380000000000059</v>
      </c>
      <c r="J21" s="32">
        <f t="shared" si="7"/>
        <v>1.7683286573145622</v>
      </c>
      <c r="K21" s="17">
        <f t="shared" si="8"/>
        <v>0.1696713426854437</v>
      </c>
      <c r="L21" s="17">
        <f t="shared" si="9"/>
        <v>3.7558440000000228</v>
      </c>
      <c r="M21" s="17">
        <f t="shared" si="10"/>
        <v>3.1269862402799227</v>
      </c>
      <c r="N21" s="17">
        <f t="shared" si="11"/>
        <v>2.8788364528681269E-2</v>
      </c>
    </row>
    <row r="22" spans="1:14" x14ac:dyDescent="0.25">
      <c r="A22" s="8">
        <v>10</v>
      </c>
      <c r="B22" s="5">
        <v>12.46</v>
      </c>
      <c r="C22" s="6">
        <v>3.8</v>
      </c>
      <c r="D22" s="18">
        <f t="shared" si="2"/>
        <v>47.347999999999999</v>
      </c>
      <c r="E22" s="18">
        <f t="shared" si="3"/>
        <v>14.44</v>
      </c>
      <c r="F22" s="17">
        <f t="shared" si="4"/>
        <v>155.25160000000002</v>
      </c>
      <c r="H22" s="17">
        <f t="shared" si="5"/>
        <v>17.610328657314557</v>
      </c>
      <c r="I22" s="17">
        <f t="shared" si="6"/>
        <v>-3.3819999999999943</v>
      </c>
      <c r="J22" s="32">
        <f t="shared" si="7"/>
        <v>1.7683286573145622</v>
      </c>
      <c r="K22" s="17">
        <f t="shared" si="8"/>
        <v>-5.1503286573145566</v>
      </c>
      <c r="L22" s="17">
        <f t="shared" si="9"/>
        <v>11.437923999999962</v>
      </c>
      <c r="M22" s="17">
        <f t="shared" si="10"/>
        <v>3.1269862402799227</v>
      </c>
      <c r="N22" s="17">
        <f t="shared" si="11"/>
        <v>26.525885278355563</v>
      </c>
    </row>
    <row r="23" spans="1:14" x14ac:dyDescent="0.25">
      <c r="A23" s="8">
        <v>11</v>
      </c>
      <c r="B23" s="5">
        <v>14.95</v>
      </c>
      <c r="C23" s="6">
        <v>3.9</v>
      </c>
      <c r="D23" s="18">
        <f t="shared" si="2"/>
        <v>58.304999999999993</v>
      </c>
      <c r="E23" s="18">
        <f t="shared" si="3"/>
        <v>15.209999999999999</v>
      </c>
      <c r="F23" s="17">
        <f t="shared" si="4"/>
        <v>223.50249999999997</v>
      </c>
      <c r="H23" s="17">
        <f t="shared" si="5"/>
        <v>16.824404809619196</v>
      </c>
      <c r="I23" s="17">
        <f t="shared" si="6"/>
        <v>-0.89199999999999591</v>
      </c>
      <c r="J23" s="32">
        <f t="shared" si="7"/>
        <v>0.98240480961920085</v>
      </c>
      <c r="K23" s="17">
        <f t="shared" si="8"/>
        <v>-1.8744048096191968</v>
      </c>
      <c r="L23" s="17">
        <f t="shared" si="9"/>
        <v>0.79566399999999271</v>
      </c>
      <c r="M23" s="17">
        <f t="shared" si="10"/>
        <v>0.96511920996293821</v>
      </c>
      <c r="N23" s="17">
        <f t="shared" si="11"/>
        <v>3.5133933903235772</v>
      </c>
    </row>
    <row r="24" spans="1:14" x14ac:dyDescent="0.25">
      <c r="A24" s="8">
        <v>12</v>
      </c>
      <c r="B24" s="5">
        <v>15.87</v>
      </c>
      <c r="C24" s="6">
        <v>4</v>
      </c>
      <c r="D24" s="18">
        <f t="shared" si="2"/>
        <v>63.48</v>
      </c>
      <c r="E24" s="18">
        <f t="shared" si="3"/>
        <v>16</v>
      </c>
      <c r="F24" s="17">
        <f t="shared" si="4"/>
        <v>251.85689999999997</v>
      </c>
      <c r="H24" s="17">
        <f t="shared" si="5"/>
        <v>16.038480961923831</v>
      </c>
      <c r="I24" s="17">
        <f t="shared" si="6"/>
        <v>2.8000000000004022E-2</v>
      </c>
      <c r="J24" s="32">
        <f t="shared" si="7"/>
        <v>0.19648096192383591</v>
      </c>
      <c r="K24" s="17">
        <f t="shared" si="8"/>
        <v>-0.16848096192383188</v>
      </c>
      <c r="L24" s="17">
        <f t="shared" si="9"/>
        <v>7.8400000000022516E-4</v>
      </c>
      <c r="M24" s="17">
        <f t="shared" si="10"/>
        <v>3.8604768398515857E-2</v>
      </c>
      <c r="N24" s="17">
        <f t="shared" si="11"/>
        <v>2.838583453077969E-2</v>
      </c>
    </row>
    <row r="25" spans="1:14" x14ac:dyDescent="0.25">
      <c r="A25" s="8">
        <v>13</v>
      </c>
      <c r="B25" s="5">
        <v>17.45</v>
      </c>
      <c r="C25" s="6">
        <v>4.0999999999999996</v>
      </c>
      <c r="D25" s="18">
        <f t="shared" si="2"/>
        <v>71.544999999999987</v>
      </c>
      <c r="E25" s="18">
        <f t="shared" si="3"/>
        <v>16.809999999999999</v>
      </c>
      <c r="F25" s="17">
        <f t="shared" si="4"/>
        <v>304.5025</v>
      </c>
      <c r="H25" s="17">
        <f t="shared" si="5"/>
        <v>15.252557114228473</v>
      </c>
      <c r="I25" s="17">
        <f t="shared" si="6"/>
        <v>1.6080000000000041</v>
      </c>
      <c r="J25" s="32">
        <f t="shared" si="7"/>
        <v>-0.58944288577152193</v>
      </c>
      <c r="K25" s="17">
        <f t="shared" si="8"/>
        <v>2.197442885771526</v>
      </c>
      <c r="L25" s="17">
        <f t="shared" si="9"/>
        <v>2.5856640000000133</v>
      </c>
      <c r="M25" s="17">
        <f t="shared" si="10"/>
        <v>0.34744291558665946</v>
      </c>
      <c r="N25" s="17">
        <f t="shared" si="11"/>
        <v>4.8287552362278916</v>
      </c>
    </row>
    <row r="26" spans="1:14" x14ac:dyDescent="0.25">
      <c r="A26" s="8">
        <v>14</v>
      </c>
      <c r="B26" s="5">
        <v>14.35</v>
      </c>
      <c r="C26" s="6">
        <v>4.2</v>
      </c>
      <c r="D26" s="18">
        <f t="shared" si="2"/>
        <v>60.27</v>
      </c>
      <c r="E26" s="18">
        <f t="shared" si="3"/>
        <v>17.64</v>
      </c>
      <c r="F26" s="17">
        <f t="shared" si="4"/>
        <v>205.92249999999999</v>
      </c>
      <c r="H26" s="17">
        <f t="shared" si="5"/>
        <v>14.466633266533101</v>
      </c>
      <c r="I26" s="17">
        <f t="shared" si="6"/>
        <v>-1.4919999999999956</v>
      </c>
      <c r="J26" s="32">
        <f t="shared" si="7"/>
        <v>-1.375366733466894</v>
      </c>
      <c r="K26" s="17">
        <f t="shared" si="8"/>
        <v>-0.11663326653310158</v>
      </c>
      <c r="L26" s="17">
        <f t="shared" si="9"/>
        <v>2.2260639999999867</v>
      </c>
      <c r="M26" s="17">
        <f t="shared" si="10"/>
        <v>1.8916336515273942</v>
      </c>
      <c r="N26" s="17">
        <f t="shared" si="11"/>
        <v>1.3603318862181512E-2</v>
      </c>
    </row>
    <row r="27" spans="1:14" x14ac:dyDescent="0.25">
      <c r="A27" s="8">
        <v>15</v>
      </c>
      <c r="B27" s="5">
        <v>14.64</v>
      </c>
      <c r="C27" s="6">
        <v>4.3</v>
      </c>
      <c r="D27" s="18">
        <f t="shared" si="2"/>
        <v>62.951999999999998</v>
      </c>
      <c r="E27" s="18">
        <f t="shared" si="3"/>
        <v>18.489999999999998</v>
      </c>
      <c r="F27" s="17">
        <f t="shared" si="4"/>
        <v>214.32960000000003</v>
      </c>
      <c r="H27" s="17">
        <f t="shared" si="5"/>
        <v>13.680709418837743</v>
      </c>
      <c r="I27" s="17">
        <f t="shared" si="6"/>
        <v>-1.2019999999999946</v>
      </c>
      <c r="J27" s="32">
        <f t="shared" si="7"/>
        <v>-2.1612905811622518</v>
      </c>
      <c r="K27" s="17">
        <f t="shared" si="8"/>
        <v>0.95929058116225718</v>
      </c>
      <c r="L27" s="17">
        <f t="shared" si="9"/>
        <v>1.4448039999999871</v>
      </c>
      <c r="M27" s="17">
        <f t="shared" si="10"/>
        <v>4.6711769762206643</v>
      </c>
      <c r="N27" s="17">
        <f t="shared" si="11"/>
        <v>0.92023841910662119</v>
      </c>
    </row>
    <row r="28" spans="1:14" x14ac:dyDescent="0.25">
      <c r="A28" s="8">
        <v>16</v>
      </c>
      <c r="B28" s="5">
        <v>17.25</v>
      </c>
      <c r="C28" s="6">
        <v>4.4000000000000004</v>
      </c>
      <c r="D28" s="18">
        <f t="shared" si="2"/>
        <v>75.900000000000006</v>
      </c>
      <c r="E28" s="18">
        <f t="shared" si="3"/>
        <v>19.360000000000003</v>
      </c>
      <c r="F28" s="17">
        <f t="shared" si="4"/>
        <v>297.5625</v>
      </c>
      <c r="H28" s="17">
        <f t="shared" si="5"/>
        <v>12.894785571142378</v>
      </c>
      <c r="I28" s="17">
        <f t="shared" si="6"/>
        <v>1.4080000000000048</v>
      </c>
      <c r="J28" s="32">
        <f t="shared" si="7"/>
        <v>-2.9472144288576168</v>
      </c>
      <c r="K28" s="17">
        <f t="shared" si="8"/>
        <v>4.3552144288576216</v>
      </c>
      <c r="L28" s="17">
        <f t="shared" si="9"/>
        <v>1.9824640000000135</v>
      </c>
      <c r="M28" s="17">
        <f t="shared" si="10"/>
        <v>8.6860728896665282</v>
      </c>
      <c r="N28" s="17">
        <f t="shared" si="11"/>
        <v>18.967892721329619</v>
      </c>
    </row>
    <row r="29" spans="1:14" x14ac:dyDescent="0.25">
      <c r="A29" s="8">
        <v>17</v>
      </c>
      <c r="B29" s="5">
        <v>12.57</v>
      </c>
      <c r="C29" s="6">
        <v>4.5</v>
      </c>
      <c r="D29" s="18">
        <f t="shared" si="2"/>
        <v>56.564999999999998</v>
      </c>
      <c r="E29" s="18">
        <f t="shared" si="3"/>
        <v>20.25</v>
      </c>
      <c r="F29" s="17">
        <f t="shared" si="4"/>
        <v>158.00490000000002</v>
      </c>
      <c r="H29" s="17">
        <f t="shared" si="5"/>
        <v>12.108861723447014</v>
      </c>
      <c r="I29" s="17">
        <f t="shared" si="6"/>
        <v>-3.2719999999999949</v>
      </c>
      <c r="J29" s="32">
        <f t="shared" si="7"/>
        <v>-3.7331382765529817</v>
      </c>
      <c r="K29" s="17">
        <f t="shared" si="8"/>
        <v>0.46113827655298678</v>
      </c>
      <c r="L29" s="17">
        <f t="shared" si="9"/>
        <v>10.705983999999967</v>
      </c>
      <c r="M29" s="17">
        <f t="shared" si="10"/>
        <v>13.936321391864967</v>
      </c>
      <c r="N29" s="17">
        <f t="shared" si="11"/>
        <v>0.21264851010225891</v>
      </c>
    </row>
    <row r="30" spans="1:14" x14ac:dyDescent="0.25">
      <c r="A30" s="8">
        <v>18</v>
      </c>
      <c r="B30" s="5">
        <v>7.15</v>
      </c>
      <c r="C30" s="6">
        <v>5</v>
      </c>
      <c r="D30" s="18">
        <f t="shared" si="2"/>
        <v>35.75</v>
      </c>
      <c r="E30" s="18">
        <f t="shared" si="3"/>
        <v>25</v>
      </c>
      <c r="F30" s="17">
        <f t="shared" si="4"/>
        <v>51.122500000000002</v>
      </c>
      <c r="H30" s="17">
        <f t="shared" si="5"/>
        <v>8.1792424849701959</v>
      </c>
      <c r="I30" s="17">
        <f t="shared" si="6"/>
        <v>-8.6919999999999948</v>
      </c>
      <c r="J30" s="32">
        <f t="shared" si="7"/>
        <v>-7.6627575150297993</v>
      </c>
      <c r="K30" s="17">
        <f t="shared" si="8"/>
        <v>-1.0292424849701955</v>
      </c>
      <c r="L30" s="17">
        <f t="shared" si="9"/>
        <v>75.550863999999905</v>
      </c>
      <c r="M30" s="17">
        <f t="shared" si="10"/>
        <v>58.717852734145666</v>
      </c>
      <c r="N30" s="17">
        <f t="shared" si="11"/>
        <v>1.0593400928676233</v>
      </c>
    </row>
    <row r="31" spans="1:14" x14ac:dyDescent="0.25">
      <c r="A31" s="8">
        <v>19</v>
      </c>
      <c r="B31" s="5">
        <v>7.5</v>
      </c>
      <c r="C31" s="6">
        <v>5.0999999999999996</v>
      </c>
      <c r="D31" s="18">
        <f t="shared" si="2"/>
        <v>38.25</v>
      </c>
      <c r="E31" s="18">
        <f t="shared" si="3"/>
        <v>26.009999999999998</v>
      </c>
      <c r="F31" s="17">
        <f t="shared" si="4"/>
        <v>56.25</v>
      </c>
      <c r="H31" s="17">
        <f t="shared" si="5"/>
        <v>7.3933186372748381</v>
      </c>
      <c r="I31" s="17">
        <f t="shared" si="6"/>
        <v>-8.3419999999999952</v>
      </c>
      <c r="J31" s="32">
        <f t="shared" si="7"/>
        <v>-8.4486813627251571</v>
      </c>
      <c r="K31" s="17">
        <f t="shared" si="8"/>
        <v>0.10668136272516193</v>
      </c>
      <c r="L31" s="17">
        <f t="shared" si="9"/>
        <v>69.588963999999919</v>
      </c>
      <c r="M31" s="17">
        <f t="shared" si="10"/>
        <v>71.380216768859412</v>
      </c>
      <c r="N31" s="17">
        <f t="shared" si="11"/>
        <v>1.1380913152897569E-2</v>
      </c>
    </row>
    <row r="32" spans="1:14" x14ac:dyDescent="0.25">
      <c r="A32" s="9">
        <v>20</v>
      </c>
      <c r="B32" s="10">
        <v>4.34</v>
      </c>
      <c r="C32" s="11">
        <v>5.2</v>
      </c>
      <c r="D32" s="18">
        <f t="shared" si="2"/>
        <v>22.568000000000001</v>
      </c>
      <c r="E32" s="18">
        <f t="shared" si="3"/>
        <v>27.040000000000003</v>
      </c>
      <c r="F32" s="17">
        <f t="shared" si="4"/>
        <v>18.835599999999999</v>
      </c>
      <c r="H32" s="17">
        <f t="shared" si="5"/>
        <v>6.6073947895794731</v>
      </c>
      <c r="I32" s="17">
        <f t="shared" si="6"/>
        <v>-11.501999999999995</v>
      </c>
      <c r="J32" s="32">
        <f t="shared" si="7"/>
        <v>-9.2346052104205221</v>
      </c>
      <c r="K32" s="17">
        <f t="shared" si="8"/>
        <v>-2.2673947895794733</v>
      </c>
      <c r="L32" s="17">
        <f t="shared" si="9"/>
        <v>132.2960039999999</v>
      </c>
      <c r="M32" s="17">
        <f t="shared" si="10"/>
        <v>85.277933392325849</v>
      </c>
      <c r="N32" s="17">
        <f t="shared" si="11"/>
        <v>5.1410791318121438</v>
      </c>
    </row>
  </sheetData>
  <sheetProtection algorithmName="SHA-512" hashValue="3sW5EM6mxhw/1CLeFAj87cjILkXmAH/zssjIcK2IHwF4nnFs/qiEObpyr/JONI9fLx9wiPgce1T6qpbGC94lUA==" saltValue="D6170FQTKw6jGOKLIzDyJg==" spinCount="100000" sheet="1" objects="1" scenarios="1"/>
  <mergeCells count="9">
    <mergeCell ref="L6:N6"/>
    <mergeCell ref="A11:A12"/>
    <mergeCell ref="A1:N1"/>
    <mergeCell ref="F11:F12"/>
    <mergeCell ref="B9:F9"/>
    <mergeCell ref="D11:D12"/>
    <mergeCell ref="E11:E12"/>
    <mergeCell ref="D7:D8"/>
    <mergeCell ref="J7:J10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4" sqref="K14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workbookViewId="0">
      <selection activeCell="C12" sqref="C12:C14"/>
    </sheetView>
  </sheetViews>
  <sheetFormatPr defaultRowHeight="15" x14ac:dyDescent="0.25"/>
  <cols>
    <col min="1" max="1" width="24.85546875" bestFit="1" customWidth="1"/>
    <col min="2" max="2" width="44.42578125" bestFit="1" customWidth="1"/>
    <col min="3" max="3" width="12.7109375" bestFit="1" customWidth="1"/>
    <col min="4" max="4" width="16.28515625" bestFit="1" customWidth="1"/>
    <col min="5" max="5" width="12" bestFit="1" customWidth="1"/>
    <col min="6" max="6" width="16" bestFit="1" customWidth="1"/>
    <col min="7" max="7" width="14.7109375" bestFit="1" customWidth="1"/>
    <col min="8" max="8" width="13.7109375" bestFit="1" customWidth="1"/>
    <col min="9" max="9" width="14.5703125" bestFit="1" customWidth="1"/>
  </cols>
  <sheetData>
    <row r="1" spans="1:9" x14ac:dyDescent="0.25">
      <c r="A1" t="s">
        <v>40</v>
      </c>
    </row>
    <row r="2" spans="1:9" ht="15.75" thickBot="1" x14ac:dyDescent="0.3"/>
    <row r="3" spans="1:9" x14ac:dyDescent="0.25">
      <c r="A3" s="36" t="s">
        <v>41</v>
      </c>
      <c r="B3" s="36"/>
    </row>
    <row r="4" spans="1:9" x14ac:dyDescent="0.25">
      <c r="A4" s="33" t="s">
        <v>42</v>
      </c>
      <c r="B4" s="33">
        <v>0.86192077017527213</v>
      </c>
    </row>
    <row r="5" spans="1:9" x14ac:dyDescent="0.25">
      <c r="A5" s="33" t="s">
        <v>43</v>
      </c>
      <c r="B5" s="33">
        <v>0.74290741405953431</v>
      </c>
    </row>
    <row r="6" spans="1:9" x14ac:dyDescent="0.25">
      <c r="A6" s="33" t="s">
        <v>44</v>
      </c>
      <c r="B6" s="33">
        <v>0.72862449261839735</v>
      </c>
    </row>
    <row r="7" spans="1:9" x14ac:dyDescent="0.25">
      <c r="A7" s="33" t="s">
        <v>45</v>
      </c>
      <c r="B7" s="33">
        <v>2.7216164659869726</v>
      </c>
    </row>
    <row r="8" spans="1:9" ht="15.75" thickBot="1" x14ac:dyDescent="0.3">
      <c r="A8" s="34" t="s">
        <v>46</v>
      </c>
      <c r="B8" s="34">
        <v>20</v>
      </c>
    </row>
    <row r="10" spans="1:9" ht="15.75" thickBot="1" x14ac:dyDescent="0.3">
      <c r="A10" t="s">
        <v>47</v>
      </c>
    </row>
    <row r="11" spans="1:9" x14ac:dyDescent="0.25">
      <c r="A11" s="35"/>
      <c r="B11" s="35" t="s">
        <v>52</v>
      </c>
      <c r="C11" s="35" t="s">
        <v>53</v>
      </c>
      <c r="D11" s="35" t="s">
        <v>54</v>
      </c>
      <c r="E11" s="35" t="s">
        <v>55</v>
      </c>
      <c r="F11" s="35" t="s">
        <v>56</v>
      </c>
    </row>
    <row r="12" spans="1:9" x14ac:dyDescent="0.25">
      <c r="A12" s="33" t="s">
        <v>48</v>
      </c>
      <c r="B12" s="33">
        <v>1</v>
      </c>
      <c r="C12" s="33">
        <v>385.27558861723452</v>
      </c>
      <c r="D12" s="33">
        <v>385.27558861723452</v>
      </c>
      <c r="E12" s="33">
        <v>52.013687614345351</v>
      </c>
      <c r="F12" s="33">
        <v>1.0384130308352794E-6</v>
      </c>
    </row>
    <row r="13" spans="1:9" x14ac:dyDescent="0.25">
      <c r="A13" s="33" t="s">
        <v>49</v>
      </c>
      <c r="B13" s="33">
        <v>18</v>
      </c>
      <c r="C13" s="33">
        <v>133.32953138276554</v>
      </c>
      <c r="D13" s="33">
        <v>7.4071961879314188</v>
      </c>
      <c r="E13" s="33"/>
      <c r="F13" s="33"/>
    </row>
    <row r="14" spans="1:9" ht="15.75" thickBot="1" x14ac:dyDescent="0.3">
      <c r="A14" s="34" t="s">
        <v>50</v>
      </c>
      <c r="B14" s="34">
        <v>19</v>
      </c>
      <c r="C14" s="34">
        <v>518.60512000000006</v>
      </c>
      <c r="D14" s="34"/>
      <c r="E14" s="34"/>
      <c r="F14" s="34"/>
    </row>
    <row r="15" spans="1:9" ht="15.75" thickBot="1" x14ac:dyDescent="0.3"/>
    <row r="16" spans="1:9" x14ac:dyDescent="0.25">
      <c r="A16" s="35"/>
      <c r="B16" s="35" t="s">
        <v>57</v>
      </c>
      <c r="C16" s="35" t="s">
        <v>45</v>
      </c>
      <c r="D16" s="35" t="s">
        <v>58</v>
      </c>
      <c r="E16" s="35" t="s">
        <v>59</v>
      </c>
      <c r="F16" s="35" t="s">
        <v>60</v>
      </c>
      <c r="G16" s="35" t="s">
        <v>61</v>
      </c>
      <c r="H16" s="35" t="s">
        <v>62</v>
      </c>
      <c r="I16" s="35" t="s">
        <v>63</v>
      </c>
    </row>
    <row r="17" spans="1:9" x14ac:dyDescent="0.25">
      <c r="A17" s="33" t="s">
        <v>51</v>
      </c>
      <c r="B17" s="33">
        <v>47.475434869739466</v>
      </c>
      <c r="C17" s="33">
        <v>4.4282084853011821</v>
      </c>
      <c r="D17" s="33">
        <v>10.721138136862237</v>
      </c>
      <c r="E17" s="33">
        <v>3.0268619441243974E-9</v>
      </c>
      <c r="F17" s="33">
        <v>38.172114064187831</v>
      </c>
      <c r="G17" s="33">
        <v>56.778755675291102</v>
      </c>
      <c r="H17" s="33">
        <v>38.172114064187831</v>
      </c>
      <c r="I17" s="33">
        <v>56.778755675291102</v>
      </c>
    </row>
    <row r="18" spans="1:9" ht="15.75" thickBot="1" x14ac:dyDescent="0.3">
      <c r="A18" s="34" t="s">
        <v>1</v>
      </c>
      <c r="B18" s="34">
        <v>-7.859238476953907</v>
      </c>
      <c r="C18" s="34">
        <v>1.0897368686774511</v>
      </c>
      <c r="D18" s="34">
        <v>-7.2120515537775622</v>
      </c>
      <c r="E18" s="34">
        <v>1.0384130308352794E-6</v>
      </c>
      <c r="F18" s="34">
        <v>-10.148690682421618</v>
      </c>
      <c r="G18" s="34">
        <v>-5.5697862714861959</v>
      </c>
      <c r="H18" s="34">
        <v>-10.148690682421618</v>
      </c>
      <c r="I18" s="34">
        <v>-5.5697862714861959</v>
      </c>
    </row>
    <row r="22" spans="1:9" x14ac:dyDescent="0.25">
      <c r="A22" t="s">
        <v>64</v>
      </c>
    </row>
    <row r="23" spans="1:9" ht="15.75" thickBot="1" x14ac:dyDescent="0.3"/>
    <row r="24" spans="1:9" x14ac:dyDescent="0.25">
      <c r="A24" s="35" t="s">
        <v>65</v>
      </c>
      <c r="B24" s="35" t="s">
        <v>66</v>
      </c>
      <c r="C24" s="35" t="s">
        <v>67</v>
      </c>
      <c r="D24" s="35" t="s">
        <v>68</v>
      </c>
    </row>
    <row r="25" spans="1:9" x14ac:dyDescent="0.25">
      <c r="A25" s="33">
        <v>1</v>
      </c>
      <c r="B25" s="33">
        <v>21.539947895791574</v>
      </c>
      <c r="C25" s="33">
        <v>-3.7599478957915728</v>
      </c>
      <c r="D25" s="33">
        <v>-1.4193694414645133</v>
      </c>
    </row>
    <row r="26" spans="1:9" x14ac:dyDescent="0.25">
      <c r="A26" s="33">
        <v>2</v>
      </c>
      <c r="B26" s="33">
        <v>20.754024048096184</v>
      </c>
      <c r="C26" s="33">
        <v>0.83597595190381568</v>
      </c>
      <c r="D26" s="33">
        <v>0.31557850077113375</v>
      </c>
    </row>
    <row r="27" spans="1:9" x14ac:dyDescent="0.25">
      <c r="A27" s="33">
        <v>3</v>
      </c>
      <c r="B27" s="33">
        <v>20.754024048096184</v>
      </c>
      <c r="C27" s="33">
        <v>3.0859759519038157</v>
      </c>
      <c r="D27" s="33">
        <v>1.1649469845391296</v>
      </c>
    </row>
    <row r="28" spans="1:9" x14ac:dyDescent="0.25">
      <c r="A28" s="33">
        <v>4</v>
      </c>
      <c r="B28" s="33">
        <v>19.968100200400791</v>
      </c>
      <c r="C28" s="33">
        <v>-4.83810020040079</v>
      </c>
      <c r="D28" s="33">
        <v>-1.8263688140142471</v>
      </c>
    </row>
    <row r="29" spans="1:9" x14ac:dyDescent="0.25">
      <c r="A29" s="33">
        <v>5</v>
      </c>
      <c r="B29" s="33">
        <v>19.182176352705401</v>
      </c>
      <c r="C29" s="33">
        <v>4.2678236472945983</v>
      </c>
      <c r="D29" s="33">
        <v>1.6110910667963605</v>
      </c>
    </row>
    <row r="30" spans="1:9" x14ac:dyDescent="0.25">
      <c r="A30" s="33">
        <v>6</v>
      </c>
      <c r="B30" s="33">
        <v>19.182176352705401</v>
      </c>
      <c r="C30" s="33">
        <v>1.6878236472946</v>
      </c>
      <c r="D30" s="33">
        <v>0.63714853874239252</v>
      </c>
    </row>
    <row r="31" spans="1:9" x14ac:dyDescent="0.25">
      <c r="A31" s="33">
        <v>7</v>
      </c>
      <c r="B31" s="33">
        <v>18.396252505010008</v>
      </c>
      <c r="C31" s="33">
        <v>-0.6162525050100065</v>
      </c>
      <c r="D31" s="33">
        <v>-0.23263353591047933</v>
      </c>
    </row>
    <row r="32" spans="1:9" x14ac:dyDescent="0.25">
      <c r="A32" s="33">
        <v>8</v>
      </c>
      <c r="B32" s="33">
        <v>18.396252505010008</v>
      </c>
      <c r="C32" s="33">
        <v>1.6937474949899922</v>
      </c>
      <c r="D32" s="33">
        <v>0.63938477409132932</v>
      </c>
    </row>
    <row r="33" spans="1:4" x14ac:dyDescent="0.25">
      <c r="A33" s="33">
        <v>9</v>
      </c>
      <c r="B33" s="33">
        <v>17.610328657314621</v>
      </c>
      <c r="C33" s="33">
        <v>0.16967134268537976</v>
      </c>
      <c r="D33" s="33">
        <v>6.4050440478027132E-2</v>
      </c>
    </row>
    <row r="34" spans="1:4" x14ac:dyDescent="0.25">
      <c r="A34" s="33">
        <v>10</v>
      </c>
      <c r="B34" s="33">
        <v>17.610328657314621</v>
      </c>
      <c r="C34" s="33">
        <v>-5.1503286573146205</v>
      </c>
      <c r="D34" s="33">
        <v>-1.9442341522534121</v>
      </c>
    </row>
    <row r="35" spans="1:4" x14ac:dyDescent="0.25">
      <c r="A35" s="33">
        <v>11</v>
      </c>
      <c r="B35" s="33">
        <v>16.824404809619228</v>
      </c>
      <c r="C35" s="33">
        <v>-1.8744048096192287</v>
      </c>
      <c r="D35" s="33">
        <v>-0.70758238716165478</v>
      </c>
    </row>
    <row r="36" spans="1:4" x14ac:dyDescent="0.25">
      <c r="A36" s="33">
        <v>12</v>
      </c>
      <c r="B36" s="33">
        <v>16.038480961923838</v>
      </c>
      <c r="C36" s="33">
        <v>-0.16848096192383899</v>
      </c>
      <c r="D36" s="33">
        <v>-6.3601075188010919E-2</v>
      </c>
    </row>
    <row r="37" spans="1:4" x14ac:dyDescent="0.25">
      <c r="A37" s="33">
        <v>13</v>
      </c>
      <c r="B37" s="33">
        <v>15.252557114228452</v>
      </c>
      <c r="C37" s="33">
        <v>2.1974428857715473</v>
      </c>
      <c r="D37" s="33">
        <v>0.82952832535757715</v>
      </c>
    </row>
    <row r="38" spans="1:4" x14ac:dyDescent="0.25">
      <c r="A38" s="33">
        <v>14</v>
      </c>
      <c r="B38" s="33">
        <v>14.466633266533059</v>
      </c>
      <c r="C38" s="33">
        <v>-0.11663326653305894</v>
      </c>
      <c r="D38" s="33">
        <v>-4.4028720334263471E-2</v>
      </c>
    </row>
    <row r="39" spans="1:4" x14ac:dyDescent="0.25">
      <c r="A39" s="33">
        <v>15</v>
      </c>
      <c r="B39" s="33">
        <v>13.680709418837665</v>
      </c>
      <c r="C39" s="33">
        <v>0.95929058116233534</v>
      </c>
      <c r="D39" s="33">
        <v>0.3621294161843433</v>
      </c>
    </row>
    <row r="40" spans="1:4" x14ac:dyDescent="0.25">
      <c r="A40" s="33">
        <v>16</v>
      </c>
      <c r="B40" s="33">
        <v>12.894785571142272</v>
      </c>
      <c r="C40" s="33">
        <v>4.3552144288577281</v>
      </c>
      <c r="D40" s="33">
        <v>1.6440808337437274</v>
      </c>
    </row>
    <row r="41" spans="1:4" x14ac:dyDescent="0.25">
      <c r="A41" s="33">
        <v>17</v>
      </c>
      <c r="B41" s="33">
        <v>12.108861723446886</v>
      </c>
      <c r="C41" s="33">
        <v>0.46113827655311468</v>
      </c>
      <c r="D41" s="33">
        <v>0.17407836389480258</v>
      </c>
    </row>
    <row r="42" spans="1:4" x14ac:dyDescent="0.25">
      <c r="A42" s="33">
        <v>18</v>
      </c>
      <c r="B42" s="33">
        <v>8.179242484969933</v>
      </c>
      <c r="C42" s="33">
        <v>-1.0292424849699326</v>
      </c>
      <c r="D42" s="33">
        <v>-0.38853605728378487</v>
      </c>
    </row>
    <row r="43" spans="1:4" x14ac:dyDescent="0.25">
      <c r="A43" s="33">
        <v>19</v>
      </c>
      <c r="B43" s="33">
        <v>7.3933186372745467</v>
      </c>
      <c r="C43" s="33">
        <v>0.10668136272545325</v>
      </c>
      <c r="D43" s="33">
        <v>4.0271905468631922E-2</v>
      </c>
    </row>
    <row r="44" spans="1:4" ht="15.75" thickBot="1" x14ac:dyDescent="0.3">
      <c r="A44" s="34">
        <v>20</v>
      </c>
      <c r="B44" s="34">
        <v>6.6073947895791463</v>
      </c>
      <c r="C44" s="34">
        <v>-2.2673947895791464</v>
      </c>
      <c r="D44" s="34">
        <v>-0.85593496645701939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Dados</vt:lpstr>
      <vt:lpstr>Gráfico</vt:lpstr>
      <vt:lpstr>RLS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LCER</dc:creator>
  <cp:lastModifiedBy>Jomil</cp:lastModifiedBy>
  <dcterms:created xsi:type="dcterms:W3CDTF">2012-09-28T11:53:46Z</dcterms:created>
  <dcterms:modified xsi:type="dcterms:W3CDTF">2024-10-09T12:49:21Z</dcterms:modified>
</cp:coreProperties>
</file>