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mil\Desktop\"/>
    </mc:Choice>
  </mc:AlternateContent>
  <bookViews>
    <workbookView xWindow="0" yWindow="0" windowWidth="28800" windowHeight="12330" tabRatio="364" firstSheet="1" activeTab="2"/>
  </bookViews>
  <sheets>
    <sheet name="Dados" sheetId="2" r:id="rId1"/>
    <sheet name="Planilha1" sheetId="8" r:id="rId2"/>
    <sheet name="RL-Analise de Dados" sheetId="10" r:id="rId3"/>
    <sheet name="Gráfico" sheetId="7" r:id="rId4"/>
  </sheets>
  <calcPr calcId="162913"/>
</workbook>
</file>

<file path=xl/calcChain.xml><?xml version="1.0" encoding="utf-8"?>
<calcChain xmlns="http://schemas.openxmlformats.org/spreadsheetml/2006/main">
  <c r="N8" i="8" l="1"/>
  <c r="M8" i="8"/>
  <c r="L8" i="8"/>
  <c r="N8" i="2"/>
  <c r="M8" i="2"/>
  <c r="L8" i="2"/>
  <c r="C2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13" i="8"/>
  <c r="C6" i="8"/>
  <c r="C5" i="8"/>
  <c r="C4" i="8"/>
  <c r="C3" i="8"/>
  <c r="C3" i="2"/>
  <c r="F14" i="8"/>
  <c r="F10" i="8" s="1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3" i="8"/>
  <c r="E14" i="8"/>
  <c r="E15" i="8"/>
  <c r="E10" i="8" s="1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13" i="8"/>
  <c r="D10" i="8" s="1"/>
  <c r="C10" i="8"/>
  <c r="B10" i="8"/>
  <c r="C8" i="8"/>
  <c r="B8" i="8"/>
  <c r="H14" i="2"/>
  <c r="H13" i="2"/>
  <c r="C2" i="2"/>
  <c r="J3" i="8" l="1"/>
  <c r="C10" i="2"/>
  <c r="B10" i="2"/>
  <c r="C8" i="2"/>
  <c r="B8" i="2"/>
  <c r="I45" i="2" s="1"/>
  <c r="L45" i="2" s="1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L10" i="8" l="1"/>
  <c r="I24" i="2"/>
  <c r="L24" i="2" s="1"/>
  <c r="I31" i="2"/>
  <c r="L31" i="2" s="1"/>
  <c r="I40" i="2"/>
  <c r="L40" i="2" s="1"/>
  <c r="I17" i="2"/>
  <c r="L17" i="2" s="1"/>
  <c r="I26" i="2"/>
  <c r="L26" i="2" s="1"/>
  <c r="I33" i="2"/>
  <c r="L33" i="2" s="1"/>
  <c r="I42" i="2"/>
  <c r="L42" i="2" s="1"/>
  <c r="I15" i="2"/>
  <c r="L15" i="2" s="1"/>
  <c r="I19" i="2"/>
  <c r="L19" i="2" s="1"/>
  <c r="I28" i="2"/>
  <c r="L28" i="2" s="1"/>
  <c r="I35" i="2"/>
  <c r="L35" i="2" s="1"/>
  <c r="I44" i="2"/>
  <c r="L44" i="2" s="1"/>
  <c r="I21" i="2"/>
  <c r="L21" i="2" s="1"/>
  <c r="I37" i="2"/>
  <c r="L37" i="2" s="1"/>
  <c r="I16" i="2"/>
  <c r="L16" i="2" s="1"/>
  <c r="I23" i="2"/>
  <c r="L23" i="2" s="1"/>
  <c r="I32" i="2"/>
  <c r="L32" i="2" s="1"/>
  <c r="I39" i="2"/>
  <c r="L39" i="2" s="1"/>
  <c r="I14" i="2"/>
  <c r="L14" i="2" s="1"/>
  <c r="I13" i="2"/>
  <c r="L13" i="2" s="1"/>
  <c r="I18" i="2"/>
  <c r="L18" i="2" s="1"/>
  <c r="I25" i="2"/>
  <c r="L25" i="2" s="1"/>
  <c r="I34" i="2"/>
  <c r="L34" i="2" s="1"/>
  <c r="I41" i="2"/>
  <c r="L41" i="2" s="1"/>
  <c r="I30" i="2"/>
  <c r="L30" i="2" s="1"/>
  <c r="I20" i="2"/>
  <c r="L20" i="2" s="1"/>
  <c r="I27" i="2"/>
  <c r="L27" i="2" s="1"/>
  <c r="I36" i="2"/>
  <c r="L36" i="2" s="1"/>
  <c r="I43" i="2"/>
  <c r="L43" i="2" s="1"/>
  <c r="I22" i="2"/>
  <c r="L22" i="2" s="1"/>
  <c r="I29" i="2"/>
  <c r="L29" i="2" s="1"/>
  <c r="I38" i="2"/>
  <c r="L38" i="2" s="1"/>
  <c r="F10" i="2"/>
  <c r="E10" i="2"/>
  <c r="C4" i="2" s="1"/>
  <c r="D10" i="2"/>
  <c r="C5" i="2" l="1"/>
  <c r="C6" i="2" s="1"/>
  <c r="J3" i="2"/>
  <c r="L10" i="2"/>
  <c r="M10" i="8" l="1"/>
  <c r="J4" i="8" s="1"/>
  <c r="N10" i="8"/>
  <c r="H41" i="2"/>
  <c r="H33" i="2"/>
  <c r="H24" i="2"/>
  <c r="H16" i="2"/>
  <c r="H40" i="2"/>
  <c r="H32" i="2"/>
  <c r="H23" i="2"/>
  <c r="H15" i="2"/>
  <c r="H45" i="2"/>
  <c r="H39" i="2"/>
  <c r="H31" i="2"/>
  <c r="H22" i="2"/>
  <c r="H37" i="2"/>
  <c r="H29" i="2"/>
  <c r="H20" i="2"/>
  <c r="H26" i="2"/>
  <c r="H38" i="2"/>
  <c r="H30" i="2"/>
  <c r="H21" i="2"/>
  <c r="H44" i="2"/>
  <c r="H36" i="2"/>
  <c r="H28" i="2"/>
  <c r="H19" i="2"/>
  <c r="H42" i="2"/>
  <c r="H34" i="2"/>
  <c r="H25" i="2"/>
  <c r="H43" i="2"/>
  <c r="H35" i="2"/>
  <c r="H27" i="2"/>
  <c r="H18" i="2"/>
  <c r="H17" i="2"/>
  <c r="K15" i="2" l="1"/>
  <c r="N15" i="2" s="1"/>
  <c r="J15" i="2"/>
  <c r="M15" i="2" s="1"/>
  <c r="J29" i="2"/>
  <c r="M29" i="2" s="1"/>
  <c r="K29" i="2"/>
  <c r="N29" i="2" s="1"/>
  <c r="J44" i="2"/>
  <c r="M44" i="2" s="1"/>
  <c r="K44" i="2"/>
  <c r="N44" i="2" s="1"/>
  <c r="K37" i="2"/>
  <c r="N37" i="2" s="1"/>
  <c r="J37" i="2"/>
  <c r="M37" i="2" s="1"/>
  <c r="K32" i="2"/>
  <c r="N32" i="2" s="1"/>
  <c r="J32" i="2"/>
  <c r="M32" i="2" s="1"/>
  <c r="K18" i="2"/>
  <c r="N18" i="2" s="1"/>
  <c r="J18" i="2"/>
  <c r="M18" i="2" s="1"/>
  <c r="J43" i="2"/>
  <c r="M43" i="2" s="1"/>
  <c r="K43" i="2"/>
  <c r="N43" i="2" s="1"/>
  <c r="K31" i="2"/>
  <c r="N31" i="2" s="1"/>
  <c r="J31" i="2"/>
  <c r="M31" i="2" s="1"/>
  <c r="J28" i="2"/>
  <c r="M28" i="2" s="1"/>
  <c r="K28" i="2"/>
  <c r="N28" i="2" s="1"/>
  <c r="J27" i="2"/>
  <c r="M27" i="2" s="1"/>
  <c r="K27" i="2"/>
  <c r="N27" i="2" s="1"/>
  <c r="K23" i="2"/>
  <c r="N23" i="2" s="1"/>
  <c r="J23" i="2"/>
  <c r="M23" i="2" s="1"/>
  <c r="K13" i="2"/>
  <c r="N13" i="2" s="1"/>
  <c r="J13" i="2"/>
  <c r="M13" i="2" s="1"/>
  <c r="M10" i="2" s="1"/>
  <c r="J4" i="2" s="1"/>
  <c r="K40" i="2"/>
  <c r="N40" i="2" s="1"/>
  <c r="J40" i="2"/>
  <c r="M40" i="2" s="1"/>
  <c r="K21" i="2"/>
  <c r="N21" i="2" s="1"/>
  <c r="J21" i="2"/>
  <c r="M21" i="2" s="1"/>
  <c r="K16" i="2"/>
  <c r="N16" i="2" s="1"/>
  <c r="J16" i="2"/>
  <c r="M16" i="2" s="1"/>
  <c r="K30" i="2"/>
  <c r="N30" i="2" s="1"/>
  <c r="J30" i="2"/>
  <c r="M30" i="2" s="1"/>
  <c r="K42" i="2"/>
  <c r="N42" i="2" s="1"/>
  <c r="J42" i="2"/>
  <c r="M42" i="2" s="1"/>
  <c r="J38" i="2"/>
  <c r="M38" i="2" s="1"/>
  <c r="K38" i="2"/>
  <c r="N38" i="2" s="1"/>
  <c r="K39" i="2"/>
  <c r="N39" i="2" s="1"/>
  <c r="J39" i="2"/>
  <c r="M39" i="2" s="1"/>
  <c r="K33" i="2"/>
  <c r="N33" i="2" s="1"/>
  <c r="J33" i="2"/>
  <c r="M33" i="2" s="1"/>
  <c r="J20" i="2"/>
  <c r="M20" i="2" s="1"/>
  <c r="K20" i="2"/>
  <c r="N20" i="2" s="1"/>
  <c r="J36" i="2"/>
  <c r="M36" i="2" s="1"/>
  <c r="K36" i="2"/>
  <c r="N36" i="2" s="1"/>
  <c r="J35" i="2"/>
  <c r="M35" i="2" s="1"/>
  <c r="K35" i="2"/>
  <c r="N35" i="2" s="1"/>
  <c r="K14" i="2"/>
  <c r="N14" i="2" s="1"/>
  <c r="J14" i="2"/>
  <c r="M14" i="2" s="1"/>
  <c r="K25" i="2"/>
  <c r="N25" i="2" s="1"/>
  <c r="J25" i="2"/>
  <c r="M25" i="2" s="1"/>
  <c r="J22" i="2"/>
  <c r="M22" i="2" s="1"/>
  <c r="K22" i="2"/>
  <c r="N22" i="2" s="1"/>
  <c r="K34" i="2"/>
  <c r="N34" i="2" s="1"/>
  <c r="J34" i="2"/>
  <c r="M34" i="2" s="1"/>
  <c r="K24" i="2"/>
  <c r="N24" i="2" s="1"/>
  <c r="J24" i="2"/>
  <c r="M24" i="2" s="1"/>
  <c r="K17" i="2"/>
  <c r="N17" i="2" s="1"/>
  <c r="J17" i="2"/>
  <c r="M17" i="2" s="1"/>
  <c r="J19" i="2"/>
  <c r="M19" i="2" s="1"/>
  <c r="K19" i="2"/>
  <c r="N19" i="2" s="1"/>
  <c r="K26" i="2"/>
  <c r="N26" i="2" s="1"/>
  <c r="J26" i="2"/>
  <c r="M26" i="2" s="1"/>
  <c r="J45" i="2"/>
  <c r="M45" i="2" s="1"/>
  <c r="K45" i="2"/>
  <c r="N45" i="2" s="1"/>
  <c r="K41" i="2"/>
  <c r="N41" i="2" s="1"/>
  <c r="J41" i="2"/>
  <c r="M41" i="2" s="1"/>
  <c r="N10" i="2" l="1"/>
</calcChain>
</file>

<file path=xl/sharedStrings.xml><?xml version="1.0" encoding="utf-8"?>
<sst xmlns="http://schemas.openxmlformats.org/spreadsheetml/2006/main" count="114" uniqueCount="64">
  <si>
    <t>Y</t>
  </si>
  <si>
    <t>X</t>
  </si>
  <si>
    <t>XY</t>
  </si>
  <si>
    <t>Somatórios</t>
  </si>
  <si>
    <r>
      <t>S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>:</t>
    </r>
  </si>
  <si>
    <r>
      <t>S</t>
    </r>
    <r>
      <rPr>
        <vertAlign val="subscript"/>
        <sz val="11"/>
        <color theme="1"/>
        <rFont val="Calibri"/>
        <family val="2"/>
        <scheme val="minor"/>
      </rPr>
      <t>XX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</si>
  <si>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</si>
  <si>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</t>
    </r>
  </si>
  <si>
    <t>Ẋ</t>
  </si>
  <si>
    <t>Ῡ</t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</si>
  <si>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</si>
  <si>
    <r>
      <t>X</t>
    </r>
    <r>
      <rPr>
        <vertAlign val="superscript"/>
        <sz val="12"/>
        <color theme="1"/>
        <rFont val="Calibri"/>
        <family val="2"/>
        <scheme val="minor"/>
      </rPr>
      <t>2</t>
    </r>
  </si>
  <si>
    <t>Y estimado</t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</si>
  <si>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c/ relação à média </t>
    </r>
    <r>
      <rPr>
        <sz val="11"/>
        <color theme="1"/>
        <rFont val="Calibri"/>
        <family val="2"/>
      </rPr>
      <t>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</si>
  <si>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</si>
  <si>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</si>
  <si>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com relação à média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</si>
  <si>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</si>
  <si>
    <t>&lt;== Médias</t>
  </si>
  <si>
    <t>SQT</t>
  </si>
  <si>
    <t>SQReg</t>
  </si>
  <si>
    <t>Quadrado Total</t>
  </si>
  <si>
    <t>Quadrado do Erro</t>
  </si>
  <si>
    <t>Quadrado da Regressão</t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</si>
  <si>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</si>
  <si>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</si>
  <si>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)</t>
    </r>
    <r>
      <rPr>
        <vertAlign val="superscript"/>
        <sz val="12"/>
        <color theme="1"/>
        <rFont val="Calibri"/>
        <family val="2"/>
        <scheme val="minor"/>
      </rPr>
      <t>2</t>
    </r>
  </si>
  <si>
    <t>SQE</t>
  </si>
  <si>
    <t>Confira se estes valores resultam iguais</t>
  </si>
  <si>
    <t>=====&gt;</t>
  </si>
  <si>
    <r>
      <t>Coeficiente de correlação 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</si>
  <si>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Coeficiente de determinação (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):</t>
    </r>
  </si>
  <si>
    <t>Use a fórmula para cálculo destas somas:</t>
  </si>
  <si>
    <r>
      <t>Observação (</t>
    </r>
    <r>
      <rPr>
        <i/>
        <sz val="11"/>
        <color theme="1"/>
        <rFont val="Calibri"/>
        <family val="2"/>
        <scheme val="minor"/>
      </rPr>
      <t>i)</t>
    </r>
  </si>
  <si>
    <r>
      <t>S</t>
    </r>
    <r>
      <rPr>
        <vertAlign val="subscript"/>
        <sz val="11"/>
        <color theme="1"/>
        <rFont val="Calibri"/>
        <family val="2"/>
        <scheme val="minor"/>
      </rPr>
      <t>YY</t>
    </r>
    <r>
      <rPr>
        <sz val="11"/>
        <color theme="1"/>
        <rFont val="Calibri"/>
        <family val="2"/>
        <scheme val="minor"/>
      </rPr>
      <t>:</t>
    </r>
  </si>
  <si>
    <r>
      <t>Y</t>
    </r>
    <r>
      <rPr>
        <vertAlign val="superscript"/>
        <sz val="12"/>
        <color theme="1"/>
        <rFont val="Calibri"/>
        <family val="2"/>
        <scheme val="minor"/>
      </rPr>
      <t>2</t>
    </r>
  </si>
  <si>
    <t>Grupo</t>
  </si>
  <si>
    <t>Consumo</t>
  </si>
  <si>
    <t>Roteiro de cálculo para a análise de Regressão Linear Simples (Idade vs Consumo de Combustível)</t>
  </si>
  <si>
    <r>
      <t>Desvio de Yi com relação y</t>
    </r>
    <r>
      <rPr>
        <vertAlign val="subscript"/>
        <sz val="11"/>
        <color theme="1"/>
        <rFont val="Calibri"/>
        <family val="2"/>
        <scheme val="minor"/>
      </rPr>
      <t>i</t>
    </r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</si>
  <si>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</si>
  <si>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</si>
  <si>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</si>
  <si>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</si>
  <si>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</si>
  <si>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</si>
  <si>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</si>
  <si>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</si>
  <si>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</si>
  <si>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</si>
  <si>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</si>
  <si>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</si>
  <si>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</si>
  <si>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</si>
  <si>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</si>
  <si>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</si>
  <si>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</si>
  <si>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</si>
  <si>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</si>
  <si>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</si>
  <si>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</si>
  <si>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</si>
  <si>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Inferior 95,0%</t>
  </si>
  <si>
    <t>Superior 95,0%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</si>
</sst>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0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0" xfId="0" quotePrefix="1" applyFont="1" applyFill="1" applyBorder="1" applyAlignment="1">
      <alignment horizontal="right"/>
    </xf>
    <xf numFmtId="0" fontId="9" fillId="0" borderId="0" xfId="0" applyFont="1" applyFill="1" applyBorder="1" applyAlignment="1"/>
    <xf numFmtId="164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65" fontId="0" fillId="3" borderId="4" xfId="0" applyNumberFormat="1" applyFont="1" applyFill="1" applyBorder="1" applyAlignment="1" applyProtection="1">
      <protection locked="0"/>
    </xf>
    <xf numFmtId="164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64" fontId="0" fillId="3" borderId="4" xfId="0" quotePrefix="1" applyNumberFormat="1" applyFont="1" applyFill="1" applyBorder="1" applyAlignment="1" applyProtection="1">
      <protection locked="0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7" xfId="0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Continuous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x Grupo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Dados!$B$11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4621269674348195"/>
                  <c:y val="-8.88299225126692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Dados!$C$13:$C$45</c:f>
              <c:numCache>
                <c:formatCode>0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</c:numCache>
            </c:numRef>
          </c:xVal>
          <c:yVal>
            <c:numRef>
              <c:f>Dados!$B$13:$B$45</c:f>
              <c:numCache>
                <c:formatCode>0.00</c:formatCode>
                <c:ptCount val="33"/>
                <c:pt idx="0">
                  <c:v>1.36</c:v>
                </c:pt>
                <c:pt idx="1">
                  <c:v>0</c:v>
                </c:pt>
                <c:pt idx="2">
                  <c:v>1.36</c:v>
                </c:pt>
                <c:pt idx="3">
                  <c:v>0.89</c:v>
                </c:pt>
                <c:pt idx="4">
                  <c:v>1.21</c:v>
                </c:pt>
                <c:pt idx="5">
                  <c:v>1.54</c:v>
                </c:pt>
                <c:pt idx="6">
                  <c:v>1.37</c:v>
                </c:pt>
                <c:pt idx="7">
                  <c:v>1.59</c:v>
                </c:pt>
                <c:pt idx="8">
                  <c:v>1.1100000000000001</c:v>
                </c:pt>
                <c:pt idx="9">
                  <c:v>0.78</c:v>
                </c:pt>
                <c:pt idx="10">
                  <c:v>1.22</c:v>
                </c:pt>
                <c:pt idx="11">
                  <c:v>1.7</c:v>
                </c:pt>
                <c:pt idx="12">
                  <c:v>1.66</c:v>
                </c:pt>
                <c:pt idx="13">
                  <c:v>1.42</c:v>
                </c:pt>
                <c:pt idx="14">
                  <c:v>1.76</c:v>
                </c:pt>
                <c:pt idx="15">
                  <c:v>2.0099999999999998</c:v>
                </c:pt>
                <c:pt idx="16">
                  <c:v>1.49</c:v>
                </c:pt>
                <c:pt idx="17">
                  <c:v>2.25</c:v>
                </c:pt>
                <c:pt idx="18">
                  <c:v>1.29</c:v>
                </c:pt>
                <c:pt idx="19">
                  <c:v>2.16</c:v>
                </c:pt>
                <c:pt idx="20">
                  <c:v>2.37</c:v>
                </c:pt>
                <c:pt idx="21">
                  <c:v>2.2000000000000002</c:v>
                </c:pt>
                <c:pt idx="22">
                  <c:v>2.35</c:v>
                </c:pt>
                <c:pt idx="23">
                  <c:v>2.29</c:v>
                </c:pt>
                <c:pt idx="24">
                  <c:v>1.88</c:v>
                </c:pt>
                <c:pt idx="25">
                  <c:v>1.93</c:v>
                </c:pt>
                <c:pt idx="26">
                  <c:v>1.44</c:v>
                </c:pt>
                <c:pt idx="27">
                  <c:v>2.64</c:v>
                </c:pt>
                <c:pt idx="28">
                  <c:v>1.9</c:v>
                </c:pt>
                <c:pt idx="29">
                  <c:v>1.46</c:v>
                </c:pt>
                <c:pt idx="30">
                  <c:v>2.08</c:v>
                </c:pt>
                <c:pt idx="31">
                  <c:v>1.57</c:v>
                </c:pt>
                <c:pt idx="32">
                  <c:v>2.76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3B-4EF3-B61E-87391620E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819424"/>
        <c:axId val="1828807456"/>
      </c:scatterChart>
      <c:valAx>
        <c:axId val="182881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8807456"/>
        <c:crosses val="autoZero"/>
        <c:crossBetween val="midCat"/>
      </c:valAx>
      <c:valAx>
        <c:axId val="18288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881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182562</xdr:rowOff>
    </xdr:from>
    <xdr:to>
      <xdr:col>13</xdr:col>
      <xdr:colOff>590550</xdr:colOff>
      <xdr:row>23</xdr:row>
      <xdr:rowOff>173037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N9" sqref="N9"/>
    </sheetView>
  </sheetViews>
  <sheetFormatPr defaultColWidth="9.140625" defaultRowHeight="15" x14ac:dyDescent="0.25"/>
  <cols>
    <col min="1" max="1" width="14.42578125" style="2" bestFit="1" customWidth="1"/>
    <col min="2" max="2" width="14.28515625" style="2" bestFit="1" customWidth="1"/>
    <col min="3" max="3" width="8.5703125" style="2" bestFit="1" customWidth="1"/>
    <col min="4" max="4" width="10.85546875" style="2" bestFit="1" customWidth="1"/>
    <col min="5" max="5" width="7.5703125" style="2" bestFit="1" customWidth="1"/>
    <col min="6" max="6" width="6.5703125" style="2" bestFit="1" customWidth="1"/>
    <col min="7" max="7" width="3.140625" style="2" customWidth="1"/>
    <col min="8" max="8" width="11.7109375" style="2" customWidth="1"/>
    <col min="9" max="9" width="31.85546875" style="2" bestFit="1" customWidth="1"/>
    <col min="10" max="10" width="36.5703125" style="2" bestFit="1" customWidth="1"/>
    <col min="11" max="11" width="16.42578125" style="2" bestFit="1" customWidth="1"/>
    <col min="12" max="12" width="14.7109375" style="2" bestFit="1" customWidth="1"/>
    <col min="13" max="13" width="12.28515625" style="2" bestFit="1" customWidth="1"/>
    <col min="14" max="14" width="12.42578125" style="2" bestFit="1" customWidth="1"/>
    <col min="15" max="16384" width="9.140625" style="2"/>
  </cols>
  <sheetData>
    <row r="1" spans="1:16" ht="15.75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18" x14ac:dyDescent="0.35">
      <c r="B2" s="1" t="s">
        <v>34</v>
      </c>
      <c r="C2" s="16">
        <f>F10-(B10^2)/33</f>
        <v>10.349351515151554</v>
      </c>
    </row>
    <row r="3" spans="1:16" ht="18" x14ac:dyDescent="0.35">
      <c r="B3" s="1" t="s">
        <v>4</v>
      </c>
      <c r="C3" s="16">
        <f>D10-(C10*B10)/33</f>
        <v>36.992727272727279</v>
      </c>
      <c r="I3" s="1" t="s">
        <v>30</v>
      </c>
      <c r="J3" s="15">
        <f>C3/SQRT(C4*C2)</f>
        <v>0.67418818151975513</v>
      </c>
      <c r="N3" s="18"/>
      <c r="P3" s="14"/>
    </row>
    <row r="4" spans="1:16" ht="18.75" x14ac:dyDescent="0.35">
      <c r="B4" s="1" t="s">
        <v>5</v>
      </c>
      <c r="C4" s="16">
        <f>E10-(C10^2)/33</f>
        <v>290.90909090909088</v>
      </c>
      <c r="I4" s="1" t="s">
        <v>31</v>
      </c>
      <c r="J4" s="15">
        <f>M10/L10</f>
        <v>0.45452970410091614</v>
      </c>
    </row>
    <row r="5" spans="1:16" ht="18" x14ac:dyDescent="0.35">
      <c r="B5" s="1" t="s">
        <v>6</v>
      </c>
      <c r="C5" s="17">
        <f>C3/C4</f>
        <v>0.12716250000000004</v>
      </c>
    </row>
    <row r="6" spans="1:16" ht="18" x14ac:dyDescent="0.35">
      <c r="B6" s="1" t="s">
        <v>7</v>
      </c>
      <c r="C6" s="17">
        <f>B8-C5*C8</f>
        <v>1.0089458333333332</v>
      </c>
      <c r="L6" s="28" t="s">
        <v>32</v>
      </c>
      <c r="M6" s="28"/>
      <c r="N6" s="28"/>
    </row>
    <row r="7" spans="1:16" ht="15.75" x14ac:dyDescent="0.25">
      <c r="B7" s="10" t="s">
        <v>9</v>
      </c>
      <c r="C7" s="11" t="s">
        <v>8</v>
      </c>
      <c r="D7" s="35" t="s">
        <v>18</v>
      </c>
      <c r="J7" s="37" t="s">
        <v>28</v>
      </c>
      <c r="L7" s="12" t="s">
        <v>19</v>
      </c>
      <c r="M7" s="12" t="s">
        <v>20</v>
      </c>
      <c r="N7" s="12" t="s">
        <v>27</v>
      </c>
    </row>
    <row r="8" spans="1:16" x14ac:dyDescent="0.25">
      <c r="B8" s="5">
        <f>AVERAGE(B13:B45)</f>
        <v>1.667878787878788</v>
      </c>
      <c r="C8" s="5">
        <f>AVERAGE(C13:C45)</f>
        <v>5.1818181818181817</v>
      </c>
      <c r="D8" s="36"/>
      <c r="J8" s="37"/>
      <c r="K8" s="13" t="s">
        <v>29</v>
      </c>
      <c r="L8" s="16">
        <f>SUM(L13:L45)</f>
        <v>10.349351515151517</v>
      </c>
      <c r="M8" s="16">
        <f>SUM(M13:M45)</f>
        <v>4.7040876818181871</v>
      </c>
      <c r="N8" s="16">
        <f>SUM(N13:N45)</f>
        <v>5.6452638333333329</v>
      </c>
    </row>
    <row r="9" spans="1:16" x14ac:dyDescent="0.25">
      <c r="B9" s="34" t="s">
        <v>3</v>
      </c>
      <c r="C9" s="34"/>
      <c r="D9" s="34"/>
      <c r="E9" s="34"/>
      <c r="F9" s="34"/>
      <c r="J9" s="37"/>
      <c r="K9" s="1"/>
      <c r="L9" s="12" t="s">
        <v>19</v>
      </c>
      <c r="M9" s="12" t="s">
        <v>20</v>
      </c>
      <c r="N9" s="12" t="s">
        <v>27</v>
      </c>
    </row>
    <row r="10" spans="1:16" x14ac:dyDescent="0.25">
      <c r="B10" s="3">
        <f>SUM(B13:B45)</f>
        <v>55.04</v>
      </c>
      <c r="C10" s="3">
        <f>SUM(C13:C45)</f>
        <v>171</v>
      </c>
      <c r="D10" s="3">
        <f>SUM(D13:D45)</f>
        <v>322.2</v>
      </c>
      <c r="E10" s="3">
        <f>SUM(E13:E45)</f>
        <v>1177</v>
      </c>
      <c r="F10" s="3">
        <f>SUM(F13:F45)</f>
        <v>102.14940000000003</v>
      </c>
      <c r="J10" s="38"/>
      <c r="K10" s="13" t="s">
        <v>29</v>
      </c>
      <c r="L10" s="6">
        <f>SUM(L13:L45)</f>
        <v>10.349351515151517</v>
      </c>
      <c r="M10" s="6">
        <f>SUM(M13:M45)</f>
        <v>4.7040876818181871</v>
      </c>
      <c r="N10" s="6">
        <f>SUM(N13:N45)</f>
        <v>5.6452638333333329</v>
      </c>
      <c r="O10" s="6"/>
    </row>
    <row r="11" spans="1:16" ht="18.75" x14ac:dyDescent="0.25">
      <c r="A11" s="29" t="s">
        <v>33</v>
      </c>
      <c r="B11" s="10" t="s">
        <v>0</v>
      </c>
      <c r="C11" s="10" t="s">
        <v>1</v>
      </c>
      <c r="D11" s="32" t="s">
        <v>2</v>
      </c>
      <c r="E11" s="32" t="s">
        <v>11</v>
      </c>
      <c r="F11" s="32" t="s">
        <v>35</v>
      </c>
      <c r="H11" s="10" t="s">
        <v>10</v>
      </c>
      <c r="I11" s="10" t="s">
        <v>14</v>
      </c>
      <c r="J11" s="10" t="s">
        <v>15</v>
      </c>
      <c r="K11" s="10" t="s">
        <v>17</v>
      </c>
      <c r="L11" s="10" t="s">
        <v>24</v>
      </c>
      <c r="M11" s="10" t="s">
        <v>25</v>
      </c>
      <c r="N11" s="10" t="s">
        <v>26</v>
      </c>
    </row>
    <row r="12" spans="1:16" s="1" customFormat="1" ht="30" customHeight="1" x14ac:dyDescent="0.25">
      <c r="A12" s="30"/>
      <c r="B12" s="4" t="s">
        <v>37</v>
      </c>
      <c r="C12" s="4" t="s">
        <v>36</v>
      </c>
      <c r="D12" s="33"/>
      <c r="E12" s="33"/>
      <c r="F12" s="33"/>
      <c r="H12" s="12" t="s">
        <v>12</v>
      </c>
      <c r="I12" s="12" t="s">
        <v>13</v>
      </c>
      <c r="J12" s="12" t="s">
        <v>16</v>
      </c>
      <c r="K12" s="12" t="s">
        <v>39</v>
      </c>
      <c r="L12" s="12" t="s">
        <v>21</v>
      </c>
      <c r="M12" s="12" t="s">
        <v>23</v>
      </c>
      <c r="N12" s="12" t="s">
        <v>22</v>
      </c>
    </row>
    <row r="13" spans="1:16" x14ac:dyDescent="0.25">
      <c r="A13" s="7">
        <v>1</v>
      </c>
      <c r="B13" s="5">
        <v>1.36</v>
      </c>
      <c r="C13" s="19">
        <v>1</v>
      </c>
      <c r="D13" s="16">
        <f>C13*B13</f>
        <v>1.36</v>
      </c>
      <c r="E13" s="16">
        <f>C13^2</f>
        <v>1</v>
      </c>
      <c r="F13" s="15">
        <f>B13^2</f>
        <v>1.8496000000000004</v>
      </c>
      <c r="H13" s="15">
        <f>$C$6+$C$5*C13</f>
        <v>1.1361083333333333</v>
      </c>
      <c r="I13" s="15">
        <f>B13-$B$8</f>
        <v>-0.30787878787878786</v>
      </c>
      <c r="J13" s="22">
        <f>H13-$B$8</f>
        <v>-0.53177045454545468</v>
      </c>
      <c r="K13" s="15">
        <f>B13-H13</f>
        <v>0.22389166666666682</v>
      </c>
      <c r="L13" s="15">
        <f>I13^2</f>
        <v>9.4789348025711651E-2</v>
      </c>
      <c r="M13" s="15">
        <f>J13^2</f>
        <v>0.28277981632747951</v>
      </c>
      <c r="N13" s="15">
        <f>K13^2</f>
        <v>5.0127478402777849E-2</v>
      </c>
    </row>
    <row r="14" spans="1:16" x14ac:dyDescent="0.25">
      <c r="A14" s="7">
        <v>2</v>
      </c>
      <c r="B14" s="5">
        <v>0</v>
      </c>
      <c r="C14" s="19">
        <v>1</v>
      </c>
      <c r="D14" s="16">
        <f t="shared" ref="D14:D45" si="0">C14*B14</f>
        <v>0</v>
      </c>
      <c r="E14" s="16">
        <f t="shared" ref="E14:E45" si="1">C14^2</f>
        <v>1</v>
      </c>
      <c r="F14" s="16">
        <f t="shared" ref="F14:F45" si="2">B14^2</f>
        <v>0</v>
      </c>
      <c r="H14" s="15">
        <f>$C$6+$C$5*C14</f>
        <v>1.1361083333333333</v>
      </c>
      <c r="I14" s="15">
        <f t="shared" ref="I14:I45" si="3">B14-$B$8</f>
        <v>-1.667878787878788</v>
      </c>
      <c r="J14" s="15">
        <f t="shared" ref="J14:J45" si="4">H14-$B$8</f>
        <v>-0.53177045454545468</v>
      </c>
      <c r="K14" s="15">
        <f t="shared" ref="K14:K45" si="5">B14-H14</f>
        <v>-1.1361083333333333</v>
      </c>
      <c r="L14" s="15">
        <f t="shared" ref="L14:L45" si="6">I14^2</f>
        <v>2.7818196510560149</v>
      </c>
      <c r="M14" s="15">
        <f t="shared" ref="M14:M45" si="7">J14^2</f>
        <v>0.28277981632747951</v>
      </c>
      <c r="N14" s="15">
        <f t="shared" ref="N14:N45" si="8">K14^2</f>
        <v>1.2907421450694443</v>
      </c>
    </row>
    <row r="15" spans="1:16" x14ac:dyDescent="0.25">
      <c r="A15" s="7">
        <v>3</v>
      </c>
      <c r="B15" s="5">
        <v>1.36</v>
      </c>
      <c r="C15" s="19">
        <v>1</v>
      </c>
      <c r="D15" s="16">
        <f t="shared" si="0"/>
        <v>1.36</v>
      </c>
      <c r="E15" s="16">
        <f t="shared" si="1"/>
        <v>1</v>
      </c>
      <c r="F15" s="16">
        <f t="shared" si="2"/>
        <v>1.8496000000000004</v>
      </c>
      <c r="H15" s="15">
        <f t="shared" ref="H15:H45" si="9">$C$6+$C$5*C15</f>
        <v>1.1361083333333333</v>
      </c>
      <c r="I15" s="15">
        <f t="shared" si="3"/>
        <v>-0.30787878787878786</v>
      </c>
      <c r="J15" s="15">
        <f t="shared" si="4"/>
        <v>-0.53177045454545468</v>
      </c>
      <c r="K15" s="15">
        <f t="shared" si="5"/>
        <v>0.22389166666666682</v>
      </c>
      <c r="L15" s="15">
        <f t="shared" si="6"/>
        <v>9.4789348025711651E-2</v>
      </c>
      <c r="M15" s="15">
        <f t="shared" si="7"/>
        <v>0.28277981632747951</v>
      </c>
      <c r="N15" s="15">
        <f t="shared" si="8"/>
        <v>5.0127478402777849E-2</v>
      </c>
    </row>
    <row r="16" spans="1:16" x14ac:dyDescent="0.25">
      <c r="A16" s="7">
        <v>4</v>
      </c>
      <c r="B16" s="5">
        <v>0.89</v>
      </c>
      <c r="C16" s="19">
        <v>1</v>
      </c>
      <c r="D16" s="16">
        <f t="shared" si="0"/>
        <v>0.89</v>
      </c>
      <c r="E16" s="16">
        <f t="shared" si="1"/>
        <v>1</v>
      </c>
      <c r="F16" s="16">
        <f t="shared" si="2"/>
        <v>0.79210000000000003</v>
      </c>
      <c r="H16" s="15">
        <f t="shared" si="9"/>
        <v>1.1361083333333333</v>
      </c>
      <c r="I16" s="15">
        <f t="shared" si="3"/>
        <v>-0.77787878787878795</v>
      </c>
      <c r="J16" s="15">
        <f t="shared" si="4"/>
        <v>-0.53177045454545468</v>
      </c>
      <c r="K16" s="15">
        <f t="shared" si="5"/>
        <v>-0.24610833333333326</v>
      </c>
      <c r="L16" s="15">
        <f t="shared" si="6"/>
        <v>0.60509540863177236</v>
      </c>
      <c r="M16" s="15">
        <f t="shared" si="7"/>
        <v>0.28277981632747951</v>
      </c>
      <c r="N16" s="15">
        <f t="shared" si="8"/>
        <v>6.0569311736111076E-2</v>
      </c>
    </row>
    <row r="17" spans="1:14" x14ac:dyDescent="0.25">
      <c r="A17" s="7">
        <v>5</v>
      </c>
      <c r="B17" s="5">
        <v>1.21</v>
      </c>
      <c r="C17" s="19">
        <v>2</v>
      </c>
      <c r="D17" s="16">
        <f t="shared" si="0"/>
        <v>2.42</v>
      </c>
      <c r="E17" s="16">
        <f t="shared" si="1"/>
        <v>4</v>
      </c>
      <c r="F17" s="16">
        <f t="shared" si="2"/>
        <v>1.4641</v>
      </c>
      <c r="H17" s="15">
        <f t="shared" si="9"/>
        <v>1.2632708333333333</v>
      </c>
      <c r="I17" s="15">
        <f t="shared" si="3"/>
        <v>-0.457878787878788</v>
      </c>
      <c r="J17" s="15">
        <f t="shared" si="4"/>
        <v>-0.40460795454545462</v>
      </c>
      <c r="K17" s="15">
        <f t="shared" si="5"/>
        <v>-5.3270833333333378E-2</v>
      </c>
      <c r="L17" s="15">
        <f t="shared" si="6"/>
        <v>0.20965298438934812</v>
      </c>
      <c r="M17" s="15">
        <f t="shared" si="7"/>
        <v>0.16370759688145667</v>
      </c>
      <c r="N17" s="15">
        <f t="shared" si="8"/>
        <v>2.8377816840277825E-3</v>
      </c>
    </row>
    <row r="18" spans="1:14" x14ac:dyDescent="0.25">
      <c r="A18" s="7">
        <v>6</v>
      </c>
      <c r="B18" s="5">
        <v>1.54</v>
      </c>
      <c r="C18" s="19">
        <v>2</v>
      </c>
      <c r="D18" s="16">
        <f t="shared" si="0"/>
        <v>3.08</v>
      </c>
      <c r="E18" s="16">
        <f t="shared" si="1"/>
        <v>4</v>
      </c>
      <c r="F18" s="16">
        <f t="shared" si="2"/>
        <v>2.3715999999999999</v>
      </c>
      <c r="H18" s="15">
        <f t="shared" si="9"/>
        <v>1.2632708333333333</v>
      </c>
      <c r="I18" s="15">
        <f t="shared" si="3"/>
        <v>-0.12787878787878793</v>
      </c>
      <c r="J18" s="15">
        <f t="shared" si="4"/>
        <v>-0.40460795454545462</v>
      </c>
      <c r="K18" s="15">
        <f t="shared" si="5"/>
        <v>0.27672916666666669</v>
      </c>
      <c r="L18" s="15">
        <f t="shared" si="6"/>
        <v>1.6352984389348037E-2</v>
      </c>
      <c r="M18" s="15">
        <f t="shared" si="7"/>
        <v>0.16370759688145667</v>
      </c>
      <c r="N18" s="15">
        <f t="shared" si="8"/>
        <v>7.6579031684027798E-2</v>
      </c>
    </row>
    <row r="19" spans="1:14" x14ac:dyDescent="0.25">
      <c r="A19" s="7">
        <v>7</v>
      </c>
      <c r="B19" s="5">
        <v>1.37</v>
      </c>
      <c r="C19" s="19">
        <v>2</v>
      </c>
      <c r="D19" s="16">
        <f t="shared" si="0"/>
        <v>2.74</v>
      </c>
      <c r="E19" s="16">
        <f t="shared" si="1"/>
        <v>4</v>
      </c>
      <c r="F19" s="16">
        <f t="shared" si="2"/>
        <v>1.8769000000000002</v>
      </c>
      <c r="H19" s="15">
        <f t="shared" si="9"/>
        <v>1.2632708333333333</v>
      </c>
      <c r="I19" s="15">
        <f t="shared" si="3"/>
        <v>-0.29787878787878785</v>
      </c>
      <c r="J19" s="15">
        <f t="shared" si="4"/>
        <v>-0.40460795454545462</v>
      </c>
      <c r="K19" s="15">
        <f t="shared" si="5"/>
        <v>0.10672916666666676</v>
      </c>
      <c r="L19" s="15">
        <f t="shared" si="6"/>
        <v>8.8731772268135889E-2</v>
      </c>
      <c r="M19" s="15">
        <f t="shared" si="7"/>
        <v>0.16370759688145667</v>
      </c>
      <c r="N19" s="15">
        <f t="shared" si="8"/>
        <v>1.1391115017361132E-2</v>
      </c>
    </row>
    <row r="20" spans="1:14" x14ac:dyDescent="0.25">
      <c r="A20" s="7">
        <v>8</v>
      </c>
      <c r="B20" s="5">
        <v>1.59</v>
      </c>
      <c r="C20" s="19">
        <v>2</v>
      </c>
      <c r="D20" s="16">
        <f t="shared" si="0"/>
        <v>3.18</v>
      </c>
      <c r="E20" s="16">
        <f t="shared" si="1"/>
        <v>4</v>
      </c>
      <c r="F20" s="16">
        <f t="shared" si="2"/>
        <v>2.5281000000000002</v>
      </c>
      <c r="H20" s="15">
        <f t="shared" si="9"/>
        <v>1.2632708333333333</v>
      </c>
      <c r="I20" s="15">
        <f t="shared" si="3"/>
        <v>-7.7878787878787881E-2</v>
      </c>
      <c r="J20" s="15">
        <f t="shared" si="4"/>
        <v>-0.40460795454545462</v>
      </c>
      <c r="K20" s="15">
        <f t="shared" si="5"/>
        <v>0.32672916666666674</v>
      </c>
      <c r="L20" s="15">
        <f t="shared" si="6"/>
        <v>6.0651056014692385E-3</v>
      </c>
      <c r="M20" s="15">
        <f t="shared" si="7"/>
        <v>0.16370759688145667</v>
      </c>
      <c r="N20" s="15">
        <f t="shared" si="8"/>
        <v>0.10675194835069449</v>
      </c>
    </row>
    <row r="21" spans="1:14" x14ac:dyDescent="0.25">
      <c r="A21" s="7">
        <v>9</v>
      </c>
      <c r="B21" s="5">
        <v>1.1100000000000001</v>
      </c>
      <c r="C21" s="19">
        <v>2</v>
      </c>
      <c r="D21" s="16">
        <f t="shared" si="0"/>
        <v>2.2200000000000002</v>
      </c>
      <c r="E21" s="16">
        <f t="shared" si="1"/>
        <v>4</v>
      </c>
      <c r="F21" s="16">
        <f t="shared" si="2"/>
        <v>1.2321000000000002</v>
      </c>
      <c r="H21" s="15">
        <f t="shared" si="9"/>
        <v>1.2632708333333333</v>
      </c>
      <c r="I21" s="15">
        <f t="shared" si="3"/>
        <v>-0.55787878787878786</v>
      </c>
      <c r="J21" s="15">
        <f t="shared" si="4"/>
        <v>-0.40460795454545462</v>
      </c>
      <c r="K21" s="15">
        <f t="shared" si="5"/>
        <v>-0.15327083333333325</v>
      </c>
      <c r="L21" s="15">
        <f t="shared" si="6"/>
        <v>0.31122874196510558</v>
      </c>
      <c r="M21" s="15">
        <f t="shared" si="7"/>
        <v>0.16370759688145667</v>
      </c>
      <c r="N21" s="15">
        <f t="shared" si="8"/>
        <v>2.3491948350694417E-2</v>
      </c>
    </row>
    <row r="22" spans="1:14" x14ac:dyDescent="0.25">
      <c r="A22" s="7">
        <v>10</v>
      </c>
      <c r="B22" s="5">
        <v>0.78</v>
      </c>
      <c r="C22" s="19">
        <v>2</v>
      </c>
      <c r="D22" s="16">
        <f t="shared" si="0"/>
        <v>1.56</v>
      </c>
      <c r="E22" s="16">
        <f t="shared" si="1"/>
        <v>4</v>
      </c>
      <c r="F22" s="16">
        <f t="shared" si="2"/>
        <v>0.60840000000000005</v>
      </c>
      <c r="H22" s="15">
        <f t="shared" si="9"/>
        <v>1.2632708333333333</v>
      </c>
      <c r="I22" s="15">
        <f t="shared" si="3"/>
        <v>-0.88787878787878793</v>
      </c>
      <c r="J22" s="15">
        <f t="shared" si="4"/>
        <v>-0.40460795454545462</v>
      </c>
      <c r="K22" s="15">
        <f t="shared" si="5"/>
        <v>-0.48327083333333332</v>
      </c>
      <c r="L22" s="15">
        <f t="shared" si="6"/>
        <v>0.78832874196510572</v>
      </c>
      <c r="M22" s="15">
        <f t="shared" si="7"/>
        <v>0.16370759688145667</v>
      </c>
      <c r="N22" s="15">
        <f t="shared" si="8"/>
        <v>0.23355069835069442</v>
      </c>
    </row>
    <row r="23" spans="1:14" x14ac:dyDescent="0.25">
      <c r="A23" s="7">
        <v>11</v>
      </c>
      <c r="B23" s="5">
        <v>1.22</v>
      </c>
      <c r="C23" s="19">
        <v>3</v>
      </c>
      <c r="D23" s="16">
        <f t="shared" si="0"/>
        <v>3.66</v>
      </c>
      <c r="E23" s="16">
        <f t="shared" si="1"/>
        <v>9</v>
      </c>
      <c r="F23" s="16">
        <f t="shared" si="2"/>
        <v>1.4883999999999999</v>
      </c>
      <c r="H23" s="15">
        <f t="shared" si="9"/>
        <v>1.3904333333333332</v>
      </c>
      <c r="I23" s="15">
        <f t="shared" si="3"/>
        <v>-0.44787878787878799</v>
      </c>
      <c r="J23" s="15">
        <f t="shared" si="4"/>
        <v>-0.27744545454545477</v>
      </c>
      <c r="K23" s="15">
        <f t="shared" si="5"/>
        <v>-0.17043333333333321</v>
      </c>
      <c r="L23" s="15">
        <f t="shared" si="6"/>
        <v>0.20059540863177236</v>
      </c>
      <c r="M23" s="15">
        <f t="shared" si="7"/>
        <v>7.6975980247934006E-2</v>
      </c>
      <c r="N23" s="15">
        <f t="shared" si="8"/>
        <v>2.9047521111111071E-2</v>
      </c>
    </row>
    <row r="24" spans="1:14" x14ac:dyDescent="0.25">
      <c r="A24" s="7">
        <v>12</v>
      </c>
      <c r="B24" s="5">
        <v>1.7</v>
      </c>
      <c r="C24" s="19">
        <v>3</v>
      </c>
      <c r="D24" s="16">
        <f t="shared" si="0"/>
        <v>5.0999999999999996</v>
      </c>
      <c r="E24" s="16">
        <f t="shared" si="1"/>
        <v>9</v>
      </c>
      <c r="F24" s="16">
        <f t="shared" si="2"/>
        <v>2.8899999999999997</v>
      </c>
      <c r="H24" s="15">
        <f t="shared" si="9"/>
        <v>1.3904333333333332</v>
      </c>
      <c r="I24" s="15">
        <f t="shared" si="3"/>
        <v>3.2121212121211995E-2</v>
      </c>
      <c r="J24" s="15">
        <f t="shared" si="4"/>
        <v>-0.27744545454545477</v>
      </c>
      <c r="K24" s="15">
        <f t="shared" si="5"/>
        <v>0.30956666666666677</v>
      </c>
      <c r="L24" s="15">
        <f t="shared" si="6"/>
        <v>1.0317722681358963E-3</v>
      </c>
      <c r="M24" s="15">
        <f t="shared" si="7"/>
        <v>7.6975980247934006E-2</v>
      </c>
      <c r="N24" s="15">
        <f t="shared" si="8"/>
        <v>9.5831521111111179E-2</v>
      </c>
    </row>
    <row r="25" spans="1:14" x14ac:dyDescent="0.25">
      <c r="A25" s="7">
        <v>13</v>
      </c>
      <c r="B25" s="5">
        <v>1.66</v>
      </c>
      <c r="C25" s="19">
        <v>3</v>
      </c>
      <c r="D25" s="16">
        <f t="shared" si="0"/>
        <v>4.9799999999999995</v>
      </c>
      <c r="E25" s="16">
        <f t="shared" si="1"/>
        <v>9</v>
      </c>
      <c r="F25" s="16">
        <f t="shared" si="2"/>
        <v>2.7555999999999998</v>
      </c>
      <c r="H25" s="15">
        <f t="shared" si="9"/>
        <v>1.3904333333333332</v>
      </c>
      <c r="I25" s="15">
        <f t="shared" si="3"/>
        <v>-7.8787878787880405E-3</v>
      </c>
      <c r="J25" s="15">
        <f t="shared" si="4"/>
        <v>-0.27744545454545477</v>
      </c>
      <c r="K25" s="15">
        <f t="shared" si="5"/>
        <v>0.26956666666666673</v>
      </c>
      <c r="L25" s="15">
        <f t="shared" si="6"/>
        <v>6.2075298438937345E-5</v>
      </c>
      <c r="M25" s="15">
        <f t="shared" si="7"/>
        <v>7.6975980247934006E-2</v>
      </c>
      <c r="N25" s="15">
        <f t="shared" si="8"/>
        <v>7.2666187777777808E-2</v>
      </c>
    </row>
    <row r="26" spans="1:14" x14ac:dyDescent="0.25">
      <c r="A26" s="7">
        <v>14</v>
      </c>
      <c r="B26" s="5">
        <v>1.42</v>
      </c>
      <c r="C26" s="19">
        <v>5</v>
      </c>
      <c r="D26" s="16">
        <f t="shared" si="0"/>
        <v>7.1</v>
      </c>
      <c r="E26" s="16">
        <f t="shared" si="1"/>
        <v>25</v>
      </c>
      <c r="F26" s="16">
        <f t="shared" si="2"/>
        <v>2.0164</v>
      </c>
      <c r="H26" s="15">
        <f>$C$6+$C$5*C26</f>
        <v>1.6447583333333333</v>
      </c>
      <c r="I26" s="15">
        <f t="shared" si="3"/>
        <v>-0.24787878787878803</v>
      </c>
      <c r="J26" s="15">
        <f t="shared" si="4"/>
        <v>-2.3120454545454638E-2</v>
      </c>
      <c r="K26" s="15">
        <f t="shared" si="5"/>
        <v>-0.22475833333333339</v>
      </c>
      <c r="L26" s="15">
        <f t="shared" si="6"/>
        <v>6.1443893480257195E-2</v>
      </c>
      <c r="M26" s="15">
        <f t="shared" si="7"/>
        <v>5.3455541838843407E-4</v>
      </c>
      <c r="N26" s="15">
        <f t="shared" si="8"/>
        <v>5.0516308402777807E-2</v>
      </c>
    </row>
    <row r="27" spans="1:14" x14ac:dyDescent="0.25">
      <c r="A27" s="7">
        <v>15</v>
      </c>
      <c r="B27" s="5">
        <v>1.76</v>
      </c>
      <c r="C27" s="19">
        <v>5</v>
      </c>
      <c r="D27" s="16">
        <f t="shared" si="0"/>
        <v>8.8000000000000007</v>
      </c>
      <c r="E27" s="16">
        <f t="shared" si="1"/>
        <v>25</v>
      </c>
      <c r="F27" s="16">
        <f t="shared" si="2"/>
        <v>3.0975999999999999</v>
      </c>
      <c r="H27" s="15">
        <f t="shared" si="9"/>
        <v>1.6447583333333333</v>
      </c>
      <c r="I27" s="15">
        <f t="shared" si="3"/>
        <v>9.2121212121212048E-2</v>
      </c>
      <c r="J27" s="15">
        <f t="shared" si="4"/>
        <v>-2.3120454545454638E-2</v>
      </c>
      <c r="K27" s="15">
        <f t="shared" si="5"/>
        <v>0.11524166666666669</v>
      </c>
      <c r="L27" s="15">
        <f t="shared" si="6"/>
        <v>8.4863177226813455E-3</v>
      </c>
      <c r="M27" s="15">
        <f t="shared" si="7"/>
        <v>5.3455541838843407E-4</v>
      </c>
      <c r="N27" s="15">
        <f t="shared" si="8"/>
        <v>1.3280641736111116E-2</v>
      </c>
    </row>
    <row r="28" spans="1:14" x14ac:dyDescent="0.25">
      <c r="A28" s="7">
        <v>16</v>
      </c>
      <c r="B28" s="5">
        <v>2.0099999999999998</v>
      </c>
      <c r="C28" s="19">
        <v>5</v>
      </c>
      <c r="D28" s="16">
        <f t="shared" si="0"/>
        <v>10.049999999999999</v>
      </c>
      <c r="E28" s="16">
        <f t="shared" si="1"/>
        <v>25</v>
      </c>
      <c r="F28" s="16">
        <f t="shared" si="2"/>
        <v>4.0400999999999989</v>
      </c>
      <c r="H28" s="15">
        <f t="shared" si="9"/>
        <v>1.6447583333333333</v>
      </c>
      <c r="I28" s="15">
        <f t="shared" si="3"/>
        <v>0.34212121212121183</v>
      </c>
      <c r="J28" s="15">
        <f t="shared" si="4"/>
        <v>-2.3120454545454638E-2</v>
      </c>
      <c r="K28" s="15">
        <f t="shared" si="5"/>
        <v>0.36524166666666646</v>
      </c>
      <c r="L28" s="15">
        <f t="shared" si="6"/>
        <v>0.11704692378328722</v>
      </c>
      <c r="M28" s="15">
        <f t="shared" si="7"/>
        <v>5.3455541838843407E-4</v>
      </c>
      <c r="N28" s="15">
        <f t="shared" si="8"/>
        <v>0.1334014750694443</v>
      </c>
    </row>
    <row r="29" spans="1:14" x14ac:dyDescent="0.25">
      <c r="A29" s="7">
        <v>17</v>
      </c>
      <c r="B29" s="5">
        <v>1.49</v>
      </c>
      <c r="C29" s="19">
        <v>5</v>
      </c>
      <c r="D29" s="16">
        <f t="shared" si="0"/>
        <v>7.45</v>
      </c>
      <c r="E29" s="16">
        <f t="shared" si="1"/>
        <v>25</v>
      </c>
      <c r="F29" s="16">
        <f t="shared" si="2"/>
        <v>2.2201</v>
      </c>
      <c r="H29" s="15">
        <f t="shared" si="9"/>
        <v>1.6447583333333333</v>
      </c>
      <c r="I29" s="15">
        <f t="shared" si="3"/>
        <v>-0.17787878787878797</v>
      </c>
      <c r="J29" s="15">
        <f t="shared" si="4"/>
        <v>-2.3120454545454638E-2</v>
      </c>
      <c r="K29" s="15">
        <f t="shared" si="5"/>
        <v>-0.15475833333333333</v>
      </c>
      <c r="L29" s="15">
        <f t="shared" si="6"/>
        <v>3.1640863177226843E-2</v>
      </c>
      <c r="M29" s="15">
        <f t="shared" si="7"/>
        <v>5.3455541838843407E-4</v>
      </c>
      <c r="N29" s="15">
        <f t="shared" si="8"/>
        <v>2.3950141736111111E-2</v>
      </c>
    </row>
    <row r="30" spans="1:14" x14ac:dyDescent="0.25">
      <c r="A30" s="7">
        <v>18</v>
      </c>
      <c r="B30" s="5">
        <v>2.25</v>
      </c>
      <c r="C30" s="19">
        <v>6</v>
      </c>
      <c r="D30" s="16">
        <f t="shared" si="0"/>
        <v>13.5</v>
      </c>
      <c r="E30" s="16">
        <f t="shared" si="1"/>
        <v>36</v>
      </c>
      <c r="F30" s="16">
        <f t="shared" si="2"/>
        <v>5.0625</v>
      </c>
      <c r="H30" s="15">
        <f t="shared" si="9"/>
        <v>1.7719208333333334</v>
      </c>
      <c r="I30" s="15">
        <f t="shared" si="3"/>
        <v>0.58212121212121204</v>
      </c>
      <c r="J30" s="15">
        <f t="shared" si="4"/>
        <v>0.10404204545454543</v>
      </c>
      <c r="K30" s="15">
        <f t="shared" si="5"/>
        <v>0.47807916666666661</v>
      </c>
      <c r="L30" s="15">
        <f t="shared" si="6"/>
        <v>0.33886510560146915</v>
      </c>
      <c r="M30" s="15">
        <f t="shared" si="7"/>
        <v>1.0824747222365698E-2</v>
      </c>
      <c r="N30" s="15">
        <f t="shared" si="8"/>
        <v>0.22855968960069439</v>
      </c>
    </row>
    <row r="31" spans="1:14" x14ac:dyDescent="0.25">
      <c r="A31" s="7">
        <v>19</v>
      </c>
      <c r="B31" s="5">
        <v>1.29</v>
      </c>
      <c r="C31" s="19">
        <v>6</v>
      </c>
      <c r="D31" s="16">
        <f t="shared" si="0"/>
        <v>7.74</v>
      </c>
      <c r="E31" s="16">
        <f t="shared" si="1"/>
        <v>36</v>
      </c>
      <c r="F31" s="16">
        <f t="shared" si="2"/>
        <v>1.6641000000000001</v>
      </c>
      <c r="H31" s="15">
        <f t="shared" si="9"/>
        <v>1.7719208333333334</v>
      </c>
      <c r="I31" s="15">
        <f t="shared" si="3"/>
        <v>-0.37787878787878793</v>
      </c>
      <c r="J31" s="15">
        <f t="shared" si="4"/>
        <v>0.10404204545454543</v>
      </c>
      <c r="K31" s="15">
        <f t="shared" si="5"/>
        <v>-0.48192083333333335</v>
      </c>
      <c r="L31" s="15">
        <f t="shared" si="6"/>
        <v>0.142792378328742</v>
      </c>
      <c r="M31" s="15">
        <f t="shared" si="7"/>
        <v>1.0824747222365698E-2</v>
      </c>
      <c r="N31" s="15">
        <f t="shared" si="8"/>
        <v>0.23224768960069447</v>
      </c>
    </row>
    <row r="32" spans="1:14" x14ac:dyDescent="0.25">
      <c r="A32" s="7">
        <v>20</v>
      </c>
      <c r="B32" s="5">
        <v>2.16</v>
      </c>
      <c r="C32" s="19">
        <v>6</v>
      </c>
      <c r="D32" s="16">
        <f t="shared" si="0"/>
        <v>12.96</v>
      </c>
      <c r="E32" s="16">
        <f t="shared" si="1"/>
        <v>36</v>
      </c>
      <c r="F32" s="16">
        <f t="shared" si="2"/>
        <v>4.6656000000000004</v>
      </c>
      <c r="H32" s="15">
        <f t="shared" si="9"/>
        <v>1.7719208333333334</v>
      </c>
      <c r="I32" s="15">
        <f t="shared" si="3"/>
        <v>0.49212121212121218</v>
      </c>
      <c r="J32" s="15">
        <f t="shared" si="4"/>
        <v>0.10404204545454543</v>
      </c>
      <c r="K32" s="15">
        <f t="shared" si="5"/>
        <v>0.38807916666666675</v>
      </c>
      <c r="L32" s="15">
        <f t="shared" si="6"/>
        <v>0.24218328741965112</v>
      </c>
      <c r="M32" s="15">
        <f t="shared" si="7"/>
        <v>1.0824747222365698E-2</v>
      </c>
      <c r="N32" s="15">
        <f t="shared" si="8"/>
        <v>0.1506054396006945</v>
      </c>
    </row>
    <row r="33" spans="1:14" x14ac:dyDescent="0.25">
      <c r="A33" s="7">
        <v>21</v>
      </c>
      <c r="B33" s="5">
        <v>2.37</v>
      </c>
      <c r="C33" s="19">
        <v>7</v>
      </c>
      <c r="D33" s="16">
        <f t="shared" si="0"/>
        <v>16.59</v>
      </c>
      <c r="E33" s="16">
        <f t="shared" si="1"/>
        <v>49</v>
      </c>
      <c r="F33" s="15">
        <f t="shared" si="2"/>
        <v>5.6169000000000002</v>
      </c>
      <c r="H33" s="15">
        <f t="shared" si="9"/>
        <v>1.8990833333333335</v>
      </c>
      <c r="I33" s="15">
        <f t="shared" si="3"/>
        <v>0.70212121212121215</v>
      </c>
      <c r="J33" s="15">
        <f t="shared" si="4"/>
        <v>0.2312045454545455</v>
      </c>
      <c r="K33" s="15">
        <f t="shared" si="5"/>
        <v>0.47091666666666665</v>
      </c>
      <c r="L33" s="15">
        <f t="shared" si="6"/>
        <v>0.49297419651056018</v>
      </c>
      <c r="M33" s="15">
        <f t="shared" si="7"/>
        <v>5.3455541838842997E-2</v>
      </c>
      <c r="N33" s="15">
        <f t="shared" si="8"/>
        <v>0.22176250694444444</v>
      </c>
    </row>
    <row r="34" spans="1:14" x14ac:dyDescent="0.25">
      <c r="A34" s="7">
        <v>22</v>
      </c>
      <c r="B34" s="5">
        <v>2.2000000000000002</v>
      </c>
      <c r="C34" s="19">
        <v>7</v>
      </c>
      <c r="D34" s="16">
        <f t="shared" si="0"/>
        <v>15.400000000000002</v>
      </c>
      <c r="E34" s="16">
        <f t="shared" si="1"/>
        <v>49</v>
      </c>
      <c r="F34" s="16">
        <f t="shared" si="2"/>
        <v>4.8400000000000007</v>
      </c>
      <c r="H34" s="15">
        <f t="shared" si="9"/>
        <v>1.8990833333333335</v>
      </c>
      <c r="I34" s="15">
        <f t="shared" si="3"/>
        <v>0.53212121212121222</v>
      </c>
      <c r="J34" s="15">
        <f t="shared" si="4"/>
        <v>0.2312045454545455</v>
      </c>
      <c r="K34" s="15">
        <f t="shared" si="5"/>
        <v>0.30091666666666672</v>
      </c>
      <c r="L34" s="15">
        <f t="shared" si="6"/>
        <v>0.28315298438934811</v>
      </c>
      <c r="M34" s="15">
        <f t="shared" si="7"/>
        <v>5.3455541838842997E-2</v>
      </c>
      <c r="N34" s="15">
        <f t="shared" si="8"/>
        <v>9.0550840277777808E-2</v>
      </c>
    </row>
    <row r="35" spans="1:14" x14ac:dyDescent="0.25">
      <c r="A35" s="7">
        <v>23</v>
      </c>
      <c r="B35" s="5">
        <v>2.35</v>
      </c>
      <c r="C35" s="19">
        <v>7</v>
      </c>
      <c r="D35" s="16">
        <f t="shared" si="0"/>
        <v>16.45</v>
      </c>
      <c r="E35" s="16">
        <f t="shared" si="1"/>
        <v>49</v>
      </c>
      <c r="F35" s="16">
        <f t="shared" si="2"/>
        <v>5.5225000000000009</v>
      </c>
      <c r="H35" s="15">
        <f t="shared" si="9"/>
        <v>1.8990833333333335</v>
      </c>
      <c r="I35" s="15">
        <f t="shared" si="3"/>
        <v>0.68212121212121213</v>
      </c>
      <c r="J35" s="15">
        <f t="shared" si="4"/>
        <v>0.2312045454545455</v>
      </c>
      <c r="K35" s="15">
        <f t="shared" si="5"/>
        <v>0.45091666666666663</v>
      </c>
      <c r="L35" s="15">
        <f t="shared" si="6"/>
        <v>0.46528934802571165</v>
      </c>
      <c r="M35" s="15">
        <f t="shared" si="7"/>
        <v>5.3455541838842997E-2</v>
      </c>
      <c r="N35" s="15">
        <f t="shared" si="8"/>
        <v>0.20332584027777775</v>
      </c>
    </row>
    <row r="36" spans="1:14" x14ac:dyDescent="0.25">
      <c r="A36" s="7">
        <v>24</v>
      </c>
      <c r="B36" s="5">
        <v>2.29</v>
      </c>
      <c r="C36" s="19">
        <v>7</v>
      </c>
      <c r="D36" s="16">
        <f t="shared" si="0"/>
        <v>16.03</v>
      </c>
      <c r="E36" s="16">
        <f t="shared" si="1"/>
        <v>49</v>
      </c>
      <c r="F36" s="16">
        <f t="shared" si="2"/>
        <v>5.2441000000000004</v>
      </c>
      <c r="H36" s="15">
        <f t="shared" si="9"/>
        <v>1.8990833333333335</v>
      </c>
      <c r="I36" s="15">
        <f t="shared" si="3"/>
        <v>0.62212121212121207</v>
      </c>
      <c r="J36" s="15">
        <f t="shared" si="4"/>
        <v>0.2312045454545455</v>
      </c>
      <c r="K36" s="15">
        <f t="shared" si="5"/>
        <v>0.39091666666666658</v>
      </c>
      <c r="L36" s="15">
        <f t="shared" si="6"/>
        <v>0.38703480257116613</v>
      </c>
      <c r="M36" s="15">
        <f t="shared" si="7"/>
        <v>5.3455541838842997E-2</v>
      </c>
      <c r="N36" s="15">
        <f t="shared" si="8"/>
        <v>0.1528158402777777</v>
      </c>
    </row>
    <row r="37" spans="1:14" x14ac:dyDescent="0.25">
      <c r="A37" s="7">
        <v>25</v>
      </c>
      <c r="B37" s="5">
        <v>1.88</v>
      </c>
      <c r="C37" s="19">
        <v>7</v>
      </c>
      <c r="D37" s="16">
        <f t="shared" si="0"/>
        <v>13.16</v>
      </c>
      <c r="E37" s="16">
        <f t="shared" si="1"/>
        <v>49</v>
      </c>
      <c r="F37" s="16">
        <f t="shared" si="2"/>
        <v>3.5343999999999998</v>
      </c>
      <c r="H37" s="15">
        <f t="shared" si="9"/>
        <v>1.8990833333333335</v>
      </c>
      <c r="I37" s="15">
        <f t="shared" si="3"/>
        <v>0.21212121212121193</v>
      </c>
      <c r="J37" s="15">
        <f t="shared" si="4"/>
        <v>0.2312045454545455</v>
      </c>
      <c r="K37" s="15">
        <f t="shared" si="5"/>
        <v>-1.9083333333333563E-2</v>
      </c>
      <c r="L37" s="15">
        <f t="shared" si="6"/>
        <v>4.4995408631772191E-2</v>
      </c>
      <c r="M37" s="15">
        <f t="shared" si="7"/>
        <v>5.3455541838842997E-2</v>
      </c>
      <c r="N37" s="15">
        <f t="shared" si="8"/>
        <v>3.641736111111199E-4</v>
      </c>
    </row>
    <row r="38" spans="1:14" x14ac:dyDescent="0.25">
      <c r="A38" s="7">
        <v>26</v>
      </c>
      <c r="B38" s="5">
        <v>1.93</v>
      </c>
      <c r="C38" s="19">
        <v>8</v>
      </c>
      <c r="D38" s="16">
        <f t="shared" si="0"/>
        <v>15.44</v>
      </c>
      <c r="E38" s="16">
        <f t="shared" si="1"/>
        <v>64</v>
      </c>
      <c r="F38" s="16">
        <f t="shared" si="2"/>
        <v>3.7248999999999999</v>
      </c>
      <c r="H38" s="15">
        <f t="shared" si="9"/>
        <v>2.0262458333333333</v>
      </c>
      <c r="I38" s="15">
        <f t="shared" si="3"/>
        <v>0.26212121212121198</v>
      </c>
      <c r="J38" s="15">
        <f t="shared" si="4"/>
        <v>0.35836704545454534</v>
      </c>
      <c r="K38" s="15">
        <f t="shared" si="5"/>
        <v>-9.6245833333333364E-2</v>
      </c>
      <c r="L38" s="15">
        <f t="shared" si="6"/>
        <v>6.8707529843893403E-2</v>
      </c>
      <c r="M38" s="15">
        <f t="shared" si="7"/>
        <v>0.12842693926782017</v>
      </c>
      <c r="N38" s="15">
        <f t="shared" si="8"/>
        <v>9.2632604340277831E-3</v>
      </c>
    </row>
    <row r="39" spans="1:14" x14ac:dyDescent="0.25">
      <c r="A39" s="7">
        <v>27</v>
      </c>
      <c r="B39" s="5">
        <v>1.44</v>
      </c>
      <c r="C39" s="19">
        <v>9</v>
      </c>
      <c r="D39" s="16">
        <f t="shared" si="0"/>
        <v>12.959999999999999</v>
      </c>
      <c r="E39" s="16">
        <f t="shared" si="1"/>
        <v>81</v>
      </c>
      <c r="F39" s="16">
        <f t="shared" si="2"/>
        <v>2.0735999999999999</v>
      </c>
      <c r="H39" s="15">
        <f t="shared" si="9"/>
        <v>2.1534083333333336</v>
      </c>
      <c r="I39" s="15">
        <f t="shared" si="3"/>
        <v>-0.22787878787878801</v>
      </c>
      <c r="J39" s="15">
        <f t="shared" si="4"/>
        <v>0.48552954545454563</v>
      </c>
      <c r="K39" s="15">
        <f t="shared" si="5"/>
        <v>-0.71340833333333364</v>
      </c>
      <c r="L39" s="15">
        <f t="shared" si="6"/>
        <v>5.1928741965105663E-2</v>
      </c>
      <c r="M39" s="15">
        <f t="shared" si="7"/>
        <v>0.2357389395092977</v>
      </c>
      <c r="N39" s="15">
        <f t="shared" si="8"/>
        <v>0.50895145006944487</v>
      </c>
    </row>
    <row r="40" spans="1:14" x14ac:dyDescent="0.25">
      <c r="A40" s="7">
        <v>28</v>
      </c>
      <c r="B40" s="5">
        <v>2.64</v>
      </c>
      <c r="C40" s="19">
        <v>9</v>
      </c>
      <c r="D40" s="16">
        <f t="shared" si="0"/>
        <v>23.76</v>
      </c>
      <c r="E40" s="16">
        <f t="shared" si="1"/>
        <v>81</v>
      </c>
      <c r="F40" s="16">
        <f t="shared" si="2"/>
        <v>6.9696000000000007</v>
      </c>
      <c r="H40" s="15">
        <f t="shared" si="9"/>
        <v>2.1534083333333336</v>
      </c>
      <c r="I40" s="15">
        <f t="shared" si="3"/>
        <v>0.97212121212121216</v>
      </c>
      <c r="J40" s="15">
        <f t="shared" si="4"/>
        <v>0.48552954545454563</v>
      </c>
      <c r="K40" s="15">
        <f t="shared" si="5"/>
        <v>0.48659166666666653</v>
      </c>
      <c r="L40" s="15">
        <f t="shared" si="6"/>
        <v>0.94501965105601482</v>
      </c>
      <c r="M40" s="15">
        <f t="shared" si="7"/>
        <v>0.2357389395092977</v>
      </c>
      <c r="N40" s="15">
        <f t="shared" si="8"/>
        <v>0.23677145006944431</v>
      </c>
    </row>
    <row r="41" spans="1:14" x14ac:dyDescent="0.25">
      <c r="A41" s="7">
        <v>29</v>
      </c>
      <c r="B41" s="5">
        <v>1.9</v>
      </c>
      <c r="C41" s="19">
        <v>9</v>
      </c>
      <c r="D41" s="16">
        <f t="shared" si="0"/>
        <v>17.099999999999998</v>
      </c>
      <c r="E41" s="16">
        <f t="shared" si="1"/>
        <v>81</v>
      </c>
      <c r="F41" s="16">
        <f t="shared" si="2"/>
        <v>3.61</v>
      </c>
      <c r="H41" s="15">
        <f t="shared" si="9"/>
        <v>2.1534083333333336</v>
      </c>
      <c r="I41" s="15">
        <f t="shared" si="3"/>
        <v>0.23212121212121195</v>
      </c>
      <c r="J41" s="15">
        <f t="shared" si="4"/>
        <v>0.48552954545454563</v>
      </c>
      <c r="K41" s="15">
        <f t="shared" si="5"/>
        <v>-0.25340833333333368</v>
      </c>
      <c r="L41" s="15">
        <f t="shared" si="6"/>
        <v>5.3880257116620672E-2</v>
      </c>
      <c r="M41" s="15">
        <f t="shared" si="7"/>
        <v>0.2357389395092977</v>
      </c>
      <c r="N41" s="15">
        <f t="shared" si="8"/>
        <v>6.4215783402777948E-2</v>
      </c>
    </row>
    <row r="42" spans="1:14" x14ac:dyDescent="0.25">
      <c r="A42" s="7">
        <v>30</v>
      </c>
      <c r="B42" s="5">
        <v>1.46</v>
      </c>
      <c r="C42" s="19">
        <v>9</v>
      </c>
      <c r="D42" s="16">
        <f t="shared" si="0"/>
        <v>13.14</v>
      </c>
      <c r="E42" s="16">
        <f t="shared" si="1"/>
        <v>81</v>
      </c>
      <c r="F42" s="16">
        <f t="shared" si="2"/>
        <v>2.1315999999999997</v>
      </c>
      <c r="H42" s="15">
        <f t="shared" si="9"/>
        <v>2.1534083333333336</v>
      </c>
      <c r="I42" s="15">
        <f t="shared" si="3"/>
        <v>-0.207878787878788</v>
      </c>
      <c r="J42" s="15">
        <f t="shared" si="4"/>
        <v>0.48552954545454563</v>
      </c>
      <c r="K42" s="15">
        <f t="shared" si="5"/>
        <v>-0.69340833333333363</v>
      </c>
      <c r="L42" s="15">
        <f t="shared" si="6"/>
        <v>4.3213590449954133E-2</v>
      </c>
      <c r="M42" s="15">
        <f t="shared" si="7"/>
        <v>0.2357389395092977</v>
      </c>
      <c r="N42" s="15">
        <f t="shared" si="8"/>
        <v>0.48081511673611149</v>
      </c>
    </row>
    <row r="43" spans="1:14" x14ac:dyDescent="0.25">
      <c r="A43" s="7">
        <v>31</v>
      </c>
      <c r="B43" s="5">
        <v>2.08</v>
      </c>
      <c r="C43" s="19">
        <v>9</v>
      </c>
      <c r="D43" s="16">
        <f t="shared" si="0"/>
        <v>18.72</v>
      </c>
      <c r="E43" s="16">
        <f t="shared" si="1"/>
        <v>81</v>
      </c>
      <c r="F43" s="16">
        <f t="shared" si="2"/>
        <v>4.3264000000000005</v>
      </c>
      <c r="H43" s="15">
        <f t="shared" si="9"/>
        <v>2.1534083333333336</v>
      </c>
      <c r="I43" s="15">
        <f t="shared" si="3"/>
        <v>0.41212121212121211</v>
      </c>
      <c r="J43" s="15">
        <f t="shared" si="4"/>
        <v>0.48552954545454563</v>
      </c>
      <c r="K43" s="15">
        <f t="shared" si="5"/>
        <v>-7.340833333333352E-2</v>
      </c>
      <c r="L43" s="15">
        <f t="shared" si="6"/>
        <v>0.16984389348025711</v>
      </c>
      <c r="M43" s="15">
        <f t="shared" si="7"/>
        <v>0.2357389395092977</v>
      </c>
      <c r="N43" s="15">
        <f t="shared" si="8"/>
        <v>5.3887834027778053E-3</v>
      </c>
    </row>
    <row r="44" spans="1:14" x14ac:dyDescent="0.25">
      <c r="A44" s="7">
        <v>32</v>
      </c>
      <c r="B44" s="5">
        <v>1.57</v>
      </c>
      <c r="C44" s="20">
        <v>10</v>
      </c>
      <c r="D44" s="16">
        <f t="shared" si="0"/>
        <v>15.700000000000001</v>
      </c>
      <c r="E44" s="16">
        <f t="shared" si="1"/>
        <v>100</v>
      </c>
      <c r="F44" s="16">
        <f t="shared" si="2"/>
        <v>2.4649000000000001</v>
      </c>
      <c r="H44" s="15">
        <f t="shared" si="9"/>
        <v>2.2805708333333339</v>
      </c>
      <c r="I44" s="15">
        <f t="shared" si="3"/>
        <v>-9.7878787878787898E-2</v>
      </c>
      <c r="J44" s="15">
        <f t="shared" si="4"/>
        <v>0.61269204545454592</v>
      </c>
      <c r="K44" s="15">
        <f t="shared" si="5"/>
        <v>-0.71057083333333382</v>
      </c>
      <c r="L44" s="15">
        <f t="shared" si="6"/>
        <v>9.5802571166207565E-3</v>
      </c>
      <c r="M44" s="15">
        <f t="shared" si="7"/>
        <v>0.37539154256327534</v>
      </c>
      <c r="N44" s="15">
        <f t="shared" si="8"/>
        <v>0.50491090918402848</v>
      </c>
    </row>
    <row r="45" spans="1:14" x14ac:dyDescent="0.25">
      <c r="A45" s="8">
        <v>33</v>
      </c>
      <c r="B45" s="9">
        <v>2.76</v>
      </c>
      <c r="C45" s="21">
        <v>10</v>
      </c>
      <c r="D45" s="16">
        <f t="shared" si="0"/>
        <v>27.599999999999998</v>
      </c>
      <c r="E45" s="16">
        <f t="shared" si="1"/>
        <v>100</v>
      </c>
      <c r="F45" s="16">
        <f t="shared" si="2"/>
        <v>7.6175999999999986</v>
      </c>
      <c r="H45" s="15">
        <f t="shared" si="9"/>
        <v>2.2805708333333339</v>
      </c>
      <c r="I45" s="15">
        <f t="shared" si="3"/>
        <v>1.0921212121212118</v>
      </c>
      <c r="J45" s="15">
        <f t="shared" si="4"/>
        <v>0.61269204545454592</v>
      </c>
      <c r="K45" s="15">
        <f t="shared" si="5"/>
        <v>0.47942916666666591</v>
      </c>
      <c r="L45" s="15">
        <f t="shared" si="6"/>
        <v>1.1927287419651049</v>
      </c>
      <c r="M45" s="15">
        <f t="shared" si="7"/>
        <v>0.37539154256327534</v>
      </c>
      <c r="N45" s="15">
        <f t="shared" si="8"/>
        <v>0.22985232585069371</v>
      </c>
    </row>
  </sheetData>
  <mergeCells count="9">
    <mergeCell ref="L6:N6"/>
    <mergeCell ref="A11:A12"/>
    <mergeCell ref="A1:N1"/>
    <mergeCell ref="F11:F12"/>
    <mergeCell ref="B9:F9"/>
    <mergeCell ref="D11:D12"/>
    <mergeCell ref="E11:E12"/>
    <mergeCell ref="D7:D8"/>
    <mergeCell ref="J7:J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12" sqref="B12:C45"/>
    </sheetView>
  </sheetViews>
  <sheetFormatPr defaultColWidth="9.140625" defaultRowHeight="15" x14ac:dyDescent="0.25"/>
  <cols>
    <col min="1" max="1" width="14.42578125" style="2" bestFit="1" customWidth="1"/>
    <col min="2" max="2" width="14.28515625" style="2" bestFit="1" customWidth="1"/>
    <col min="3" max="3" width="9.5703125" style="2" bestFit="1" customWidth="1"/>
    <col min="4" max="4" width="10.85546875" style="2" bestFit="1" customWidth="1"/>
    <col min="5" max="5" width="7.5703125" style="2" bestFit="1" customWidth="1"/>
    <col min="6" max="6" width="6.5703125" style="2" bestFit="1" customWidth="1"/>
    <col min="7" max="7" width="3.140625" style="2" customWidth="1"/>
    <col min="8" max="8" width="11.7109375" style="2" customWidth="1"/>
    <col min="9" max="9" width="31.85546875" style="2" bestFit="1" customWidth="1"/>
    <col min="10" max="10" width="36.5703125" style="2" bestFit="1" customWidth="1"/>
    <col min="11" max="11" width="16.42578125" style="2" bestFit="1" customWidth="1"/>
    <col min="12" max="12" width="14.7109375" style="2" bestFit="1" customWidth="1"/>
    <col min="13" max="13" width="12.28515625" style="2" bestFit="1" customWidth="1"/>
    <col min="14" max="14" width="12.42578125" style="2" bestFit="1" customWidth="1"/>
    <col min="15" max="16384" width="9.140625" style="2"/>
  </cols>
  <sheetData>
    <row r="1" spans="1:16" ht="15.75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18" x14ac:dyDescent="0.35">
      <c r="B2" s="1" t="s">
        <v>34</v>
      </c>
      <c r="C2" s="16">
        <f>SUM(L13:L45)</f>
        <v>10.349351515151517</v>
      </c>
    </row>
    <row r="3" spans="1:16" ht="18" x14ac:dyDescent="0.35">
      <c r="B3" s="1" t="s">
        <v>4</v>
      </c>
      <c r="C3" s="16">
        <f>D10-(C10*B10)/33</f>
        <v>36.992727272727279</v>
      </c>
      <c r="I3" s="1" t="s">
        <v>30</v>
      </c>
      <c r="J3" s="15">
        <f>C3/SQRT(C4*C2)</f>
        <v>0.67418818151975635</v>
      </c>
      <c r="N3" s="18"/>
      <c r="P3" s="14"/>
    </row>
    <row r="4" spans="1:16" ht="18.75" x14ac:dyDescent="0.35">
      <c r="B4" s="1" t="s">
        <v>5</v>
      </c>
      <c r="C4" s="16">
        <f>E10-(C10^2)/33</f>
        <v>290.90909090909088</v>
      </c>
      <c r="I4" s="1" t="s">
        <v>31</v>
      </c>
      <c r="J4" s="15">
        <f>M10/L10</f>
        <v>0.45452970410091614</v>
      </c>
    </row>
    <row r="5" spans="1:16" ht="18" x14ac:dyDescent="0.35">
      <c r="B5" s="1" t="s">
        <v>6</v>
      </c>
      <c r="C5" s="17">
        <f>C3/C4</f>
        <v>0.12716250000000004</v>
      </c>
    </row>
    <row r="6" spans="1:16" ht="18" x14ac:dyDescent="0.35">
      <c r="B6" s="1" t="s">
        <v>7</v>
      </c>
      <c r="C6" s="17">
        <f>B8-(C5*C8)</f>
        <v>1.0089458333333332</v>
      </c>
      <c r="L6" s="28" t="s">
        <v>32</v>
      </c>
      <c r="M6" s="28"/>
      <c r="N6" s="28"/>
    </row>
    <row r="7" spans="1:16" ht="15.75" x14ac:dyDescent="0.25">
      <c r="B7" s="10" t="s">
        <v>9</v>
      </c>
      <c r="C7" s="11" t="s">
        <v>8</v>
      </c>
      <c r="D7" s="35" t="s">
        <v>18</v>
      </c>
      <c r="J7" s="37" t="s">
        <v>28</v>
      </c>
      <c r="L7" s="12" t="s">
        <v>19</v>
      </c>
      <c r="M7" s="12" t="s">
        <v>20</v>
      </c>
      <c r="N7" s="12" t="s">
        <v>27</v>
      </c>
    </row>
    <row r="8" spans="1:16" x14ac:dyDescent="0.25">
      <c r="B8" s="5">
        <f>AVERAGE(B13:B45)</f>
        <v>1.667878787878788</v>
      </c>
      <c r="C8" s="5">
        <f>AVERAGE(C13:C45)</f>
        <v>5.1818181818181817</v>
      </c>
      <c r="D8" s="36"/>
      <c r="J8" s="37"/>
      <c r="K8" s="13" t="s">
        <v>29</v>
      </c>
      <c r="L8" s="16">
        <f>SUM(L13:L45)</f>
        <v>10.349351515151517</v>
      </c>
      <c r="M8" s="16">
        <f>SUM(M13:M45)</f>
        <v>4.7040876818181871</v>
      </c>
      <c r="N8" s="16">
        <f>SUM(N13:N45)</f>
        <v>5.6452638333333329</v>
      </c>
    </row>
    <row r="9" spans="1:16" x14ac:dyDescent="0.25">
      <c r="B9" s="34" t="s">
        <v>3</v>
      </c>
      <c r="C9" s="34"/>
      <c r="D9" s="34"/>
      <c r="E9" s="34"/>
      <c r="F9" s="34"/>
      <c r="J9" s="37"/>
      <c r="K9" s="1"/>
      <c r="L9" s="12" t="s">
        <v>19</v>
      </c>
      <c r="M9" s="12" t="s">
        <v>20</v>
      </c>
      <c r="N9" s="12" t="s">
        <v>27</v>
      </c>
    </row>
    <row r="10" spans="1:16" x14ac:dyDescent="0.25">
      <c r="B10" s="3">
        <f>SUM(B13:B45)</f>
        <v>55.04</v>
      </c>
      <c r="C10" s="3">
        <f>SUM(C13:C45)</f>
        <v>171</v>
      </c>
      <c r="D10" s="3">
        <f>SUM(D13:D45)</f>
        <v>322.2</v>
      </c>
      <c r="E10" s="3">
        <f>SUM(E13:E45)</f>
        <v>1177</v>
      </c>
      <c r="F10" s="3">
        <f>SUM(F13:F45)</f>
        <v>102.14940000000003</v>
      </c>
      <c r="J10" s="38"/>
      <c r="K10" s="13" t="s">
        <v>29</v>
      </c>
      <c r="L10" s="6">
        <f>SUM(L13:L45)</f>
        <v>10.349351515151517</v>
      </c>
      <c r="M10" s="6">
        <f>SUM(M13:M45)</f>
        <v>4.7040876818181871</v>
      </c>
      <c r="N10" s="6">
        <f>SUM(N13:N45)</f>
        <v>5.6452638333333329</v>
      </c>
      <c r="O10" s="6"/>
    </row>
    <row r="11" spans="1:16" ht="18.75" x14ac:dyDescent="0.25">
      <c r="A11" s="29" t="s">
        <v>33</v>
      </c>
      <c r="B11" s="10" t="s">
        <v>0</v>
      </c>
      <c r="C11" s="10" t="s">
        <v>1</v>
      </c>
      <c r="D11" s="32" t="s">
        <v>2</v>
      </c>
      <c r="E11" s="32" t="s">
        <v>11</v>
      </c>
      <c r="F11" s="32" t="s">
        <v>35</v>
      </c>
      <c r="H11" s="10" t="s">
        <v>10</v>
      </c>
      <c r="I11" s="10" t="s">
        <v>14</v>
      </c>
      <c r="J11" s="10" t="s">
        <v>15</v>
      </c>
      <c r="K11" s="10" t="s">
        <v>17</v>
      </c>
      <c r="L11" s="10" t="s">
        <v>24</v>
      </c>
      <c r="M11" s="10" t="s">
        <v>25</v>
      </c>
      <c r="N11" s="10" t="s">
        <v>26</v>
      </c>
    </row>
    <row r="12" spans="1:16" s="1" customFormat="1" ht="30" customHeight="1" x14ac:dyDescent="0.25">
      <c r="A12" s="30"/>
      <c r="B12" s="23" t="s">
        <v>37</v>
      </c>
      <c r="C12" s="23" t="s">
        <v>36</v>
      </c>
      <c r="D12" s="33"/>
      <c r="E12" s="33"/>
      <c r="F12" s="33"/>
      <c r="H12" s="12" t="s">
        <v>12</v>
      </c>
      <c r="I12" s="12" t="s">
        <v>13</v>
      </c>
      <c r="J12" s="12" t="s">
        <v>16</v>
      </c>
      <c r="K12" s="12" t="s">
        <v>39</v>
      </c>
      <c r="L12" s="12" t="s">
        <v>21</v>
      </c>
      <c r="M12" s="12" t="s">
        <v>23</v>
      </c>
      <c r="N12" s="12" t="s">
        <v>22</v>
      </c>
    </row>
    <row r="13" spans="1:16" x14ac:dyDescent="0.25">
      <c r="A13" s="7">
        <v>1</v>
      </c>
      <c r="B13" s="5">
        <v>1.36</v>
      </c>
      <c r="C13" s="19">
        <v>1</v>
      </c>
      <c r="D13" s="16">
        <f>B13*C13</f>
        <v>1.36</v>
      </c>
      <c r="E13" s="16">
        <f>C13^2</f>
        <v>1</v>
      </c>
      <c r="F13" s="15">
        <f>B13^2</f>
        <v>1.8496000000000004</v>
      </c>
      <c r="H13" s="15">
        <f>$C$6+$C$5*C13</f>
        <v>1.1361083333333333</v>
      </c>
      <c r="I13" s="15">
        <f>B13-$B$8</f>
        <v>-0.30787878787878786</v>
      </c>
      <c r="J13" s="22">
        <f>H13-$B$8</f>
        <v>-0.53177045454545468</v>
      </c>
      <c r="K13" s="15">
        <f>B13-H13</f>
        <v>0.22389166666666682</v>
      </c>
      <c r="L13" s="15">
        <f>I13^2</f>
        <v>9.4789348025711651E-2</v>
      </c>
      <c r="M13" s="15">
        <f>J13^2</f>
        <v>0.28277981632747951</v>
      </c>
      <c r="N13" s="15">
        <f>K13^2</f>
        <v>5.0127478402777849E-2</v>
      </c>
    </row>
    <row r="14" spans="1:16" x14ac:dyDescent="0.25">
      <c r="A14" s="7">
        <v>2</v>
      </c>
      <c r="B14" s="5">
        <v>0</v>
      </c>
      <c r="C14" s="19">
        <v>1</v>
      </c>
      <c r="D14" s="16">
        <f t="shared" ref="D14:D45" si="0">B14*C14</f>
        <v>0</v>
      </c>
      <c r="E14" s="16">
        <f t="shared" ref="E14:E45" si="1">C14^2</f>
        <v>1</v>
      </c>
      <c r="F14" s="15">
        <f t="shared" ref="F14:F45" si="2">B14^2</f>
        <v>0</v>
      </c>
      <c r="H14" s="15">
        <f t="shared" ref="H14:H45" si="3">$C$6+$C$5*C14</f>
        <v>1.1361083333333333</v>
      </c>
      <c r="I14" s="15">
        <f t="shared" ref="I14:I45" si="4">B14-$B$8</f>
        <v>-1.667878787878788</v>
      </c>
      <c r="J14" s="22">
        <f t="shared" ref="J14:J45" si="5">H14-$B$8</f>
        <v>-0.53177045454545468</v>
      </c>
      <c r="K14" s="15">
        <f t="shared" ref="K14:K45" si="6">B14-H14</f>
        <v>-1.1361083333333333</v>
      </c>
      <c r="L14" s="15">
        <f t="shared" ref="L14:L45" si="7">I14^2</f>
        <v>2.7818196510560149</v>
      </c>
      <c r="M14" s="15">
        <f t="shared" ref="M14:M45" si="8">J14^2</f>
        <v>0.28277981632747951</v>
      </c>
      <c r="N14" s="15">
        <f t="shared" ref="N14:N45" si="9">K14^2</f>
        <v>1.2907421450694443</v>
      </c>
    </row>
    <row r="15" spans="1:16" x14ac:dyDescent="0.25">
      <c r="A15" s="7">
        <v>3</v>
      </c>
      <c r="B15" s="5">
        <v>1.36</v>
      </c>
      <c r="C15" s="19">
        <v>1</v>
      </c>
      <c r="D15" s="16">
        <f t="shared" si="0"/>
        <v>1.36</v>
      </c>
      <c r="E15" s="16">
        <f t="shared" si="1"/>
        <v>1</v>
      </c>
      <c r="F15" s="15">
        <f t="shared" si="2"/>
        <v>1.8496000000000004</v>
      </c>
      <c r="H15" s="15">
        <f t="shared" si="3"/>
        <v>1.1361083333333333</v>
      </c>
      <c r="I15" s="15">
        <f t="shared" si="4"/>
        <v>-0.30787878787878786</v>
      </c>
      <c r="J15" s="22">
        <f t="shared" si="5"/>
        <v>-0.53177045454545468</v>
      </c>
      <c r="K15" s="15">
        <f t="shared" si="6"/>
        <v>0.22389166666666682</v>
      </c>
      <c r="L15" s="15">
        <f t="shared" si="7"/>
        <v>9.4789348025711651E-2</v>
      </c>
      <c r="M15" s="15">
        <f t="shared" si="8"/>
        <v>0.28277981632747951</v>
      </c>
      <c r="N15" s="15">
        <f t="shared" si="9"/>
        <v>5.0127478402777849E-2</v>
      </c>
    </row>
    <row r="16" spans="1:16" x14ac:dyDescent="0.25">
      <c r="A16" s="7">
        <v>4</v>
      </c>
      <c r="B16" s="5">
        <v>0.89</v>
      </c>
      <c r="C16" s="19">
        <v>1</v>
      </c>
      <c r="D16" s="16">
        <f t="shared" si="0"/>
        <v>0.89</v>
      </c>
      <c r="E16" s="16">
        <f t="shared" si="1"/>
        <v>1</v>
      </c>
      <c r="F16" s="15">
        <f t="shared" si="2"/>
        <v>0.79210000000000003</v>
      </c>
      <c r="H16" s="15">
        <f t="shared" si="3"/>
        <v>1.1361083333333333</v>
      </c>
      <c r="I16" s="15">
        <f t="shared" si="4"/>
        <v>-0.77787878787878795</v>
      </c>
      <c r="J16" s="22">
        <f t="shared" si="5"/>
        <v>-0.53177045454545468</v>
      </c>
      <c r="K16" s="15">
        <f t="shared" si="6"/>
        <v>-0.24610833333333326</v>
      </c>
      <c r="L16" s="15">
        <f t="shared" si="7"/>
        <v>0.60509540863177236</v>
      </c>
      <c r="M16" s="15">
        <f t="shared" si="8"/>
        <v>0.28277981632747951</v>
      </c>
      <c r="N16" s="15">
        <f t="shared" si="9"/>
        <v>6.0569311736111076E-2</v>
      </c>
    </row>
    <row r="17" spans="1:14" x14ac:dyDescent="0.25">
      <c r="A17" s="7">
        <v>5</v>
      </c>
      <c r="B17" s="5">
        <v>1.21</v>
      </c>
      <c r="C17" s="19">
        <v>2</v>
      </c>
      <c r="D17" s="16">
        <f t="shared" si="0"/>
        <v>2.42</v>
      </c>
      <c r="E17" s="16">
        <f t="shared" si="1"/>
        <v>4</v>
      </c>
      <c r="F17" s="15">
        <f t="shared" si="2"/>
        <v>1.4641</v>
      </c>
      <c r="H17" s="15">
        <f t="shared" si="3"/>
        <v>1.2632708333333333</v>
      </c>
      <c r="I17" s="15">
        <f t="shared" si="4"/>
        <v>-0.457878787878788</v>
      </c>
      <c r="J17" s="22">
        <f t="shared" si="5"/>
        <v>-0.40460795454545462</v>
      </c>
      <c r="K17" s="15">
        <f t="shared" si="6"/>
        <v>-5.3270833333333378E-2</v>
      </c>
      <c r="L17" s="15">
        <f t="shared" si="7"/>
        <v>0.20965298438934812</v>
      </c>
      <c r="M17" s="15">
        <f t="shared" si="8"/>
        <v>0.16370759688145667</v>
      </c>
      <c r="N17" s="15">
        <f t="shared" si="9"/>
        <v>2.8377816840277825E-3</v>
      </c>
    </row>
    <row r="18" spans="1:14" x14ac:dyDescent="0.25">
      <c r="A18" s="7">
        <v>6</v>
      </c>
      <c r="B18" s="5">
        <v>1.54</v>
      </c>
      <c r="C18" s="19">
        <v>2</v>
      </c>
      <c r="D18" s="16">
        <f t="shared" si="0"/>
        <v>3.08</v>
      </c>
      <c r="E18" s="16">
        <f t="shared" si="1"/>
        <v>4</v>
      </c>
      <c r="F18" s="15">
        <f t="shared" si="2"/>
        <v>2.3715999999999999</v>
      </c>
      <c r="H18" s="15">
        <f t="shared" si="3"/>
        <v>1.2632708333333333</v>
      </c>
      <c r="I18" s="15">
        <f t="shared" si="4"/>
        <v>-0.12787878787878793</v>
      </c>
      <c r="J18" s="22">
        <f t="shared" si="5"/>
        <v>-0.40460795454545462</v>
      </c>
      <c r="K18" s="15">
        <f t="shared" si="6"/>
        <v>0.27672916666666669</v>
      </c>
      <c r="L18" s="15">
        <f t="shared" si="7"/>
        <v>1.6352984389348037E-2</v>
      </c>
      <c r="M18" s="15">
        <f t="shared" si="8"/>
        <v>0.16370759688145667</v>
      </c>
      <c r="N18" s="15">
        <f t="shared" si="9"/>
        <v>7.6579031684027798E-2</v>
      </c>
    </row>
    <row r="19" spans="1:14" x14ac:dyDescent="0.25">
      <c r="A19" s="7">
        <v>7</v>
      </c>
      <c r="B19" s="5">
        <v>1.37</v>
      </c>
      <c r="C19" s="19">
        <v>2</v>
      </c>
      <c r="D19" s="16">
        <f t="shared" si="0"/>
        <v>2.74</v>
      </c>
      <c r="E19" s="16">
        <f t="shared" si="1"/>
        <v>4</v>
      </c>
      <c r="F19" s="15">
        <f t="shared" si="2"/>
        <v>1.8769000000000002</v>
      </c>
      <c r="H19" s="15">
        <f t="shared" si="3"/>
        <v>1.2632708333333333</v>
      </c>
      <c r="I19" s="15">
        <f t="shared" si="4"/>
        <v>-0.29787878787878785</v>
      </c>
      <c r="J19" s="22">
        <f t="shared" si="5"/>
        <v>-0.40460795454545462</v>
      </c>
      <c r="K19" s="15">
        <f t="shared" si="6"/>
        <v>0.10672916666666676</v>
      </c>
      <c r="L19" s="15">
        <f t="shared" si="7"/>
        <v>8.8731772268135889E-2</v>
      </c>
      <c r="M19" s="15">
        <f t="shared" si="8"/>
        <v>0.16370759688145667</v>
      </c>
      <c r="N19" s="15">
        <f t="shared" si="9"/>
        <v>1.1391115017361132E-2</v>
      </c>
    </row>
    <row r="20" spans="1:14" x14ac:dyDescent="0.25">
      <c r="A20" s="7">
        <v>8</v>
      </c>
      <c r="B20" s="5">
        <v>1.59</v>
      </c>
      <c r="C20" s="19">
        <v>2</v>
      </c>
      <c r="D20" s="16">
        <f t="shared" si="0"/>
        <v>3.18</v>
      </c>
      <c r="E20" s="16">
        <f t="shared" si="1"/>
        <v>4</v>
      </c>
      <c r="F20" s="15">
        <f t="shared" si="2"/>
        <v>2.5281000000000002</v>
      </c>
      <c r="H20" s="15">
        <f t="shared" si="3"/>
        <v>1.2632708333333333</v>
      </c>
      <c r="I20" s="15">
        <f t="shared" si="4"/>
        <v>-7.7878787878787881E-2</v>
      </c>
      <c r="J20" s="22">
        <f t="shared" si="5"/>
        <v>-0.40460795454545462</v>
      </c>
      <c r="K20" s="15">
        <f t="shared" si="6"/>
        <v>0.32672916666666674</v>
      </c>
      <c r="L20" s="15">
        <f t="shared" si="7"/>
        <v>6.0651056014692385E-3</v>
      </c>
      <c r="M20" s="15">
        <f t="shared" si="8"/>
        <v>0.16370759688145667</v>
      </c>
      <c r="N20" s="15">
        <f t="shared" si="9"/>
        <v>0.10675194835069449</v>
      </c>
    </row>
    <row r="21" spans="1:14" x14ac:dyDescent="0.25">
      <c r="A21" s="7">
        <v>9</v>
      </c>
      <c r="B21" s="5">
        <v>1.1100000000000001</v>
      </c>
      <c r="C21" s="19">
        <v>2</v>
      </c>
      <c r="D21" s="16">
        <f t="shared" si="0"/>
        <v>2.2200000000000002</v>
      </c>
      <c r="E21" s="16">
        <f t="shared" si="1"/>
        <v>4</v>
      </c>
      <c r="F21" s="15">
        <f t="shared" si="2"/>
        <v>1.2321000000000002</v>
      </c>
      <c r="H21" s="15">
        <f t="shared" si="3"/>
        <v>1.2632708333333333</v>
      </c>
      <c r="I21" s="15">
        <f t="shared" si="4"/>
        <v>-0.55787878787878786</v>
      </c>
      <c r="J21" s="22">
        <f t="shared" si="5"/>
        <v>-0.40460795454545462</v>
      </c>
      <c r="K21" s="15">
        <f t="shared" si="6"/>
        <v>-0.15327083333333325</v>
      </c>
      <c r="L21" s="15">
        <f t="shared" si="7"/>
        <v>0.31122874196510558</v>
      </c>
      <c r="M21" s="15">
        <f t="shared" si="8"/>
        <v>0.16370759688145667</v>
      </c>
      <c r="N21" s="15">
        <f t="shared" si="9"/>
        <v>2.3491948350694417E-2</v>
      </c>
    </row>
    <row r="22" spans="1:14" x14ac:dyDescent="0.25">
      <c r="A22" s="7">
        <v>10</v>
      </c>
      <c r="B22" s="5">
        <v>0.78</v>
      </c>
      <c r="C22" s="19">
        <v>2</v>
      </c>
      <c r="D22" s="16">
        <f t="shared" si="0"/>
        <v>1.56</v>
      </c>
      <c r="E22" s="16">
        <f t="shared" si="1"/>
        <v>4</v>
      </c>
      <c r="F22" s="15">
        <f t="shared" si="2"/>
        <v>0.60840000000000005</v>
      </c>
      <c r="H22" s="15">
        <f t="shared" si="3"/>
        <v>1.2632708333333333</v>
      </c>
      <c r="I22" s="15">
        <f t="shared" si="4"/>
        <v>-0.88787878787878793</v>
      </c>
      <c r="J22" s="22">
        <f t="shared" si="5"/>
        <v>-0.40460795454545462</v>
      </c>
      <c r="K22" s="15">
        <f t="shared" si="6"/>
        <v>-0.48327083333333332</v>
      </c>
      <c r="L22" s="15">
        <f t="shared" si="7"/>
        <v>0.78832874196510572</v>
      </c>
      <c r="M22" s="15">
        <f t="shared" si="8"/>
        <v>0.16370759688145667</v>
      </c>
      <c r="N22" s="15">
        <f t="shared" si="9"/>
        <v>0.23355069835069442</v>
      </c>
    </row>
    <row r="23" spans="1:14" x14ac:dyDescent="0.25">
      <c r="A23" s="7">
        <v>11</v>
      </c>
      <c r="B23" s="5">
        <v>1.22</v>
      </c>
      <c r="C23" s="19">
        <v>3</v>
      </c>
      <c r="D23" s="16">
        <f t="shared" si="0"/>
        <v>3.66</v>
      </c>
      <c r="E23" s="16">
        <f t="shared" si="1"/>
        <v>9</v>
      </c>
      <c r="F23" s="15">
        <f t="shared" si="2"/>
        <v>1.4883999999999999</v>
      </c>
      <c r="H23" s="15">
        <f t="shared" si="3"/>
        <v>1.3904333333333332</v>
      </c>
      <c r="I23" s="15">
        <f t="shared" si="4"/>
        <v>-0.44787878787878799</v>
      </c>
      <c r="J23" s="22">
        <f t="shared" si="5"/>
        <v>-0.27744545454545477</v>
      </c>
      <c r="K23" s="15">
        <f t="shared" si="6"/>
        <v>-0.17043333333333321</v>
      </c>
      <c r="L23" s="15">
        <f t="shared" si="7"/>
        <v>0.20059540863177236</v>
      </c>
      <c r="M23" s="15">
        <f t="shared" si="8"/>
        <v>7.6975980247934006E-2</v>
      </c>
      <c r="N23" s="15">
        <f t="shared" si="9"/>
        <v>2.9047521111111071E-2</v>
      </c>
    </row>
    <row r="24" spans="1:14" x14ac:dyDescent="0.25">
      <c r="A24" s="7">
        <v>12</v>
      </c>
      <c r="B24" s="5">
        <v>1.7</v>
      </c>
      <c r="C24" s="19">
        <v>3</v>
      </c>
      <c r="D24" s="16">
        <f t="shared" si="0"/>
        <v>5.0999999999999996</v>
      </c>
      <c r="E24" s="16">
        <f t="shared" si="1"/>
        <v>9</v>
      </c>
      <c r="F24" s="15">
        <f t="shared" si="2"/>
        <v>2.8899999999999997</v>
      </c>
      <c r="H24" s="15">
        <f t="shared" si="3"/>
        <v>1.3904333333333332</v>
      </c>
      <c r="I24" s="15">
        <f t="shared" si="4"/>
        <v>3.2121212121211995E-2</v>
      </c>
      <c r="J24" s="22">
        <f t="shared" si="5"/>
        <v>-0.27744545454545477</v>
      </c>
      <c r="K24" s="15">
        <f t="shared" si="6"/>
        <v>0.30956666666666677</v>
      </c>
      <c r="L24" s="15">
        <f t="shared" si="7"/>
        <v>1.0317722681358963E-3</v>
      </c>
      <c r="M24" s="15">
        <f t="shared" si="8"/>
        <v>7.6975980247934006E-2</v>
      </c>
      <c r="N24" s="15">
        <f t="shared" si="9"/>
        <v>9.5831521111111179E-2</v>
      </c>
    </row>
    <row r="25" spans="1:14" x14ac:dyDescent="0.25">
      <c r="A25" s="7">
        <v>13</v>
      </c>
      <c r="B25" s="5">
        <v>1.66</v>
      </c>
      <c r="C25" s="19">
        <v>3</v>
      </c>
      <c r="D25" s="16">
        <f t="shared" si="0"/>
        <v>4.9799999999999995</v>
      </c>
      <c r="E25" s="16">
        <f t="shared" si="1"/>
        <v>9</v>
      </c>
      <c r="F25" s="15">
        <f t="shared" si="2"/>
        <v>2.7555999999999998</v>
      </c>
      <c r="H25" s="15">
        <f t="shared" si="3"/>
        <v>1.3904333333333332</v>
      </c>
      <c r="I25" s="15">
        <f t="shared" si="4"/>
        <v>-7.8787878787880405E-3</v>
      </c>
      <c r="J25" s="22">
        <f t="shared" si="5"/>
        <v>-0.27744545454545477</v>
      </c>
      <c r="K25" s="15">
        <f t="shared" si="6"/>
        <v>0.26956666666666673</v>
      </c>
      <c r="L25" s="15">
        <f t="shared" si="7"/>
        <v>6.2075298438937345E-5</v>
      </c>
      <c r="M25" s="15">
        <f t="shared" si="8"/>
        <v>7.6975980247934006E-2</v>
      </c>
      <c r="N25" s="15">
        <f t="shared" si="9"/>
        <v>7.2666187777777808E-2</v>
      </c>
    </row>
    <row r="26" spans="1:14" x14ac:dyDescent="0.25">
      <c r="A26" s="7">
        <v>14</v>
      </c>
      <c r="B26" s="5">
        <v>1.42</v>
      </c>
      <c r="C26" s="19">
        <v>5</v>
      </c>
      <c r="D26" s="16">
        <f t="shared" si="0"/>
        <v>7.1</v>
      </c>
      <c r="E26" s="16">
        <f t="shared" si="1"/>
        <v>25</v>
      </c>
      <c r="F26" s="15">
        <f t="shared" si="2"/>
        <v>2.0164</v>
      </c>
      <c r="H26" s="15">
        <f t="shared" si="3"/>
        <v>1.6447583333333333</v>
      </c>
      <c r="I26" s="15">
        <f t="shared" si="4"/>
        <v>-0.24787878787878803</v>
      </c>
      <c r="J26" s="22">
        <f t="shared" si="5"/>
        <v>-2.3120454545454638E-2</v>
      </c>
      <c r="K26" s="15">
        <f t="shared" si="6"/>
        <v>-0.22475833333333339</v>
      </c>
      <c r="L26" s="15">
        <f t="shared" si="7"/>
        <v>6.1443893480257195E-2</v>
      </c>
      <c r="M26" s="15">
        <f t="shared" si="8"/>
        <v>5.3455541838843407E-4</v>
      </c>
      <c r="N26" s="15">
        <f t="shared" si="9"/>
        <v>5.0516308402777807E-2</v>
      </c>
    </row>
    <row r="27" spans="1:14" x14ac:dyDescent="0.25">
      <c r="A27" s="7">
        <v>15</v>
      </c>
      <c r="B27" s="5">
        <v>1.76</v>
      </c>
      <c r="C27" s="19">
        <v>5</v>
      </c>
      <c r="D27" s="16">
        <f t="shared" si="0"/>
        <v>8.8000000000000007</v>
      </c>
      <c r="E27" s="16">
        <f t="shared" si="1"/>
        <v>25</v>
      </c>
      <c r="F27" s="15">
        <f t="shared" si="2"/>
        <v>3.0975999999999999</v>
      </c>
      <c r="H27" s="15">
        <f t="shared" si="3"/>
        <v>1.6447583333333333</v>
      </c>
      <c r="I27" s="15">
        <f t="shared" si="4"/>
        <v>9.2121212121212048E-2</v>
      </c>
      <c r="J27" s="22">
        <f t="shared" si="5"/>
        <v>-2.3120454545454638E-2</v>
      </c>
      <c r="K27" s="15">
        <f t="shared" si="6"/>
        <v>0.11524166666666669</v>
      </c>
      <c r="L27" s="15">
        <f t="shared" si="7"/>
        <v>8.4863177226813455E-3</v>
      </c>
      <c r="M27" s="15">
        <f t="shared" si="8"/>
        <v>5.3455541838843407E-4</v>
      </c>
      <c r="N27" s="15">
        <f t="shared" si="9"/>
        <v>1.3280641736111116E-2</v>
      </c>
    </row>
    <row r="28" spans="1:14" x14ac:dyDescent="0.25">
      <c r="A28" s="7">
        <v>16</v>
      </c>
      <c r="B28" s="5">
        <v>2.0099999999999998</v>
      </c>
      <c r="C28" s="19">
        <v>5</v>
      </c>
      <c r="D28" s="16">
        <f t="shared" si="0"/>
        <v>10.049999999999999</v>
      </c>
      <c r="E28" s="16">
        <f t="shared" si="1"/>
        <v>25</v>
      </c>
      <c r="F28" s="15">
        <f t="shared" si="2"/>
        <v>4.0400999999999989</v>
      </c>
      <c r="H28" s="15">
        <f t="shared" si="3"/>
        <v>1.6447583333333333</v>
      </c>
      <c r="I28" s="15">
        <f t="shared" si="4"/>
        <v>0.34212121212121183</v>
      </c>
      <c r="J28" s="22">
        <f t="shared" si="5"/>
        <v>-2.3120454545454638E-2</v>
      </c>
      <c r="K28" s="15">
        <f t="shared" si="6"/>
        <v>0.36524166666666646</v>
      </c>
      <c r="L28" s="15">
        <f t="shared" si="7"/>
        <v>0.11704692378328722</v>
      </c>
      <c r="M28" s="15">
        <f t="shared" si="8"/>
        <v>5.3455541838843407E-4</v>
      </c>
      <c r="N28" s="15">
        <f t="shared" si="9"/>
        <v>0.1334014750694443</v>
      </c>
    </row>
    <row r="29" spans="1:14" x14ac:dyDescent="0.25">
      <c r="A29" s="7">
        <v>17</v>
      </c>
      <c r="B29" s="5">
        <v>1.49</v>
      </c>
      <c r="C29" s="19">
        <v>5</v>
      </c>
      <c r="D29" s="16">
        <f t="shared" si="0"/>
        <v>7.45</v>
      </c>
      <c r="E29" s="16">
        <f t="shared" si="1"/>
        <v>25</v>
      </c>
      <c r="F29" s="15">
        <f t="shared" si="2"/>
        <v>2.2201</v>
      </c>
      <c r="H29" s="15">
        <f t="shared" si="3"/>
        <v>1.6447583333333333</v>
      </c>
      <c r="I29" s="15">
        <f t="shared" si="4"/>
        <v>-0.17787878787878797</v>
      </c>
      <c r="J29" s="22">
        <f t="shared" si="5"/>
        <v>-2.3120454545454638E-2</v>
      </c>
      <c r="K29" s="15">
        <f t="shared" si="6"/>
        <v>-0.15475833333333333</v>
      </c>
      <c r="L29" s="15">
        <f t="shared" si="7"/>
        <v>3.1640863177226843E-2</v>
      </c>
      <c r="M29" s="15">
        <f t="shared" si="8"/>
        <v>5.3455541838843407E-4</v>
      </c>
      <c r="N29" s="15">
        <f t="shared" si="9"/>
        <v>2.3950141736111111E-2</v>
      </c>
    </row>
    <row r="30" spans="1:14" x14ac:dyDescent="0.25">
      <c r="A30" s="7">
        <v>18</v>
      </c>
      <c r="B30" s="5">
        <v>2.25</v>
      </c>
      <c r="C30" s="19">
        <v>6</v>
      </c>
      <c r="D30" s="16">
        <f t="shared" si="0"/>
        <v>13.5</v>
      </c>
      <c r="E30" s="16">
        <f t="shared" si="1"/>
        <v>36</v>
      </c>
      <c r="F30" s="15">
        <f t="shared" si="2"/>
        <v>5.0625</v>
      </c>
      <c r="H30" s="15">
        <f t="shared" si="3"/>
        <v>1.7719208333333334</v>
      </c>
      <c r="I30" s="15">
        <f t="shared" si="4"/>
        <v>0.58212121212121204</v>
      </c>
      <c r="J30" s="22">
        <f t="shared" si="5"/>
        <v>0.10404204545454543</v>
      </c>
      <c r="K30" s="15">
        <f t="shared" si="6"/>
        <v>0.47807916666666661</v>
      </c>
      <c r="L30" s="15">
        <f t="shared" si="7"/>
        <v>0.33886510560146915</v>
      </c>
      <c r="M30" s="15">
        <f t="shared" si="8"/>
        <v>1.0824747222365698E-2</v>
      </c>
      <c r="N30" s="15">
        <f t="shared" si="9"/>
        <v>0.22855968960069439</v>
      </c>
    </row>
    <row r="31" spans="1:14" x14ac:dyDescent="0.25">
      <c r="A31" s="7">
        <v>19</v>
      </c>
      <c r="B31" s="5">
        <v>1.29</v>
      </c>
      <c r="C31" s="19">
        <v>6</v>
      </c>
      <c r="D31" s="16">
        <f t="shared" si="0"/>
        <v>7.74</v>
      </c>
      <c r="E31" s="16">
        <f t="shared" si="1"/>
        <v>36</v>
      </c>
      <c r="F31" s="15">
        <f t="shared" si="2"/>
        <v>1.6641000000000001</v>
      </c>
      <c r="H31" s="15">
        <f t="shared" si="3"/>
        <v>1.7719208333333334</v>
      </c>
      <c r="I31" s="15">
        <f t="shared" si="4"/>
        <v>-0.37787878787878793</v>
      </c>
      <c r="J31" s="22">
        <f t="shared" si="5"/>
        <v>0.10404204545454543</v>
      </c>
      <c r="K31" s="15">
        <f t="shared" si="6"/>
        <v>-0.48192083333333335</v>
      </c>
      <c r="L31" s="15">
        <f t="shared" si="7"/>
        <v>0.142792378328742</v>
      </c>
      <c r="M31" s="15">
        <f t="shared" si="8"/>
        <v>1.0824747222365698E-2</v>
      </c>
      <c r="N31" s="15">
        <f t="shared" si="9"/>
        <v>0.23224768960069447</v>
      </c>
    </row>
    <row r="32" spans="1:14" x14ac:dyDescent="0.25">
      <c r="A32" s="7">
        <v>20</v>
      </c>
      <c r="B32" s="5">
        <v>2.16</v>
      </c>
      <c r="C32" s="19">
        <v>6</v>
      </c>
      <c r="D32" s="16">
        <f t="shared" si="0"/>
        <v>12.96</v>
      </c>
      <c r="E32" s="16">
        <f t="shared" si="1"/>
        <v>36</v>
      </c>
      <c r="F32" s="15">
        <f t="shared" si="2"/>
        <v>4.6656000000000004</v>
      </c>
      <c r="H32" s="15">
        <f t="shared" si="3"/>
        <v>1.7719208333333334</v>
      </c>
      <c r="I32" s="15">
        <f t="shared" si="4"/>
        <v>0.49212121212121218</v>
      </c>
      <c r="J32" s="22">
        <f t="shared" si="5"/>
        <v>0.10404204545454543</v>
      </c>
      <c r="K32" s="15">
        <f t="shared" si="6"/>
        <v>0.38807916666666675</v>
      </c>
      <c r="L32" s="15">
        <f t="shared" si="7"/>
        <v>0.24218328741965112</v>
      </c>
      <c r="M32" s="15">
        <f t="shared" si="8"/>
        <v>1.0824747222365698E-2</v>
      </c>
      <c r="N32" s="15">
        <f t="shared" si="9"/>
        <v>0.1506054396006945</v>
      </c>
    </row>
    <row r="33" spans="1:14" x14ac:dyDescent="0.25">
      <c r="A33" s="7">
        <v>21</v>
      </c>
      <c r="B33" s="5">
        <v>2.37</v>
      </c>
      <c r="C33" s="19">
        <v>7</v>
      </c>
      <c r="D33" s="16">
        <f t="shared" si="0"/>
        <v>16.59</v>
      </c>
      <c r="E33" s="16">
        <f t="shared" si="1"/>
        <v>49</v>
      </c>
      <c r="F33" s="15">
        <f t="shared" si="2"/>
        <v>5.6169000000000002</v>
      </c>
      <c r="H33" s="15">
        <f t="shared" si="3"/>
        <v>1.8990833333333335</v>
      </c>
      <c r="I33" s="15">
        <f t="shared" si="4"/>
        <v>0.70212121212121215</v>
      </c>
      <c r="J33" s="22">
        <f t="shared" si="5"/>
        <v>0.2312045454545455</v>
      </c>
      <c r="K33" s="15">
        <f t="shared" si="6"/>
        <v>0.47091666666666665</v>
      </c>
      <c r="L33" s="15">
        <f t="shared" si="7"/>
        <v>0.49297419651056018</v>
      </c>
      <c r="M33" s="15">
        <f t="shared" si="8"/>
        <v>5.3455541838842997E-2</v>
      </c>
      <c r="N33" s="15">
        <f t="shared" si="9"/>
        <v>0.22176250694444444</v>
      </c>
    </row>
    <row r="34" spans="1:14" x14ac:dyDescent="0.25">
      <c r="A34" s="7">
        <v>22</v>
      </c>
      <c r="B34" s="5">
        <v>2.2000000000000002</v>
      </c>
      <c r="C34" s="19">
        <v>7</v>
      </c>
      <c r="D34" s="16">
        <f t="shared" si="0"/>
        <v>15.400000000000002</v>
      </c>
      <c r="E34" s="16">
        <f t="shared" si="1"/>
        <v>49</v>
      </c>
      <c r="F34" s="15">
        <f t="shared" si="2"/>
        <v>4.8400000000000007</v>
      </c>
      <c r="H34" s="15">
        <f t="shared" si="3"/>
        <v>1.8990833333333335</v>
      </c>
      <c r="I34" s="15">
        <f t="shared" si="4"/>
        <v>0.53212121212121222</v>
      </c>
      <c r="J34" s="22">
        <f t="shared" si="5"/>
        <v>0.2312045454545455</v>
      </c>
      <c r="K34" s="15">
        <f t="shared" si="6"/>
        <v>0.30091666666666672</v>
      </c>
      <c r="L34" s="15">
        <f t="shared" si="7"/>
        <v>0.28315298438934811</v>
      </c>
      <c r="M34" s="15">
        <f t="shared" si="8"/>
        <v>5.3455541838842997E-2</v>
      </c>
      <c r="N34" s="15">
        <f t="shared" si="9"/>
        <v>9.0550840277777808E-2</v>
      </c>
    </row>
    <row r="35" spans="1:14" x14ac:dyDescent="0.25">
      <c r="A35" s="7">
        <v>23</v>
      </c>
      <c r="B35" s="5">
        <v>2.35</v>
      </c>
      <c r="C35" s="19">
        <v>7</v>
      </c>
      <c r="D35" s="16">
        <f t="shared" si="0"/>
        <v>16.45</v>
      </c>
      <c r="E35" s="16">
        <f t="shared" si="1"/>
        <v>49</v>
      </c>
      <c r="F35" s="15">
        <f t="shared" si="2"/>
        <v>5.5225000000000009</v>
      </c>
      <c r="H35" s="15">
        <f t="shared" si="3"/>
        <v>1.8990833333333335</v>
      </c>
      <c r="I35" s="15">
        <f t="shared" si="4"/>
        <v>0.68212121212121213</v>
      </c>
      <c r="J35" s="22">
        <f t="shared" si="5"/>
        <v>0.2312045454545455</v>
      </c>
      <c r="K35" s="15">
        <f t="shared" si="6"/>
        <v>0.45091666666666663</v>
      </c>
      <c r="L35" s="15">
        <f t="shared" si="7"/>
        <v>0.46528934802571165</v>
      </c>
      <c r="M35" s="15">
        <f t="shared" si="8"/>
        <v>5.3455541838842997E-2</v>
      </c>
      <c r="N35" s="15">
        <f t="shared" si="9"/>
        <v>0.20332584027777775</v>
      </c>
    </row>
    <row r="36" spans="1:14" x14ac:dyDescent="0.25">
      <c r="A36" s="7">
        <v>24</v>
      </c>
      <c r="B36" s="5">
        <v>2.29</v>
      </c>
      <c r="C36" s="19">
        <v>7</v>
      </c>
      <c r="D36" s="16">
        <f t="shared" si="0"/>
        <v>16.03</v>
      </c>
      <c r="E36" s="16">
        <f t="shared" si="1"/>
        <v>49</v>
      </c>
      <c r="F36" s="15">
        <f t="shared" si="2"/>
        <v>5.2441000000000004</v>
      </c>
      <c r="H36" s="15">
        <f t="shared" si="3"/>
        <v>1.8990833333333335</v>
      </c>
      <c r="I36" s="15">
        <f t="shared" si="4"/>
        <v>0.62212121212121207</v>
      </c>
      <c r="J36" s="22">
        <f t="shared" si="5"/>
        <v>0.2312045454545455</v>
      </c>
      <c r="K36" s="15">
        <f t="shared" si="6"/>
        <v>0.39091666666666658</v>
      </c>
      <c r="L36" s="15">
        <f t="shared" si="7"/>
        <v>0.38703480257116613</v>
      </c>
      <c r="M36" s="15">
        <f t="shared" si="8"/>
        <v>5.3455541838842997E-2</v>
      </c>
      <c r="N36" s="15">
        <f t="shared" si="9"/>
        <v>0.1528158402777777</v>
      </c>
    </row>
    <row r="37" spans="1:14" x14ac:dyDescent="0.25">
      <c r="A37" s="7">
        <v>25</v>
      </c>
      <c r="B37" s="5">
        <v>1.88</v>
      </c>
      <c r="C37" s="19">
        <v>7</v>
      </c>
      <c r="D37" s="16">
        <f t="shared" si="0"/>
        <v>13.16</v>
      </c>
      <c r="E37" s="16">
        <f t="shared" si="1"/>
        <v>49</v>
      </c>
      <c r="F37" s="15">
        <f t="shared" si="2"/>
        <v>3.5343999999999998</v>
      </c>
      <c r="H37" s="15">
        <f t="shared" si="3"/>
        <v>1.8990833333333335</v>
      </c>
      <c r="I37" s="15">
        <f t="shared" si="4"/>
        <v>0.21212121212121193</v>
      </c>
      <c r="J37" s="22">
        <f t="shared" si="5"/>
        <v>0.2312045454545455</v>
      </c>
      <c r="K37" s="15">
        <f t="shared" si="6"/>
        <v>-1.9083333333333563E-2</v>
      </c>
      <c r="L37" s="15">
        <f t="shared" si="7"/>
        <v>4.4995408631772191E-2</v>
      </c>
      <c r="M37" s="15">
        <f t="shared" si="8"/>
        <v>5.3455541838842997E-2</v>
      </c>
      <c r="N37" s="15">
        <f t="shared" si="9"/>
        <v>3.641736111111199E-4</v>
      </c>
    </row>
    <row r="38" spans="1:14" x14ac:dyDescent="0.25">
      <c r="A38" s="7">
        <v>26</v>
      </c>
      <c r="B38" s="5">
        <v>1.93</v>
      </c>
      <c r="C38" s="19">
        <v>8</v>
      </c>
      <c r="D38" s="16">
        <f t="shared" si="0"/>
        <v>15.44</v>
      </c>
      <c r="E38" s="16">
        <f t="shared" si="1"/>
        <v>64</v>
      </c>
      <c r="F38" s="15">
        <f t="shared" si="2"/>
        <v>3.7248999999999999</v>
      </c>
      <c r="H38" s="15">
        <f t="shared" si="3"/>
        <v>2.0262458333333333</v>
      </c>
      <c r="I38" s="15">
        <f t="shared" si="4"/>
        <v>0.26212121212121198</v>
      </c>
      <c r="J38" s="22">
        <f t="shared" si="5"/>
        <v>0.35836704545454534</v>
      </c>
      <c r="K38" s="15">
        <f t="shared" si="6"/>
        <v>-9.6245833333333364E-2</v>
      </c>
      <c r="L38" s="15">
        <f t="shared" si="7"/>
        <v>6.8707529843893403E-2</v>
      </c>
      <c r="M38" s="15">
        <f t="shared" si="8"/>
        <v>0.12842693926782017</v>
      </c>
      <c r="N38" s="15">
        <f t="shared" si="9"/>
        <v>9.2632604340277831E-3</v>
      </c>
    </row>
    <row r="39" spans="1:14" x14ac:dyDescent="0.25">
      <c r="A39" s="7">
        <v>27</v>
      </c>
      <c r="B39" s="5">
        <v>1.44</v>
      </c>
      <c r="C39" s="19">
        <v>9</v>
      </c>
      <c r="D39" s="16">
        <f t="shared" si="0"/>
        <v>12.959999999999999</v>
      </c>
      <c r="E39" s="16">
        <f t="shared" si="1"/>
        <v>81</v>
      </c>
      <c r="F39" s="15">
        <f t="shared" si="2"/>
        <v>2.0735999999999999</v>
      </c>
      <c r="H39" s="15">
        <f t="shared" si="3"/>
        <v>2.1534083333333336</v>
      </c>
      <c r="I39" s="15">
        <f t="shared" si="4"/>
        <v>-0.22787878787878801</v>
      </c>
      <c r="J39" s="22">
        <f t="shared" si="5"/>
        <v>0.48552954545454563</v>
      </c>
      <c r="K39" s="15">
        <f t="shared" si="6"/>
        <v>-0.71340833333333364</v>
      </c>
      <c r="L39" s="15">
        <f t="shared" si="7"/>
        <v>5.1928741965105663E-2</v>
      </c>
      <c r="M39" s="15">
        <f t="shared" si="8"/>
        <v>0.2357389395092977</v>
      </c>
      <c r="N39" s="15">
        <f t="shared" si="9"/>
        <v>0.50895145006944487</v>
      </c>
    </row>
    <row r="40" spans="1:14" x14ac:dyDescent="0.25">
      <c r="A40" s="7">
        <v>28</v>
      </c>
      <c r="B40" s="5">
        <v>2.64</v>
      </c>
      <c r="C40" s="19">
        <v>9</v>
      </c>
      <c r="D40" s="16">
        <f t="shared" si="0"/>
        <v>23.76</v>
      </c>
      <c r="E40" s="16">
        <f t="shared" si="1"/>
        <v>81</v>
      </c>
      <c r="F40" s="15">
        <f t="shared" si="2"/>
        <v>6.9696000000000007</v>
      </c>
      <c r="H40" s="15">
        <f t="shared" si="3"/>
        <v>2.1534083333333336</v>
      </c>
      <c r="I40" s="15">
        <f t="shared" si="4"/>
        <v>0.97212121212121216</v>
      </c>
      <c r="J40" s="22">
        <f t="shared" si="5"/>
        <v>0.48552954545454563</v>
      </c>
      <c r="K40" s="15">
        <f t="shared" si="6"/>
        <v>0.48659166666666653</v>
      </c>
      <c r="L40" s="15">
        <f t="shared" si="7"/>
        <v>0.94501965105601482</v>
      </c>
      <c r="M40" s="15">
        <f t="shared" si="8"/>
        <v>0.2357389395092977</v>
      </c>
      <c r="N40" s="15">
        <f t="shared" si="9"/>
        <v>0.23677145006944431</v>
      </c>
    </row>
    <row r="41" spans="1:14" x14ac:dyDescent="0.25">
      <c r="A41" s="7">
        <v>29</v>
      </c>
      <c r="B41" s="5">
        <v>1.9</v>
      </c>
      <c r="C41" s="19">
        <v>9</v>
      </c>
      <c r="D41" s="16">
        <f t="shared" si="0"/>
        <v>17.099999999999998</v>
      </c>
      <c r="E41" s="16">
        <f t="shared" si="1"/>
        <v>81</v>
      </c>
      <c r="F41" s="15">
        <f t="shared" si="2"/>
        <v>3.61</v>
      </c>
      <c r="H41" s="15">
        <f t="shared" si="3"/>
        <v>2.1534083333333336</v>
      </c>
      <c r="I41" s="15">
        <f t="shared" si="4"/>
        <v>0.23212121212121195</v>
      </c>
      <c r="J41" s="22">
        <f t="shared" si="5"/>
        <v>0.48552954545454563</v>
      </c>
      <c r="K41" s="15">
        <f t="shared" si="6"/>
        <v>-0.25340833333333368</v>
      </c>
      <c r="L41" s="15">
        <f t="shared" si="7"/>
        <v>5.3880257116620672E-2</v>
      </c>
      <c r="M41" s="15">
        <f t="shared" si="8"/>
        <v>0.2357389395092977</v>
      </c>
      <c r="N41" s="15">
        <f t="shared" si="9"/>
        <v>6.4215783402777948E-2</v>
      </c>
    </row>
    <row r="42" spans="1:14" x14ac:dyDescent="0.25">
      <c r="A42" s="7">
        <v>30</v>
      </c>
      <c r="B42" s="5">
        <v>1.46</v>
      </c>
      <c r="C42" s="19">
        <v>9</v>
      </c>
      <c r="D42" s="16">
        <f t="shared" si="0"/>
        <v>13.14</v>
      </c>
      <c r="E42" s="16">
        <f t="shared" si="1"/>
        <v>81</v>
      </c>
      <c r="F42" s="15">
        <f t="shared" si="2"/>
        <v>2.1315999999999997</v>
      </c>
      <c r="H42" s="15">
        <f t="shared" si="3"/>
        <v>2.1534083333333336</v>
      </c>
      <c r="I42" s="15">
        <f t="shared" si="4"/>
        <v>-0.207878787878788</v>
      </c>
      <c r="J42" s="22">
        <f t="shared" si="5"/>
        <v>0.48552954545454563</v>
      </c>
      <c r="K42" s="15">
        <f t="shared" si="6"/>
        <v>-0.69340833333333363</v>
      </c>
      <c r="L42" s="15">
        <f t="shared" si="7"/>
        <v>4.3213590449954133E-2</v>
      </c>
      <c r="M42" s="15">
        <f t="shared" si="8"/>
        <v>0.2357389395092977</v>
      </c>
      <c r="N42" s="15">
        <f t="shared" si="9"/>
        <v>0.48081511673611149</v>
      </c>
    </row>
    <row r="43" spans="1:14" x14ac:dyDescent="0.25">
      <c r="A43" s="7">
        <v>31</v>
      </c>
      <c r="B43" s="5">
        <v>2.08</v>
      </c>
      <c r="C43" s="19">
        <v>9</v>
      </c>
      <c r="D43" s="16">
        <f t="shared" si="0"/>
        <v>18.72</v>
      </c>
      <c r="E43" s="16">
        <f t="shared" si="1"/>
        <v>81</v>
      </c>
      <c r="F43" s="15">
        <f t="shared" si="2"/>
        <v>4.3264000000000005</v>
      </c>
      <c r="H43" s="15">
        <f t="shared" si="3"/>
        <v>2.1534083333333336</v>
      </c>
      <c r="I43" s="15">
        <f t="shared" si="4"/>
        <v>0.41212121212121211</v>
      </c>
      <c r="J43" s="22">
        <f t="shared" si="5"/>
        <v>0.48552954545454563</v>
      </c>
      <c r="K43" s="15">
        <f t="shared" si="6"/>
        <v>-7.340833333333352E-2</v>
      </c>
      <c r="L43" s="15">
        <f t="shared" si="7"/>
        <v>0.16984389348025711</v>
      </c>
      <c r="M43" s="15">
        <f t="shared" si="8"/>
        <v>0.2357389395092977</v>
      </c>
      <c r="N43" s="15">
        <f t="shared" si="9"/>
        <v>5.3887834027778053E-3</v>
      </c>
    </row>
    <row r="44" spans="1:14" x14ac:dyDescent="0.25">
      <c r="A44" s="7">
        <v>32</v>
      </c>
      <c r="B44" s="5">
        <v>1.57</v>
      </c>
      <c r="C44" s="20">
        <v>10</v>
      </c>
      <c r="D44" s="16">
        <f t="shared" si="0"/>
        <v>15.700000000000001</v>
      </c>
      <c r="E44" s="16">
        <f t="shared" si="1"/>
        <v>100</v>
      </c>
      <c r="F44" s="15">
        <f t="shared" si="2"/>
        <v>2.4649000000000001</v>
      </c>
      <c r="H44" s="15">
        <f t="shared" si="3"/>
        <v>2.2805708333333339</v>
      </c>
      <c r="I44" s="15">
        <f t="shared" si="4"/>
        <v>-9.7878787878787898E-2</v>
      </c>
      <c r="J44" s="22">
        <f t="shared" si="5"/>
        <v>0.61269204545454592</v>
      </c>
      <c r="K44" s="15">
        <f t="shared" si="6"/>
        <v>-0.71057083333333382</v>
      </c>
      <c r="L44" s="15">
        <f t="shared" si="7"/>
        <v>9.5802571166207565E-3</v>
      </c>
      <c r="M44" s="15">
        <f t="shared" si="8"/>
        <v>0.37539154256327534</v>
      </c>
      <c r="N44" s="15">
        <f t="shared" si="9"/>
        <v>0.50491090918402848</v>
      </c>
    </row>
    <row r="45" spans="1:14" x14ac:dyDescent="0.25">
      <c r="A45" s="8">
        <v>33</v>
      </c>
      <c r="B45" s="9">
        <v>2.76</v>
      </c>
      <c r="C45" s="21">
        <v>10</v>
      </c>
      <c r="D45" s="16">
        <f t="shared" si="0"/>
        <v>27.599999999999998</v>
      </c>
      <c r="E45" s="16">
        <f t="shared" si="1"/>
        <v>100</v>
      </c>
      <c r="F45" s="15">
        <f t="shared" si="2"/>
        <v>7.6175999999999986</v>
      </c>
      <c r="H45" s="15">
        <f t="shared" si="3"/>
        <v>2.2805708333333339</v>
      </c>
      <c r="I45" s="15">
        <f t="shared" si="4"/>
        <v>1.0921212121212118</v>
      </c>
      <c r="J45" s="22">
        <f t="shared" si="5"/>
        <v>0.61269204545454592</v>
      </c>
      <c r="K45" s="15">
        <f t="shared" si="6"/>
        <v>0.47942916666666591</v>
      </c>
      <c r="L45" s="15">
        <f t="shared" si="7"/>
        <v>1.1927287419651049</v>
      </c>
      <c r="M45" s="15">
        <f t="shared" si="8"/>
        <v>0.37539154256327534</v>
      </c>
      <c r="N45" s="15">
        <f t="shared" si="9"/>
        <v>0.22985232585069371</v>
      </c>
    </row>
  </sheetData>
  <mergeCells count="9">
    <mergeCell ref="A11:A12"/>
    <mergeCell ref="D11:D12"/>
    <mergeCell ref="E11:E12"/>
    <mergeCell ref="F11:F12"/>
    <mergeCell ref="A1:N1"/>
    <mergeCell ref="L6:N6"/>
    <mergeCell ref="D7:D8"/>
    <mergeCell ref="J7:J10"/>
    <mergeCell ref="B9:F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25" sqref="C25"/>
    </sheetView>
  </sheetViews>
  <sheetFormatPr defaultRowHeight="15" x14ac:dyDescent="0.25"/>
  <cols>
    <col min="1" max="1" width="24.85546875" bestFit="1" customWidth="1"/>
    <col min="2" max="5" width="12" bestFit="1" customWidth="1"/>
    <col min="6" max="6" width="16" bestFit="1" customWidth="1"/>
    <col min="7" max="7" width="14.7109375" bestFit="1" customWidth="1"/>
    <col min="8" max="8" width="13.7109375" bestFit="1" customWidth="1"/>
    <col min="9" max="9" width="14.5703125" bestFit="1" customWidth="1"/>
  </cols>
  <sheetData>
    <row r="1" spans="1:9" x14ac:dyDescent="0.25">
      <c r="A1" t="s">
        <v>40</v>
      </c>
    </row>
    <row r="2" spans="1:9" ht="15.75" thickBot="1" x14ac:dyDescent="0.3"/>
    <row r="3" spans="1:9" x14ac:dyDescent="0.25">
      <c r="A3" s="27" t="s">
        <v>41</v>
      </c>
      <c r="B3" s="27"/>
    </row>
    <row r="4" spans="1:9" x14ac:dyDescent="0.25">
      <c r="A4" s="24" t="s">
        <v>42</v>
      </c>
      <c r="B4" s="24">
        <v>0.6741881815197559</v>
      </c>
    </row>
    <row r="5" spans="1:9" x14ac:dyDescent="0.25">
      <c r="A5" s="24" t="s">
        <v>43</v>
      </c>
      <c r="B5" s="24">
        <v>0.45452970410091531</v>
      </c>
    </row>
    <row r="6" spans="1:9" x14ac:dyDescent="0.25">
      <c r="A6" s="24" t="s">
        <v>44</v>
      </c>
      <c r="B6" s="24">
        <v>0.43693388810417066</v>
      </c>
    </row>
    <row r="7" spans="1:9" x14ac:dyDescent="0.25">
      <c r="A7" s="24" t="s">
        <v>45</v>
      </c>
      <c r="B7" s="24">
        <v>0.42673795817367444</v>
      </c>
    </row>
    <row r="8" spans="1:9" ht="15.75" thickBot="1" x14ac:dyDescent="0.3">
      <c r="A8" s="25" t="s">
        <v>46</v>
      </c>
      <c r="B8" s="25">
        <v>33</v>
      </c>
    </row>
    <row r="10" spans="1:9" ht="15.75" thickBot="1" x14ac:dyDescent="0.3">
      <c r="A10" t="s">
        <v>47</v>
      </c>
    </row>
    <row r="11" spans="1:9" x14ac:dyDescent="0.25">
      <c r="A11" s="26"/>
      <c r="B11" s="26" t="s">
        <v>52</v>
      </c>
      <c r="C11" s="26" t="s">
        <v>53</v>
      </c>
      <c r="D11" s="26" t="s">
        <v>54</v>
      </c>
      <c r="E11" s="26" t="s">
        <v>55</v>
      </c>
      <c r="F11" s="26" t="s">
        <v>56</v>
      </c>
    </row>
    <row r="12" spans="1:9" x14ac:dyDescent="0.25">
      <c r="A12" s="24" t="s">
        <v>48</v>
      </c>
      <c r="B12" s="24">
        <v>1</v>
      </c>
      <c r="C12" s="24">
        <v>4.7040876818181783</v>
      </c>
      <c r="D12" s="24">
        <v>4.7040876818181783</v>
      </c>
      <c r="E12" s="24">
        <v>25.831692271901801</v>
      </c>
      <c r="F12" s="24">
        <v>1.6954991012165502E-5</v>
      </c>
    </row>
    <row r="13" spans="1:9" x14ac:dyDescent="0.25">
      <c r="A13" s="24" t="s">
        <v>49</v>
      </c>
      <c r="B13" s="24">
        <v>31</v>
      </c>
      <c r="C13" s="24">
        <v>5.6452638333333383</v>
      </c>
      <c r="D13" s="24">
        <v>0.18210528494623671</v>
      </c>
      <c r="E13" s="24"/>
      <c r="F13" s="24"/>
    </row>
    <row r="14" spans="1:9" ht="15.75" thickBot="1" x14ac:dyDescent="0.3">
      <c r="A14" s="25" t="s">
        <v>50</v>
      </c>
      <c r="B14" s="25">
        <v>32</v>
      </c>
      <c r="C14" s="25">
        <v>10.349351515151517</v>
      </c>
      <c r="D14" s="25"/>
      <c r="E14" s="25"/>
      <c r="F14" s="25"/>
    </row>
    <row r="15" spans="1:9" ht="15.75" thickBot="1" x14ac:dyDescent="0.3"/>
    <row r="16" spans="1:9" x14ac:dyDescent="0.25">
      <c r="A16" s="26"/>
      <c r="B16" s="26" t="s">
        <v>57</v>
      </c>
      <c r="C16" s="26" t="s">
        <v>45</v>
      </c>
      <c r="D16" s="26" t="s">
        <v>58</v>
      </c>
      <c r="E16" s="26" t="s">
        <v>59</v>
      </c>
      <c r="F16" s="26" t="s">
        <v>60</v>
      </c>
      <c r="G16" s="26" t="s">
        <v>61</v>
      </c>
      <c r="H16" s="26" t="s">
        <v>62</v>
      </c>
      <c r="I16" s="26" t="s">
        <v>63</v>
      </c>
    </row>
    <row r="17" spans="1:9" x14ac:dyDescent="0.25">
      <c r="A17" s="24" t="s">
        <v>51</v>
      </c>
      <c r="B17" s="24">
        <v>1.008945833333333</v>
      </c>
      <c r="C17" s="24">
        <v>0.14942177453915217</v>
      </c>
      <c r="D17" s="24">
        <v>6.7523347011848287</v>
      </c>
      <c r="E17" s="24">
        <v>1.4720869961529452E-7</v>
      </c>
      <c r="F17" s="24">
        <v>0.70419811497631968</v>
      </c>
      <c r="G17" s="24">
        <v>1.3136935516903463</v>
      </c>
      <c r="H17" s="24">
        <v>0.70419811497631968</v>
      </c>
      <c r="I17" s="24">
        <v>1.3136935516903463</v>
      </c>
    </row>
    <row r="18" spans="1:9" ht="15.75" thickBot="1" x14ac:dyDescent="0.3">
      <c r="A18" s="25" t="s">
        <v>36</v>
      </c>
      <c r="B18" s="25">
        <v>0.12716250000000009</v>
      </c>
      <c r="C18" s="25">
        <v>2.5019730554158424E-2</v>
      </c>
      <c r="D18" s="25">
        <v>5.0824887871889954</v>
      </c>
      <c r="E18" s="25">
        <v>1.6954991012165184E-5</v>
      </c>
      <c r="F18" s="25">
        <v>7.6134423109578936E-2</v>
      </c>
      <c r="G18" s="25">
        <v>0.17819057689042125</v>
      </c>
      <c r="H18" s="25">
        <v>7.6134423109578936E-2</v>
      </c>
      <c r="I18" s="25">
        <v>0.17819057689042125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10" sqref="R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</vt:lpstr>
      <vt:lpstr>Planilha1</vt:lpstr>
      <vt:lpstr>RL-Analise de Dados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Jomil</cp:lastModifiedBy>
  <dcterms:created xsi:type="dcterms:W3CDTF">2012-09-28T11:53:46Z</dcterms:created>
  <dcterms:modified xsi:type="dcterms:W3CDTF">2024-10-09T14:29:11Z</dcterms:modified>
</cp:coreProperties>
</file>