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9555" windowHeight="4680"/>
  </bookViews>
  <sheets>
    <sheet name="Plan1" sheetId="1" r:id="rId1"/>
    <sheet name="Plan5" sheetId="5" r:id="rId2"/>
  </sheets>
  <calcPr calcId="145621"/>
</workbook>
</file>

<file path=xl/calcChain.xml><?xml version="1.0" encoding="utf-8"?>
<calcChain xmlns="http://schemas.openxmlformats.org/spreadsheetml/2006/main">
  <c r="B88" i="1" l="1"/>
  <c r="B87" i="1"/>
  <c r="D88" i="1"/>
  <c r="J12" i="1"/>
  <c r="J10" i="1"/>
  <c r="J11" i="1"/>
  <c r="C11" i="1"/>
  <c r="C10" i="1"/>
  <c r="C12" i="1" s="1"/>
  <c r="L66" i="1"/>
  <c r="D87" i="1" l="1"/>
  <c r="F87" i="1" s="1"/>
  <c r="H87" i="1" s="1"/>
  <c r="F88" i="1"/>
  <c r="H88" i="1" s="1"/>
  <c r="E10" i="5"/>
  <c r="E9" i="5"/>
  <c r="F10" i="5"/>
  <c r="F9" i="5"/>
  <c r="L37" i="1"/>
  <c r="L41" i="1"/>
  <c r="D20" i="1"/>
  <c r="K21" i="1"/>
  <c r="L21" i="1" s="1"/>
  <c r="K20" i="1"/>
  <c r="L20" i="1" s="1"/>
  <c r="K19" i="1"/>
  <c r="L19" i="1" s="1"/>
  <c r="D21" i="1"/>
  <c r="E21" i="1" s="1"/>
  <c r="D19" i="1"/>
  <c r="E19" i="1" s="1"/>
  <c r="E18" i="1"/>
  <c r="L18" i="1"/>
  <c r="L62" i="1"/>
  <c r="L61" i="1"/>
  <c r="L60" i="1"/>
  <c r="L57" i="1"/>
  <c r="L56" i="1"/>
  <c r="L55" i="1"/>
  <c r="L54" i="1"/>
  <c r="L51" i="1"/>
  <c r="L50" i="1"/>
  <c r="L49" i="1"/>
  <c r="L48" i="1"/>
  <c r="L47" i="1"/>
  <c r="L46" i="1"/>
  <c r="L45" i="1"/>
  <c r="L44" i="1"/>
  <c r="L40" i="1"/>
  <c r="L39" i="1"/>
  <c r="L38" i="1"/>
  <c r="L34" i="1"/>
  <c r="L33" i="1"/>
  <c r="L32" i="1"/>
  <c r="L29" i="1"/>
  <c r="L28" i="1"/>
  <c r="L27" i="1"/>
  <c r="L26" i="1"/>
  <c r="L25" i="1"/>
  <c r="L24" i="1"/>
  <c r="L23" i="1"/>
  <c r="L22" i="1"/>
  <c r="E61" i="1"/>
  <c r="E62" i="1"/>
  <c r="E60" i="1"/>
  <c r="E55" i="1"/>
  <c r="E56" i="1"/>
  <c r="E57" i="1"/>
  <c r="E54" i="1"/>
  <c r="E50" i="1"/>
  <c r="E45" i="1"/>
  <c r="E46" i="1"/>
  <c r="E47" i="1"/>
  <c r="E48" i="1"/>
  <c r="E49" i="1"/>
  <c r="E44" i="1"/>
  <c r="E37" i="1"/>
  <c r="E39" i="1"/>
  <c r="E40" i="1"/>
  <c r="E41" i="1"/>
  <c r="E38" i="1"/>
  <c r="E33" i="1"/>
  <c r="E34" i="1"/>
  <c r="E32" i="1"/>
  <c r="E20" i="1"/>
  <c r="E22" i="1"/>
  <c r="E23" i="1"/>
  <c r="E24" i="1"/>
  <c r="E25" i="1"/>
  <c r="E26" i="1"/>
  <c r="E27" i="1"/>
  <c r="E28" i="1"/>
  <c r="E29" i="1"/>
  <c r="E17" i="1"/>
  <c r="L17" i="1"/>
  <c r="L42" i="1" l="1"/>
  <c r="I75" i="1" s="1"/>
  <c r="J75" i="1" s="1"/>
  <c r="E42" i="1"/>
  <c r="L35" i="1"/>
  <c r="L52" i="1"/>
  <c r="L63" i="1"/>
  <c r="L30" i="1"/>
  <c r="L58" i="1"/>
  <c r="E58" i="1"/>
  <c r="B76" i="1" s="1"/>
  <c r="E63" i="1"/>
  <c r="E35" i="1"/>
  <c r="B73" i="1" s="1"/>
  <c r="D73" i="1" s="1"/>
  <c r="E52" i="1"/>
  <c r="B74" i="1" s="1"/>
  <c r="I74" i="1"/>
  <c r="J74" i="1" s="1"/>
  <c r="B75" i="1"/>
  <c r="I76" i="1"/>
  <c r="K76" i="1" s="1"/>
  <c r="E30" i="1"/>
  <c r="B77" i="1"/>
  <c r="L64" i="1" l="1"/>
  <c r="M30" i="1" s="1"/>
  <c r="I77" i="1"/>
  <c r="K77" i="1" s="1"/>
  <c r="I73" i="1"/>
  <c r="E64" i="1"/>
  <c r="M37" i="1" s="1"/>
  <c r="I72" i="1"/>
  <c r="K72" i="1" s="1"/>
  <c r="K75" i="1"/>
  <c r="K74" i="1"/>
  <c r="J76" i="1"/>
  <c r="C73" i="1"/>
  <c r="B72" i="1"/>
  <c r="C72" i="1" s="1"/>
  <c r="D76" i="1"/>
  <c r="C76" i="1"/>
  <c r="D75" i="1"/>
  <c r="C75" i="1"/>
  <c r="D77" i="1"/>
  <c r="C77" i="1"/>
  <c r="D74" i="1"/>
  <c r="C74" i="1"/>
  <c r="J77" i="1" l="1"/>
  <c r="F34" i="1"/>
  <c r="M63" i="1"/>
  <c r="M42" i="1"/>
  <c r="F30" i="1"/>
  <c r="F42" i="1"/>
  <c r="M52" i="1"/>
  <c r="M58" i="1"/>
  <c r="M35" i="1"/>
  <c r="K73" i="1"/>
  <c r="K78" i="1" s="1"/>
  <c r="J73" i="1"/>
  <c r="M62" i="1"/>
  <c r="M60" i="1"/>
  <c r="M50" i="1"/>
  <c r="M48" i="1"/>
  <c r="M46" i="1"/>
  <c r="M44" i="1"/>
  <c r="M39" i="1"/>
  <c r="M22" i="1"/>
  <c r="M24" i="1"/>
  <c r="M26" i="1"/>
  <c r="M28" i="1"/>
  <c r="M34" i="1"/>
  <c r="M56" i="1"/>
  <c r="M20" i="1"/>
  <c r="M25" i="1"/>
  <c r="M29" i="1"/>
  <c r="M38" i="1"/>
  <c r="M45" i="1"/>
  <c r="M49" i="1"/>
  <c r="M55" i="1"/>
  <c r="M61" i="1"/>
  <c r="M19" i="1"/>
  <c r="M41" i="1"/>
  <c r="M32" i="1"/>
  <c r="M54" i="1"/>
  <c r="M17" i="1"/>
  <c r="M23" i="1"/>
  <c r="M27" i="1"/>
  <c r="M33" i="1"/>
  <c r="M40" i="1"/>
  <c r="M47" i="1"/>
  <c r="M51" i="1"/>
  <c r="M57" i="1"/>
  <c r="M18" i="1"/>
  <c r="M21" i="1"/>
  <c r="F52" i="1"/>
  <c r="L67" i="1"/>
  <c r="F57" i="1"/>
  <c r="E66" i="1"/>
  <c r="F41" i="1"/>
  <c r="F37" i="1"/>
  <c r="F46" i="1"/>
  <c r="F55" i="1"/>
  <c r="F23" i="1"/>
  <c r="F35" i="1"/>
  <c r="F26" i="1"/>
  <c r="F20" i="1"/>
  <c r="F33" i="1"/>
  <c r="F54" i="1"/>
  <c r="F18" i="1"/>
  <c r="F29" i="1"/>
  <c r="F45" i="1"/>
  <c r="F62" i="1"/>
  <c r="F32" i="1"/>
  <c r="E67" i="1"/>
  <c r="F48" i="1"/>
  <c r="F50" i="1"/>
  <c r="F40" i="1"/>
  <c r="F58" i="1"/>
  <c r="F44" i="1"/>
  <c r="F19" i="1"/>
  <c r="F27" i="1"/>
  <c r="F63" i="1"/>
  <c r="F60" i="1"/>
  <c r="F47" i="1"/>
  <c r="F38" i="1"/>
  <c r="F22" i="1"/>
  <c r="F17" i="1"/>
  <c r="F61" i="1"/>
  <c r="F21" i="1"/>
  <c r="F56" i="1"/>
  <c r="F28" i="1"/>
  <c r="F39" i="1"/>
  <c r="F24" i="1"/>
  <c r="F49" i="1"/>
  <c r="F25" i="1"/>
  <c r="J72" i="1"/>
  <c r="I78" i="1"/>
  <c r="B78" i="1"/>
  <c r="C78" i="1"/>
  <c r="D72" i="1"/>
  <c r="D78" i="1" s="1"/>
  <c r="J78" i="1" l="1"/>
  <c r="L74" i="1"/>
  <c r="E73" i="1"/>
  <c r="M64" i="1"/>
  <c r="F64" i="1"/>
  <c r="L75" i="1"/>
  <c r="E72" i="1"/>
  <c r="E76" i="1"/>
  <c r="E74" i="1"/>
  <c r="L72" i="1"/>
  <c r="L76" i="1"/>
  <c r="L77" i="1"/>
  <c r="L73" i="1"/>
  <c r="E77" i="1"/>
  <c r="E75" i="1"/>
  <c r="E78" i="1" l="1"/>
  <c r="L78" i="1"/>
</calcChain>
</file>

<file path=xl/sharedStrings.xml><?xml version="1.0" encoding="utf-8"?>
<sst xmlns="http://schemas.openxmlformats.org/spreadsheetml/2006/main" count="319" uniqueCount="99">
  <si>
    <t>Silagem</t>
  </si>
  <si>
    <t>INFORMAÇÕES GERAIS</t>
  </si>
  <si>
    <t>Produção por ciclo estimada  (MS)</t>
  </si>
  <si>
    <t>t/ha</t>
  </si>
  <si>
    <t>Área plantada (ha)</t>
  </si>
  <si>
    <t>ha</t>
  </si>
  <si>
    <t>Capacidade do silo</t>
  </si>
  <si>
    <t>Porcentagem de perda da silagem</t>
  </si>
  <si>
    <t>CUSTO DE PRODUÇÃO - SILAGEM DE MILHO (R$/ha)</t>
  </si>
  <si>
    <t>UNIDADE</t>
  </si>
  <si>
    <t>INSUMOS</t>
  </si>
  <si>
    <t>Porcentagem de MS do sorgo</t>
  </si>
  <si>
    <t>PRODUÇÃO TOTAL  (Massa verde)</t>
  </si>
  <si>
    <t>PRODUÇÃO TOTAL  ÚTIL (Massa verde)</t>
  </si>
  <si>
    <t>PRODUÇÃO TOTAL (Matéria seca)</t>
  </si>
  <si>
    <t>PRODUÇÃO TOTAL ÚTIL (Matéria seca)</t>
  </si>
  <si>
    <t>ton</t>
  </si>
  <si>
    <t>Micronutrientes (FTE BR 12)</t>
  </si>
  <si>
    <t>litro</t>
  </si>
  <si>
    <t>SUBTOTAL</t>
  </si>
  <si>
    <t>INVESTIMENTOS</t>
  </si>
  <si>
    <t>R$/ano</t>
  </si>
  <si>
    <t>PREPARO DO SOLO</t>
  </si>
  <si>
    <t>PLANTIO e TRATOS CULTURAIS</t>
  </si>
  <si>
    <t>COLHEITA e ENSILAGEM</t>
  </si>
  <si>
    <t>DESCARGA e DISTRIBUIÇÃO</t>
  </si>
  <si>
    <t>CUSTO TOTAL DA SILAGEM</t>
  </si>
  <si>
    <t>R$/ha</t>
  </si>
  <si>
    <t>CUSTO TOTAL</t>
  </si>
  <si>
    <t>R$/ton de MV</t>
  </si>
  <si>
    <t>R$/ton de MS</t>
  </si>
  <si>
    <t>ITENS</t>
  </si>
  <si>
    <t xml:space="preserve">R$/ha </t>
  </si>
  <si>
    <t>R$/ton MV</t>
  </si>
  <si>
    <t>Partc. Custo</t>
  </si>
  <si>
    <t>kg</t>
  </si>
  <si>
    <t>Análise de solo</t>
  </si>
  <si>
    <t>h/ha</t>
  </si>
  <si>
    <t>R$/ tonelada de MV</t>
  </si>
  <si>
    <t>R$/ tonelada de MS</t>
  </si>
  <si>
    <t>PREÇO TOTAL</t>
  </si>
  <si>
    <t>Gesso agrícola + Frete</t>
  </si>
  <si>
    <t>8-30-16 + 0,5% Zn + Frete</t>
  </si>
  <si>
    <t>%</t>
  </si>
  <si>
    <t>m³</t>
  </si>
  <si>
    <t>m²</t>
  </si>
  <si>
    <t>MILHO</t>
  </si>
  <si>
    <t>SORGO</t>
  </si>
  <si>
    <t>ESTIMATIVA DE CUSTOS DE PRODUÇÃO DE SILAGEM</t>
  </si>
  <si>
    <t>Calcácio dolomítico + Frete</t>
  </si>
  <si>
    <t>25-00-25 ( 1ª cobertura )</t>
  </si>
  <si>
    <t>25-00-25 ( 2ª cobertura )</t>
  </si>
  <si>
    <t>Micronutrientes (FTE BR 10)*</t>
  </si>
  <si>
    <t>Uréia (2ª cobertura) + Frete</t>
  </si>
  <si>
    <t>20-00-30 (1ª cobertura ) + Frete</t>
  </si>
  <si>
    <t>Herbicida pré-emergente - Primestra Gold (Triazina + Acetanilida)</t>
  </si>
  <si>
    <t>Formicida</t>
  </si>
  <si>
    <t>Sementes</t>
  </si>
  <si>
    <t>Tratamento de sementes (Semevin)</t>
  </si>
  <si>
    <t>Lona plástica (200 micra)</t>
  </si>
  <si>
    <t>Tratamento de sementes - Futur 300 (Tiocarbamato)</t>
  </si>
  <si>
    <t>Inseticida biológico - Tracer (Naturalyte)</t>
  </si>
  <si>
    <t>Inseticida contato - Decis 25 CE (Piretróide)</t>
  </si>
  <si>
    <t>Calcário dolomítico + frete</t>
  </si>
  <si>
    <t>sc. 20 kg</t>
  </si>
  <si>
    <t>unid.</t>
  </si>
  <si>
    <t>Inseticida (Lorsban 480)</t>
  </si>
  <si>
    <t>Juros do silo</t>
  </si>
  <si>
    <t>Depreciação do silo</t>
  </si>
  <si>
    <t>Manutenção</t>
  </si>
  <si>
    <t>Calagem convencional</t>
  </si>
  <si>
    <t>Gessagem convencional</t>
  </si>
  <si>
    <t>Aração</t>
  </si>
  <si>
    <t>Gradeação (grade niveladora - 2x)</t>
  </si>
  <si>
    <t>Transporte interno</t>
  </si>
  <si>
    <t>Plantio e adubação</t>
  </si>
  <si>
    <t>Aplicação de herbicida</t>
  </si>
  <si>
    <t>1ª adubação de cobertura</t>
  </si>
  <si>
    <t>2ª adubação de cobertura</t>
  </si>
  <si>
    <t>1ª pulverização de inseticida</t>
  </si>
  <si>
    <t>2ª pulverização de inseticida</t>
  </si>
  <si>
    <t>Distribuição de formicida**</t>
  </si>
  <si>
    <t>Colheita</t>
  </si>
  <si>
    <t>Transporte com caminhão</t>
  </si>
  <si>
    <t>Compactação</t>
  </si>
  <si>
    <t>Fechamento do silos</t>
  </si>
  <si>
    <t>Retirada da silagem ( manual)</t>
  </si>
  <si>
    <t>Transporte (mecanizado)</t>
  </si>
  <si>
    <t>Distribuição (manual)</t>
  </si>
  <si>
    <t>QUANT.</t>
  </si>
  <si>
    <t>PREÇO UNIT.</t>
  </si>
  <si>
    <t>CUSTO DE PRODUÇÃO - SILAGEM DE SORGO (R$/ha)</t>
  </si>
  <si>
    <t>NDT %</t>
  </si>
  <si>
    <t>Milho</t>
  </si>
  <si>
    <t>Sorgo</t>
  </si>
  <si>
    <t>MS</t>
  </si>
  <si>
    <t xml:space="preserve">ton de NDT </t>
  </si>
  <si>
    <t>R$ / ton NDT</t>
  </si>
  <si>
    <t xml:space="preserve">Custo total (R$)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</si>
</sst>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0.0"/>
    <numFmt numFmtId="168" formatCode="mmmm/yy"/>
    <numFmt numFmtId="170" formatCode="#,##0.0000"/>
    <numFmt numFmtId="171" formatCode="0.0%"/>
    <numFmt numFmtId="172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center" vertical="center"/>
    </xf>
    <xf numFmtId="0" fontId="7" fillId="3" borderId="0" xfId="4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8" fillId="2" borderId="0" xfId="4" applyFont="1" applyFill="1" applyBorder="1" applyAlignment="1">
      <alignment horizontal="left" vertical="center"/>
    </xf>
    <xf numFmtId="1" fontId="8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4" applyFont="1" applyFill="1" applyBorder="1" applyAlignment="1">
      <alignment horizontal="center" vertical="center"/>
    </xf>
    <xf numFmtId="172" fontId="8" fillId="2" borderId="0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168" fontId="8" fillId="2" borderId="1" xfId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2" borderId="1" xfId="4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vertical="center"/>
    </xf>
    <xf numFmtId="0" fontId="7" fillId="3" borderId="0" xfId="4" applyFont="1" applyFill="1" applyBorder="1" applyAlignment="1">
      <alignment horizontal="center" vertical="center"/>
    </xf>
    <xf numFmtId="4" fontId="7" fillId="3" borderId="0" xfId="4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8" fillId="2" borderId="0" xfId="4" applyNumberFormat="1" applyFont="1" applyFill="1" applyBorder="1" applyAlignment="1">
      <alignment horizontal="center" vertical="center"/>
    </xf>
    <xf numFmtId="164" fontId="8" fillId="2" borderId="0" xfId="5" applyFont="1" applyFill="1" applyBorder="1" applyAlignment="1">
      <alignment horizontal="center" vertical="center"/>
    </xf>
    <xf numFmtId="171" fontId="8" fillId="2" borderId="0" xfId="5" applyNumberFormat="1" applyFont="1" applyFill="1" applyBorder="1" applyAlignment="1">
      <alignment horizontal="center" vertical="center"/>
    </xf>
    <xf numFmtId="2" fontId="8" fillId="2" borderId="0" xfId="7" applyNumberFormat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left" vertical="center"/>
    </xf>
    <xf numFmtId="0" fontId="9" fillId="2" borderId="0" xfId="4" applyFont="1" applyFill="1" applyBorder="1" applyAlignment="1">
      <alignment horizontal="center" vertical="center"/>
    </xf>
    <xf numFmtId="4" fontId="9" fillId="2" borderId="0" xfId="4" applyNumberFormat="1" applyFont="1" applyFill="1" applyBorder="1" applyAlignment="1">
      <alignment horizontal="center" vertical="center"/>
    </xf>
    <xf numFmtId="164" fontId="9" fillId="2" borderId="0" xfId="5" applyFont="1" applyFill="1" applyBorder="1" applyAlignment="1">
      <alignment horizontal="center" vertical="center"/>
    </xf>
    <xf numFmtId="171" fontId="9" fillId="2" borderId="0" xfId="5" applyNumberFormat="1" applyFont="1" applyFill="1" applyBorder="1" applyAlignment="1">
      <alignment horizontal="center" vertical="center"/>
    </xf>
    <xf numFmtId="171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7" fillId="3" borderId="0" xfId="4" applyFont="1" applyFill="1" applyBorder="1" applyAlignment="1">
      <alignment vertical="center"/>
    </xf>
    <xf numFmtId="10" fontId="8" fillId="2" borderId="0" xfId="6" applyNumberFormat="1" applyFont="1" applyFill="1" applyBorder="1" applyAlignment="1">
      <alignment horizontal="center" vertical="center"/>
    </xf>
    <xf numFmtId="49" fontId="8" fillId="2" borderId="0" xfId="4" applyNumberFormat="1" applyFont="1" applyFill="1" applyBorder="1" applyAlignment="1">
      <alignment horizontal="left" vertical="center"/>
    </xf>
    <xf numFmtId="0" fontId="7" fillId="3" borderId="4" xfId="4" applyFont="1" applyFill="1" applyBorder="1" applyAlignment="1">
      <alignment horizontal="left" vertical="center"/>
    </xf>
    <xf numFmtId="4" fontId="7" fillId="3" borderId="4" xfId="4" applyNumberFormat="1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164" fontId="7" fillId="3" borderId="4" xfId="5" applyFont="1" applyFill="1" applyBorder="1" applyAlignment="1">
      <alignment horizontal="center" vertical="center"/>
    </xf>
    <xf numFmtId="10" fontId="7" fillId="3" borderId="4" xfId="5" applyNumberFormat="1" applyFont="1" applyFill="1" applyBorder="1" applyAlignment="1">
      <alignment horizontal="center" vertical="center"/>
    </xf>
    <xf numFmtId="4" fontId="7" fillId="3" borderId="4" xfId="4" applyNumberFormat="1" applyFont="1" applyFill="1" applyBorder="1" applyAlignment="1">
      <alignment horizontal="left" vertical="center"/>
    </xf>
    <xf numFmtId="164" fontId="7" fillId="3" borderId="4" xfId="5" applyFont="1" applyFill="1" applyBorder="1" applyAlignment="1">
      <alignment horizontal="left" vertical="center"/>
    </xf>
    <xf numFmtId="10" fontId="7" fillId="3" borderId="4" xfId="5" applyNumberFormat="1" applyFont="1" applyFill="1" applyBorder="1" applyAlignment="1">
      <alignment horizontal="left" vertical="center"/>
    </xf>
    <xf numFmtId="0" fontId="7" fillId="3" borderId="2" xfId="4" applyFont="1" applyFill="1" applyBorder="1" applyAlignment="1">
      <alignment horizontal="left" vertical="center"/>
    </xf>
    <xf numFmtId="4" fontId="7" fillId="3" borderId="2" xfId="4" applyNumberFormat="1" applyFont="1" applyFill="1" applyBorder="1" applyAlignment="1">
      <alignment horizontal="left" vertical="center"/>
    </xf>
    <xf numFmtId="4" fontId="7" fillId="3" borderId="2" xfId="4" applyNumberFormat="1" applyFont="1" applyFill="1" applyBorder="1" applyAlignment="1">
      <alignment horizontal="center" vertical="center"/>
    </xf>
    <xf numFmtId="164" fontId="7" fillId="3" borderId="2" xfId="5" applyFont="1" applyFill="1" applyBorder="1" applyAlignment="1">
      <alignment horizontal="center" vertical="center"/>
    </xf>
    <xf numFmtId="164" fontId="7" fillId="3" borderId="2" xfId="5" applyFont="1" applyFill="1" applyBorder="1" applyAlignment="1">
      <alignment horizontal="left" vertical="center"/>
    </xf>
    <xf numFmtId="0" fontId="7" fillId="3" borderId="3" xfId="4" applyFont="1" applyFill="1" applyBorder="1" applyAlignment="1">
      <alignment horizontal="left" vertical="center"/>
    </xf>
    <xf numFmtId="4" fontId="7" fillId="3" borderId="3" xfId="4" applyNumberFormat="1" applyFont="1" applyFill="1" applyBorder="1" applyAlignment="1">
      <alignment horizontal="left" vertical="center"/>
    </xf>
    <xf numFmtId="4" fontId="7" fillId="3" borderId="3" xfId="4" applyNumberFormat="1" applyFont="1" applyFill="1" applyBorder="1" applyAlignment="1">
      <alignment horizontal="center" vertical="center"/>
    </xf>
    <xf numFmtId="164" fontId="7" fillId="3" borderId="3" xfId="5" applyFont="1" applyFill="1" applyBorder="1" applyAlignment="1">
      <alignment horizontal="center" vertical="center"/>
    </xf>
    <xf numFmtId="164" fontId="7" fillId="3" borderId="3" xfId="5" applyFont="1" applyFill="1" applyBorder="1" applyAlignment="1">
      <alignment horizontal="left" vertical="center"/>
    </xf>
    <xf numFmtId="170" fontId="8" fillId="2" borderId="0" xfId="4" applyNumberFormat="1" applyFont="1" applyFill="1" applyBorder="1" applyAlignment="1">
      <alignment horizontal="center" vertical="center"/>
    </xf>
    <xf numFmtId="170" fontId="8" fillId="2" borderId="0" xfId="4" applyNumberFormat="1" applyFont="1" applyFill="1" applyBorder="1" applyAlignment="1">
      <alignment horizontal="left" vertical="center"/>
    </xf>
    <xf numFmtId="9" fontId="8" fillId="2" borderId="0" xfId="5" applyNumberFormat="1" applyFont="1" applyFill="1" applyBorder="1" applyAlignment="1">
      <alignment horizontal="center" vertical="center"/>
    </xf>
    <xf numFmtId="10" fontId="8" fillId="2" borderId="0" xfId="5" applyNumberFormat="1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left" vertical="center"/>
    </xf>
    <xf numFmtId="4" fontId="6" fillId="3" borderId="4" xfId="4" applyNumberFormat="1" applyFont="1" applyFill="1" applyBorder="1" applyAlignment="1">
      <alignment horizontal="center" vertical="center"/>
    </xf>
    <xf numFmtId="9" fontId="6" fillId="3" borderId="4" xfId="5" applyNumberFormat="1" applyFont="1" applyFill="1" applyBorder="1" applyAlignment="1">
      <alignment horizontal="center" vertical="center"/>
    </xf>
    <xf numFmtId="164" fontId="6" fillId="3" borderId="4" xfId="5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67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72" fontId="8" fillId="2" borderId="0" xfId="4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172" fontId="8" fillId="4" borderId="0" xfId="1" applyNumberFormat="1" applyFont="1" applyFill="1" applyBorder="1" applyAlignment="1">
      <alignment horizontal="center" vertical="center"/>
    </xf>
    <xf numFmtId="0" fontId="8" fillId="4" borderId="0" xfId="4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64" fontId="7" fillId="4" borderId="2" xfId="5" applyFont="1" applyFill="1" applyBorder="1" applyAlignment="1">
      <alignment horizontal="center" vertical="center"/>
    </xf>
    <xf numFmtId="164" fontId="7" fillId="4" borderId="3" xfId="5" applyFont="1" applyFill="1" applyBorder="1" applyAlignment="1">
      <alignment horizontal="center" vertical="center"/>
    </xf>
    <xf numFmtId="9" fontId="8" fillId="2" borderId="0" xfId="9" applyFont="1" applyFill="1" applyBorder="1" applyAlignment="1">
      <alignment horizontal="center" vertical="center"/>
    </xf>
  </cellXfs>
  <cellStyles count="10">
    <cellStyle name="Moeda 2" xfId="2"/>
    <cellStyle name="Moeda 3" xfId="5"/>
    <cellStyle name="Moeda 4" xfId="8"/>
    <cellStyle name="Normal" xfId="0" builtinId="0"/>
    <cellStyle name="Normal 2" xfId="1"/>
    <cellStyle name="Normal 3" xfId="4"/>
    <cellStyle name="Porcentagem" xfId="9" builtinId="5"/>
    <cellStyle name="Porcentagem 2" xfId="3"/>
    <cellStyle name="Porcentagem 3" xfId="6"/>
    <cellStyle name="Vírgul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topLeftCell="A65" zoomScale="70" zoomScaleNormal="70" workbookViewId="0">
      <selection activeCell="B88" sqref="B88:C88"/>
    </sheetView>
  </sheetViews>
  <sheetFormatPr defaultRowHeight="21" x14ac:dyDescent="0.25"/>
  <cols>
    <col min="1" max="1" width="33.7109375" style="8" customWidth="1"/>
    <col min="2" max="2" width="17.42578125" style="8" bestFit="1" customWidth="1"/>
    <col min="3" max="3" width="13.7109375" style="8" bestFit="1" customWidth="1"/>
    <col min="4" max="4" width="18" style="8" bestFit="1" customWidth="1"/>
    <col min="5" max="5" width="19.7109375" style="8" bestFit="1" customWidth="1"/>
    <col min="6" max="6" width="12" style="8" bestFit="1" customWidth="1"/>
    <col min="7" max="7" width="4.7109375" style="8" customWidth="1"/>
    <col min="8" max="8" width="33.5703125" style="8" customWidth="1"/>
    <col min="9" max="9" width="13.28515625" style="8" bestFit="1" customWidth="1"/>
    <col min="10" max="10" width="15.140625" style="8" bestFit="1" customWidth="1"/>
    <col min="11" max="11" width="18.85546875" style="8" bestFit="1" customWidth="1"/>
    <col min="12" max="12" width="19.7109375" style="8" customWidth="1"/>
    <col min="13" max="13" width="12" style="8" bestFit="1" customWidth="1"/>
    <col min="14" max="16384" width="9.140625" style="8"/>
  </cols>
  <sheetData>
    <row r="1" spans="1:15" x14ac:dyDescent="0.25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ht="15.75" customHeight="1" x14ac:dyDescent="0.25">
      <c r="A2" s="9" t="s">
        <v>46</v>
      </c>
      <c r="B2" s="9"/>
      <c r="C2" s="9"/>
      <c r="D2" s="9"/>
      <c r="E2" s="9"/>
      <c r="F2" s="9"/>
      <c r="G2" s="10"/>
      <c r="H2" s="9" t="s">
        <v>47</v>
      </c>
      <c r="I2" s="9"/>
      <c r="J2" s="9"/>
      <c r="K2" s="9"/>
      <c r="L2" s="9"/>
      <c r="M2" s="9"/>
    </row>
    <row r="3" spans="1:15" x14ac:dyDescent="0.25">
      <c r="A3" s="11" t="s">
        <v>1</v>
      </c>
      <c r="B3" s="12"/>
      <c r="C3" s="12"/>
      <c r="D3" s="12"/>
      <c r="E3" s="12"/>
      <c r="F3" s="12"/>
      <c r="G3" s="10"/>
      <c r="H3" s="13" t="s">
        <v>1</v>
      </c>
      <c r="I3" s="13"/>
      <c r="J3" s="14"/>
      <c r="K3" s="14"/>
      <c r="L3" s="13"/>
      <c r="M3" s="14"/>
    </row>
    <row r="4" spans="1:15" x14ac:dyDescent="0.25">
      <c r="A4" s="15" t="s">
        <v>2</v>
      </c>
      <c r="C4" s="16">
        <v>12</v>
      </c>
      <c r="D4" s="17" t="s">
        <v>3</v>
      </c>
      <c r="E4" s="18"/>
      <c r="F4" s="18"/>
      <c r="H4" s="15" t="s">
        <v>2</v>
      </c>
      <c r="J4" s="19">
        <v>13</v>
      </c>
      <c r="K4" s="19" t="s">
        <v>3</v>
      </c>
    </row>
    <row r="5" spans="1:15" x14ac:dyDescent="0.25">
      <c r="A5" s="15" t="s">
        <v>4</v>
      </c>
      <c r="C5" s="17">
        <v>1</v>
      </c>
      <c r="D5" s="17" t="s">
        <v>5</v>
      </c>
      <c r="E5" s="18"/>
      <c r="F5" s="18"/>
      <c r="H5" s="15" t="s">
        <v>4</v>
      </c>
      <c r="J5" s="19">
        <v>1</v>
      </c>
      <c r="K5" s="19" t="s">
        <v>5</v>
      </c>
      <c r="L5" s="15"/>
      <c r="M5" s="15"/>
      <c r="N5" s="15"/>
      <c r="O5" s="15"/>
    </row>
    <row r="6" spans="1:15" x14ac:dyDescent="0.25">
      <c r="A6" s="15" t="s">
        <v>6</v>
      </c>
      <c r="C6" s="84">
        <v>48</v>
      </c>
      <c r="D6" s="17" t="s">
        <v>44</v>
      </c>
      <c r="E6" s="18"/>
      <c r="F6" s="18"/>
      <c r="H6" s="15" t="s">
        <v>6</v>
      </c>
      <c r="J6" s="86">
        <v>48</v>
      </c>
      <c r="K6" s="17" t="s">
        <v>44</v>
      </c>
      <c r="L6" s="15"/>
      <c r="M6" s="15"/>
      <c r="N6" s="15"/>
      <c r="O6" s="15"/>
    </row>
    <row r="7" spans="1:15" x14ac:dyDescent="0.25">
      <c r="A7" s="15" t="s">
        <v>11</v>
      </c>
      <c r="C7" s="91">
        <v>0.32</v>
      </c>
      <c r="D7" s="17" t="s">
        <v>43</v>
      </c>
      <c r="E7" s="18"/>
      <c r="F7" s="18"/>
      <c r="H7" s="15" t="s">
        <v>11</v>
      </c>
      <c r="J7" s="91">
        <v>0.3</v>
      </c>
      <c r="K7" s="17" t="s">
        <v>43</v>
      </c>
      <c r="L7" s="15"/>
    </row>
    <row r="8" spans="1:15" x14ac:dyDescent="0.25">
      <c r="A8" s="15" t="s">
        <v>7</v>
      </c>
      <c r="C8" s="91">
        <v>0.2</v>
      </c>
      <c r="D8" s="17" t="s">
        <v>43</v>
      </c>
      <c r="E8" s="18"/>
      <c r="F8" s="18"/>
      <c r="H8" s="15" t="s">
        <v>7</v>
      </c>
      <c r="J8" s="91">
        <v>0.2</v>
      </c>
      <c r="K8" s="17" t="s">
        <v>43</v>
      </c>
      <c r="L8" s="15"/>
    </row>
    <row r="9" spans="1:15" x14ac:dyDescent="0.25">
      <c r="A9" s="15" t="s">
        <v>12</v>
      </c>
      <c r="C9" s="85">
        <v>40</v>
      </c>
      <c r="D9" s="17" t="s">
        <v>3</v>
      </c>
      <c r="E9" s="18"/>
      <c r="F9" s="18"/>
      <c r="H9" s="15" t="s">
        <v>12</v>
      </c>
      <c r="J9" s="85">
        <v>50</v>
      </c>
      <c r="K9" s="19" t="s">
        <v>3</v>
      </c>
      <c r="L9" s="15"/>
    </row>
    <row r="10" spans="1:15" x14ac:dyDescent="0.25">
      <c r="A10" s="15" t="s">
        <v>14</v>
      </c>
      <c r="C10" s="20">
        <f>C9*C7</f>
        <v>12.8</v>
      </c>
      <c r="D10" s="17" t="s">
        <v>3</v>
      </c>
      <c r="E10" s="18"/>
      <c r="F10" s="18"/>
      <c r="H10" s="15" t="s">
        <v>14</v>
      </c>
      <c r="J10" s="20">
        <f>J9*J7</f>
        <v>15</v>
      </c>
      <c r="K10" s="19" t="s">
        <v>3</v>
      </c>
    </row>
    <row r="11" spans="1:15" x14ac:dyDescent="0.25">
      <c r="A11" s="15" t="s">
        <v>13</v>
      </c>
      <c r="C11" s="20">
        <f>C9*0.8</f>
        <v>32</v>
      </c>
      <c r="D11" s="17" t="s">
        <v>3</v>
      </c>
      <c r="E11" s="18"/>
      <c r="F11" s="18"/>
      <c r="H11" s="15" t="s">
        <v>13</v>
      </c>
      <c r="J11" s="20">
        <f>J9*0.8</f>
        <v>40</v>
      </c>
      <c r="K11" s="19" t="s">
        <v>3</v>
      </c>
      <c r="L11" s="15"/>
    </row>
    <row r="12" spans="1:15" x14ac:dyDescent="0.25">
      <c r="A12" s="15" t="s">
        <v>15</v>
      </c>
      <c r="C12" s="20">
        <f>C10*0.8</f>
        <v>10.240000000000002</v>
      </c>
      <c r="D12" s="17" t="s">
        <v>3</v>
      </c>
      <c r="E12" s="18"/>
      <c r="F12" s="18"/>
      <c r="H12" s="15" t="s">
        <v>15</v>
      </c>
      <c r="J12" s="20">
        <f>J10*0.8</f>
        <v>12</v>
      </c>
      <c r="K12" s="19" t="s">
        <v>3</v>
      </c>
      <c r="L12" s="15"/>
    </row>
    <row r="13" spans="1:15" ht="21.75" thickBot="1" x14ac:dyDescent="0.3">
      <c r="A13" s="21"/>
      <c r="B13" s="21"/>
      <c r="C13" s="21"/>
      <c r="D13" s="21"/>
      <c r="E13" s="22"/>
      <c r="F13" s="22"/>
      <c r="H13" s="23"/>
      <c r="I13" s="23"/>
      <c r="J13" s="23"/>
      <c r="K13" s="24"/>
      <c r="L13" s="24"/>
      <c r="M13" s="23"/>
    </row>
    <row r="14" spans="1:15" s="2" customFormat="1" ht="22.5" thickTop="1" thickBot="1" x14ac:dyDescent="0.3">
      <c r="A14" s="25" t="s">
        <v>8</v>
      </c>
      <c r="B14" s="25"/>
      <c r="C14" s="25"/>
      <c r="D14" s="25"/>
      <c r="E14" s="25"/>
      <c r="F14" s="26"/>
      <c r="H14" s="25" t="s">
        <v>91</v>
      </c>
      <c r="I14" s="25"/>
      <c r="J14" s="25"/>
      <c r="K14" s="25"/>
      <c r="L14" s="25"/>
      <c r="M14" s="26"/>
    </row>
    <row r="15" spans="1:15" s="2" customFormat="1" ht="21.75" thickTop="1" x14ac:dyDescent="0.25">
      <c r="A15" s="27"/>
      <c r="B15" s="27"/>
      <c r="C15" s="27"/>
      <c r="D15" s="27"/>
      <c r="E15" s="27"/>
      <c r="F15" s="27"/>
      <c r="H15" s="27"/>
      <c r="I15" s="27"/>
      <c r="J15" s="27"/>
      <c r="K15" s="27"/>
      <c r="L15" s="27"/>
      <c r="M15" s="27"/>
    </row>
    <row r="16" spans="1:15" s="31" customFormat="1" x14ac:dyDescent="0.25">
      <c r="A16" s="28" t="s">
        <v>10</v>
      </c>
      <c r="B16" s="29" t="s">
        <v>9</v>
      </c>
      <c r="C16" s="30" t="s">
        <v>89</v>
      </c>
      <c r="D16" s="30" t="s">
        <v>90</v>
      </c>
      <c r="E16" s="30" t="s">
        <v>40</v>
      </c>
      <c r="F16" s="30" t="s">
        <v>43</v>
      </c>
      <c r="H16" s="28" t="s">
        <v>10</v>
      </c>
      <c r="I16" s="29" t="s">
        <v>9</v>
      </c>
      <c r="J16" s="30" t="s">
        <v>89</v>
      </c>
      <c r="K16" s="30" t="s">
        <v>90</v>
      </c>
      <c r="L16" s="30" t="s">
        <v>40</v>
      </c>
      <c r="M16" s="30" t="s">
        <v>43</v>
      </c>
    </row>
    <row r="17" spans="1:13" x14ac:dyDescent="0.25">
      <c r="A17" s="15" t="s">
        <v>49</v>
      </c>
      <c r="B17" s="19" t="s">
        <v>16</v>
      </c>
      <c r="C17" s="32">
        <v>2</v>
      </c>
      <c r="D17" s="33">
        <v>80</v>
      </c>
      <c r="E17" s="33">
        <f>SUM(C17*D17)</f>
        <v>160</v>
      </c>
      <c r="F17" s="34">
        <f t="shared" ref="F17:F30" si="0">SUM(E17/$E$64)</f>
        <v>5.3967732398223542E-2</v>
      </c>
      <c r="H17" s="15" t="s">
        <v>63</v>
      </c>
      <c r="I17" s="19" t="s">
        <v>16</v>
      </c>
      <c r="J17" s="32">
        <v>2</v>
      </c>
      <c r="K17" s="33">
        <v>80</v>
      </c>
      <c r="L17" s="33">
        <f>SUM(J17*K17)</f>
        <v>160</v>
      </c>
      <c r="M17" s="34">
        <f t="shared" ref="M17:M30" si="1">SUM(L17/$L$64)</f>
        <v>5.4864404755521214E-2</v>
      </c>
    </row>
    <row r="18" spans="1:13" x14ac:dyDescent="0.25">
      <c r="A18" s="15" t="s">
        <v>41</v>
      </c>
      <c r="B18" s="19" t="s">
        <v>16</v>
      </c>
      <c r="C18" s="32">
        <v>2</v>
      </c>
      <c r="D18" s="33">
        <v>60</v>
      </c>
      <c r="E18" s="33">
        <f>SUM(C18*D18)</f>
        <v>120</v>
      </c>
      <c r="F18" s="34">
        <f t="shared" si="0"/>
        <v>4.0475799298667653E-2</v>
      </c>
      <c r="H18" s="15" t="s">
        <v>41</v>
      </c>
      <c r="I18" s="19" t="s">
        <v>16</v>
      </c>
      <c r="J18" s="32">
        <v>2</v>
      </c>
      <c r="K18" s="33">
        <v>60</v>
      </c>
      <c r="L18" s="33">
        <f t="shared" ref="L18:L29" si="2">SUM(J18*K18)</f>
        <v>120</v>
      </c>
      <c r="M18" s="34">
        <f t="shared" si="1"/>
        <v>4.1148303566640912E-2</v>
      </c>
    </row>
    <row r="19" spans="1:13" x14ac:dyDescent="0.25">
      <c r="A19" s="15" t="s">
        <v>42</v>
      </c>
      <c r="B19" s="19" t="s">
        <v>16</v>
      </c>
      <c r="C19" s="32">
        <v>0.3</v>
      </c>
      <c r="D19" s="33">
        <f>SUM(1016+25)</f>
        <v>1041</v>
      </c>
      <c r="E19" s="33">
        <f t="shared" ref="E19:E29" si="3">SUM(C19*D19)</f>
        <v>312.3</v>
      </c>
      <c r="F19" s="34">
        <f t="shared" si="0"/>
        <v>0.10533826767478258</v>
      </c>
      <c r="H19" s="15" t="s">
        <v>42</v>
      </c>
      <c r="I19" s="19" t="s">
        <v>16</v>
      </c>
      <c r="J19" s="32">
        <v>0.3</v>
      </c>
      <c r="K19" s="33">
        <f>SUM(1016+25)</f>
        <v>1041</v>
      </c>
      <c r="L19" s="33">
        <f t="shared" si="2"/>
        <v>312.3</v>
      </c>
      <c r="M19" s="34">
        <f t="shared" si="1"/>
        <v>0.10708846003218297</v>
      </c>
    </row>
    <row r="20" spans="1:13" x14ac:dyDescent="0.25">
      <c r="A20" s="15" t="s">
        <v>54</v>
      </c>
      <c r="B20" s="19" t="s">
        <v>16</v>
      </c>
      <c r="C20" s="32">
        <v>0.4</v>
      </c>
      <c r="D20" s="33">
        <f>SUM(900+25)</f>
        <v>925</v>
      </c>
      <c r="E20" s="33">
        <f t="shared" si="3"/>
        <v>370</v>
      </c>
      <c r="F20" s="34">
        <f t="shared" si="0"/>
        <v>0.12480038117089194</v>
      </c>
      <c r="H20" s="15" t="s">
        <v>50</v>
      </c>
      <c r="I20" s="19" t="s">
        <v>16</v>
      </c>
      <c r="J20" s="32">
        <v>0.3</v>
      </c>
      <c r="K20" s="33">
        <f>SUM(890+25)</f>
        <v>915</v>
      </c>
      <c r="L20" s="33">
        <f t="shared" si="2"/>
        <v>274.5</v>
      </c>
      <c r="M20" s="34">
        <f t="shared" si="1"/>
        <v>9.4126744408691079E-2</v>
      </c>
    </row>
    <row r="21" spans="1:13" x14ac:dyDescent="0.25">
      <c r="A21" s="15" t="s">
        <v>53</v>
      </c>
      <c r="B21" s="19" t="s">
        <v>16</v>
      </c>
      <c r="C21" s="32">
        <v>0.15</v>
      </c>
      <c r="D21" s="33">
        <f>SUM(1100+25)</f>
        <v>1125</v>
      </c>
      <c r="E21" s="33">
        <f t="shared" si="3"/>
        <v>168.75</v>
      </c>
      <c r="F21" s="34">
        <f t="shared" si="0"/>
        <v>5.6919092763751393E-2</v>
      </c>
      <c r="H21" s="15" t="s">
        <v>51</v>
      </c>
      <c r="I21" s="19" t="s">
        <v>16</v>
      </c>
      <c r="J21" s="32">
        <v>0.3</v>
      </c>
      <c r="K21" s="33">
        <f>SUM(890+25)</f>
        <v>915</v>
      </c>
      <c r="L21" s="33">
        <f t="shared" si="2"/>
        <v>274.5</v>
      </c>
      <c r="M21" s="34">
        <f t="shared" si="1"/>
        <v>9.4126744408691079E-2</v>
      </c>
    </row>
    <row r="22" spans="1:13" x14ac:dyDescent="0.25">
      <c r="A22" s="15" t="s">
        <v>17</v>
      </c>
      <c r="B22" s="19" t="s">
        <v>16</v>
      </c>
      <c r="C22" s="32">
        <v>0.06</v>
      </c>
      <c r="D22" s="33">
        <v>675</v>
      </c>
      <c r="E22" s="33">
        <f t="shared" si="3"/>
        <v>40.5</v>
      </c>
      <c r="F22" s="34">
        <f t="shared" si="0"/>
        <v>1.3660582263300334E-2</v>
      </c>
      <c r="H22" s="15" t="s">
        <v>52</v>
      </c>
      <c r="I22" s="19" t="s">
        <v>16</v>
      </c>
      <c r="J22" s="32">
        <v>0.06</v>
      </c>
      <c r="K22" s="33">
        <v>700</v>
      </c>
      <c r="L22" s="33">
        <f t="shared" si="2"/>
        <v>42</v>
      </c>
      <c r="M22" s="34">
        <f t="shared" si="1"/>
        <v>1.4401906248324318E-2</v>
      </c>
    </row>
    <row r="23" spans="1:13" x14ac:dyDescent="0.25">
      <c r="A23" s="15" t="s">
        <v>57</v>
      </c>
      <c r="B23" s="19" t="s">
        <v>64</v>
      </c>
      <c r="C23" s="32">
        <v>1</v>
      </c>
      <c r="D23" s="33">
        <v>150</v>
      </c>
      <c r="E23" s="33">
        <f t="shared" si="3"/>
        <v>150</v>
      </c>
      <c r="F23" s="34">
        <f t="shared" si="0"/>
        <v>5.0594749123334566E-2</v>
      </c>
      <c r="H23" s="15" t="s">
        <v>57</v>
      </c>
      <c r="I23" s="19" t="s">
        <v>64</v>
      </c>
      <c r="J23" s="32">
        <v>0.5</v>
      </c>
      <c r="K23" s="33">
        <v>120</v>
      </c>
      <c r="L23" s="33">
        <f t="shared" si="2"/>
        <v>60</v>
      </c>
      <c r="M23" s="34">
        <f t="shared" si="1"/>
        <v>2.0574151783320456E-2</v>
      </c>
    </row>
    <row r="24" spans="1:13" x14ac:dyDescent="0.25">
      <c r="A24" s="15" t="s">
        <v>60</v>
      </c>
      <c r="B24" s="19" t="s">
        <v>18</v>
      </c>
      <c r="C24" s="32">
        <v>0.4</v>
      </c>
      <c r="D24" s="33">
        <v>115</v>
      </c>
      <c r="E24" s="33">
        <f t="shared" si="3"/>
        <v>46</v>
      </c>
      <c r="F24" s="34">
        <f t="shared" si="0"/>
        <v>1.5515723064489268E-2</v>
      </c>
      <c r="H24" s="15" t="s">
        <v>58</v>
      </c>
      <c r="I24" s="19" t="s">
        <v>18</v>
      </c>
      <c r="J24" s="32">
        <v>0.4</v>
      </c>
      <c r="K24" s="33">
        <v>33</v>
      </c>
      <c r="L24" s="33">
        <f t="shared" si="2"/>
        <v>13.200000000000001</v>
      </c>
      <c r="M24" s="34">
        <f t="shared" si="1"/>
        <v>4.5263133923305002E-3</v>
      </c>
    </row>
    <row r="25" spans="1:13" x14ac:dyDescent="0.25">
      <c r="A25" s="15" t="s">
        <v>55</v>
      </c>
      <c r="B25" s="19" t="s">
        <v>18</v>
      </c>
      <c r="C25" s="32">
        <v>4.5</v>
      </c>
      <c r="D25" s="33">
        <v>20</v>
      </c>
      <c r="E25" s="33">
        <f t="shared" si="3"/>
        <v>90</v>
      </c>
      <c r="F25" s="34">
        <f t="shared" si="0"/>
        <v>3.035684947400074E-2</v>
      </c>
      <c r="H25" s="15" t="s">
        <v>55</v>
      </c>
      <c r="I25" s="19" t="s">
        <v>18</v>
      </c>
      <c r="J25" s="32">
        <v>4.5</v>
      </c>
      <c r="K25" s="33">
        <v>20</v>
      </c>
      <c r="L25" s="33">
        <f t="shared" si="2"/>
        <v>90</v>
      </c>
      <c r="M25" s="34">
        <f t="shared" si="1"/>
        <v>3.0861227674980684E-2</v>
      </c>
    </row>
    <row r="26" spans="1:13" x14ac:dyDescent="0.25">
      <c r="A26" s="15" t="s">
        <v>62</v>
      </c>
      <c r="B26" s="19" t="s">
        <v>18</v>
      </c>
      <c r="C26" s="32">
        <v>0.2</v>
      </c>
      <c r="D26" s="33">
        <v>37.67</v>
      </c>
      <c r="E26" s="33">
        <f t="shared" si="3"/>
        <v>7.5340000000000007</v>
      </c>
      <c r="F26" s="34">
        <f t="shared" si="0"/>
        <v>2.5412055993013511E-3</v>
      </c>
      <c r="H26" s="15" t="s">
        <v>66</v>
      </c>
      <c r="I26" s="19" t="s">
        <v>18</v>
      </c>
      <c r="J26" s="32">
        <v>0.2</v>
      </c>
      <c r="K26" s="33">
        <v>17.97</v>
      </c>
      <c r="L26" s="33">
        <f t="shared" si="2"/>
        <v>3.5939999999999999</v>
      </c>
      <c r="M26" s="34">
        <f t="shared" si="1"/>
        <v>1.2323916918208953E-3</v>
      </c>
    </row>
    <row r="27" spans="1:13" x14ac:dyDescent="0.25">
      <c r="A27" s="15" t="s">
        <v>61</v>
      </c>
      <c r="B27" s="19" t="s">
        <v>18</v>
      </c>
      <c r="C27" s="32">
        <v>0.05</v>
      </c>
      <c r="D27" s="33">
        <v>550</v>
      </c>
      <c r="E27" s="33">
        <f t="shared" si="3"/>
        <v>27.5</v>
      </c>
      <c r="F27" s="34">
        <f t="shared" si="0"/>
        <v>9.275704005944671E-3</v>
      </c>
      <c r="H27" s="15" t="s">
        <v>56</v>
      </c>
      <c r="I27" s="19" t="s">
        <v>35</v>
      </c>
      <c r="J27" s="32">
        <v>1</v>
      </c>
      <c r="K27" s="33">
        <v>3.2</v>
      </c>
      <c r="L27" s="33">
        <f t="shared" si="2"/>
        <v>3.2</v>
      </c>
      <c r="M27" s="34">
        <f t="shared" si="1"/>
        <v>1.0972880951104244E-3</v>
      </c>
    </row>
    <row r="28" spans="1:13" x14ac:dyDescent="0.25">
      <c r="A28" s="15" t="s">
        <v>36</v>
      </c>
      <c r="B28" s="19" t="s">
        <v>65</v>
      </c>
      <c r="C28" s="35">
        <v>1</v>
      </c>
      <c r="D28" s="33">
        <v>24</v>
      </c>
      <c r="E28" s="33">
        <f t="shared" si="3"/>
        <v>24</v>
      </c>
      <c r="F28" s="34">
        <f t="shared" si="0"/>
        <v>8.0951598597335302E-3</v>
      </c>
      <c r="H28" s="15" t="s">
        <v>36</v>
      </c>
      <c r="I28" s="19" t="s">
        <v>65</v>
      </c>
      <c r="J28" s="35">
        <v>1</v>
      </c>
      <c r="K28" s="33">
        <v>24</v>
      </c>
      <c r="L28" s="33">
        <f t="shared" si="2"/>
        <v>24</v>
      </c>
      <c r="M28" s="34">
        <f t="shared" si="1"/>
        <v>8.2296607133281827E-3</v>
      </c>
    </row>
    <row r="29" spans="1:13" x14ac:dyDescent="0.25">
      <c r="A29" s="15" t="s">
        <v>59</v>
      </c>
      <c r="B29" s="19" t="s">
        <v>45</v>
      </c>
      <c r="C29" s="83">
        <v>180</v>
      </c>
      <c r="D29" s="33">
        <v>1</v>
      </c>
      <c r="E29" s="33">
        <f t="shared" si="3"/>
        <v>180</v>
      </c>
      <c r="F29" s="34">
        <f t="shared" si="0"/>
        <v>6.0713698948001479E-2</v>
      </c>
      <c r="H29" s="15" t="s">
        <v>59</v>
      </c>
      <c r="I29" s="19" t="s">
        <v>45</v>
      </c>
      <c r="J29" s="83">
        <v>180</v>
      </c>
      <c r="K29" s="33">
        <v>1</v>
      </c>
      <c r="L29" s="33">
        <f t="shared" si="2"/>
        <v>180</v>
      </c>
      <c r="M29" s="34">
        <f t="shared" si="1"/>
        <v>6.1722455349961368E-2</v>
      </c>
    </row>
    <row r="30" spans="1:13" s="42" customFormat="1" x14ac:dyDescent="0.25">
      <c r="A30" s="36" t="s">
        <v>19</v>
      </c>
      <c r="B30" s="37"/>
      <c r="C30" s="38"/>
      <c r="D30" s="38"/>
      <c r="E30" s="39">
        <f>SUM(E17:E29)</f>
        <v>1696.5840000000001</v>
      </c>
      <c r="F30" s="40">
        <f t="shared" si="0"/>
        <v>0.57225494564442303</v>
      </c>
      <c r="G30" s="41"/>
      <c r="H30" s="36" t="s">
        <v>19</v>
      </c>
      <c r="I30" s="37"/>
      <c r="J30" s="38"/>
      <c r="K30" s="38"/>
      <c r="L30" s="39">
        <f>SUM(L17:L29)</f>
        <v>1557.2940000000001</v>
      </c>
      <c r="M30" s="40">
        <f t="shared" si="1"/>
        <v>0.53400005212090407</v>
      </c>
    </row>
    <row r="31" spans="1:13" s="31" customFormat="1" x14ac:dyDescent="0.25">
      <c r="A31" s="43" t="s">
        <v>20</v>
      </c>
      <c r="B31" s="29" t="s">
        <v>9</v>
      </c>
      <c r="C31" s="30" t="s">
        <v>89</v>
      </c>
      <c r="D31" s="30" t="s">
        <v>90</v>
      </c>
      <c r="E31" s="30" t="s">
        <v>40</v>
      </c>
      <c r="F31" s="30" t="s">
        <v>43</v>
      </c>
      <c r="H31" s="43" t="s">
        <v>20</v>
      </c>
      <c r="I31" s="29" t="s">
        <v>9</v>
      </c>
      <c r="J31" s="30" t="s">
        <v>89</v>
      </c>
      <c r="K31" s="30" t="s">
        <v>90</v>
      </c>
      <c r="L31" s="30" t="s">
        <v>40</v>
      </c>
      <c r="M31" s="30" t="s">
        <v>43</v>
      </c>
    </row>
    <row r="32" spans="1:13" x14ac:dyDescent="0.25">
      <c r="A32" s="15" t="s">
        <v>67</v>
      </c>
      <c r="B32" s="19" t="s">
        <v>21</v>
      </c>
      <c r="C32" s="44">
        <v>8.7499999999999994E-2</v>
      </c>
      <c r="D32" s="33">
        <v>37.217628337776326</v>
      </c>
      <c r="E32" s="33">
        <f>D32</f>
        <v>37.217628337776326</v>
      </c>
      <c r="F32" s="34">
        <f>SUM(E32/$E$64)</f>
        <v>1.2553443791435337E-2</v>
      </c>
      <c r="H32" s="15" t="s">
        <v>67</v>
      </c>
      <c r="I32" s="19" t="s">
        <v>21</v>
      </c>
      <c r="J32" s="44">
        <v>8.7499999999999994E-2</v>
      </c>
      <c r="K32" s="33">
        <v>37.217628337776326</v>
      </c>
      <c r="L32" s="33">
        <f>K32</f>
        <v>37.217628337776326</v>
      </c>
      <c r="M32" s="34">
        <f>SUM(L32/$L$64)</f>
        <v>1.2762018907276977E-2</v>
      </c>
    </row>
    <row r="33" spans="1:13" x14ac:dyDescent="0.25">
      <c r="A33" s="15" t="s">
        <v>68</v>
      </c>
      <c r="B33" s="19" t="s">
        <v>21</v>
      </c>
      <c r="C33" s="32"/>
      <c r="D33" s="33">
        <v>113.42515302941352</v>
      </c>
      <c r="E33" s="33">
        <f t="shared" ref="E33:E34" si="4">D33</f>
        <v>113.42515302941352</v>
      </c>
      <c r="F33" s="34">
        <f>SUM(E33/$E$64)</f>
        <v>3.8258114411993394E-2</v>
      </c>
      <c r="H33" s="15" t="s">
        <v>68</v>
      </c>
      <c r="I33" s="19" t="s">
        <v>21</v>
      </c>
      <c r="J33" s="32"/>
      <c r="K33" s="33">
        <v>113.42515302941352</v>
      </c>
      <c r="L33" s="33">
        <f t="shared" ref="L33:L34" si="5">K33</f>
        <v>113.42515302941352</v>
      </c>
      <c r="M33" s="34">
        <f>SUM(L33/$L$64)</f>
        <v>3.8893771907891728E-2</v>
      </c>
    </row>
    <row r="34" spans="1:13" x14ac:dyDescent="0.25">
      <c r="A34" s="15" t="s">
        <v>69</v>
      </c>
      <c r="B34" s="19" t="s">
        <v>21</v>
      </c>
      <c r="C34" s="32"/>
      <c r="D34" s="33">
        <v>21.264868077662523</v>
      </c>
      <c r="E34" s="33">
        <f t="shared" si="4"/>
        <v>21.264868077662523</v>
      </c>
      <c r="F34" s="34">
        <f>SUM(E34/$E$64)</f>
        <v>7.172604436867608E-3</v>
      </c>
      <c r="H34" s="15" t="s">
        <v>69</v>
      </c>
      <c r="I34" s="19" t="s">
        <v>21</v>
      </c>
      <c r="J34" s="32"/>
      <c r="K34" s="33">
        <v>21.264868077662523</v>
      </c>
      <c r="L34" s="33">
        <f t="shared" si="5"/>
        <v>21.264868077662523</v>
      </c>
      <c r="M34" s="34">
        <f>SUM(L34/$L$64)</f>
        <v>7.2917770580352434E-3</v>
      </c>
    </row>
    <row r="35" spans="1:13" s="42" customFormat="1" x14ac:dyDescent="0.25">
      <c r="A35" s="36" t="s">
        <v>19</v>
      </c>
      <c r="B35" s="37"/>
      <c r="C35" s="38"/>
      <c r="D35" s="38"/>
      <c r="E35" s="39">
        <f>SUM(E32:E34)</f>
        <v>171.90764944485238</v>
      </c>
      <c r="F35" s="40">
        <f>SUM(E35/$E$64)</f>
        <v>5.7984162640296343E-2</v>
      </c>
      <c r="H35" s="36" t="s">
        <v>19</v>
      </c>
      <c r="I35" s="37"/>
      <c r="J35" s="38"/>
      <c r="K35" s="38"/>
      <c r="L35" s="39">
        <f>SUM(L32:L34)</f>
        <v>171.90764944485238</v>
      </c>
      <c r="M35" s="40">
        <f>SUM(L35/$L$64)</f>
        <v>5.8947567873203953E-2</v>
      </c>
    </row>
    <row r="36" spans="1:13" s="31" customFormat="1" x14ac:dyDescent="0.25">
      <c r="A36" s="43" t="s">
        <v>22</v>
      </c>
      <c r="B36" s="29" t="s">
        <v>9</v>
      </c>
      <c r="C36" s="30" t="s">
        <v>89</v>
      </c>
      <c r="D36" s="30" t="s">
        <v>90</v>
      </c>
      <c r="E36" s="30" t="s">
        <v>40</v>
      </c>
      <c r="F36" s="30" t="s">
        <v>43</v>
      </c>
      <c r="H36" s="43" t="s">
        <v>22</v>
      </c>
      <c r="I36" s="29" t="s">
        <v>9</v>
      </c>
      <c r="J36" s="30" t="s">
        <v>89</v>
      </c>
      <c r="K36" s="30" t="s">
        <v>90</v>
      </c>
      <c r="L36" s="30" t="s">
        <v>40</v>
      </c>
      <c r="M36" s="30" t="s">
        <v>43</v>
      </c>
    </row>
    <row r="37" spans="1:13" x14ac:dyDescent="0.25">
      <c r="A37" s="15" t="s">
        <v>71</v>
      </c>
      <c r="B37" s="19" t="s">
        <v>37</v>
      </c>
      <c r="C37" s="32">
        <v>0.2</v>
      </c>
      <c r="D37" s="33">
        <v>19.170000000000002</v>
      </c>
      <c r="E37" s="33">
        <f>SUM(D37*C37)</f>
        <v>3.8340000000000005</v>
      </c>
      <c r="F37" s="34">
        <f t="shared" ref="F37:F42" si="6">SUM(E37/$E$64)</f>
        <v>1.2932017875924317E-3</v>
      </c>
      <c r="H37" s="15" t="s">
        <v>71</v>
      </c>
      <c r="I37" s="19" t="s">
        <v>37</v>
      </c>
      <c r="J37" s="32">
        <v>0.2</v>
      </c>
      <c r="K37" s="33">
        <v>19.170000000000002</v>
      </c>
      <c r="L37" s="33">
        <f>SUM(K37*J37)</f>
        <v>3.8340000000000005</v>
      </c>
      <c r="M37" s="34">
        <f>SUM(L37/$E$64)</f>
        <v>1.2932017875924317E-3</v>
      </c>
    </row>
    <row r="38" spans="1:13" x14ac:dyDescent="0.25">
      <c r="A38" s="15" t="s">
        <v>70</v>
      </c>
      <c r="B38" s="19" t="s">
        <v>37</v>
      </c>
      <c r="C38" s="32">
        <v>0.2</v>
      </c>
      <c r="D38" s="33">
        <v>19.170000000000002</v>
      </c>
      <c r="E38" s="33">
        <f>SUM(D38*C38)</f>
        <v>3.8340000000000005</v>
      </c>
      <c r="F38" s="34">
        <f t="shared" si="6"/>
        <v>1.2932017875924317E-3</v>
      </c>
      <c r="H38" s="15" t="s">
        <v>70</v>
      </c>
      <c r="I38" s="19" t="s">
        <v>37</v>
      </c>
      <c r="J38" s="32">
        <v>0.2</v>
      </c>
      <c r="K38" s="33">
        <v>19.170000000000002</v>
      </c>
      <c r="L38" s="33">
        <f>SUM(K38*J38)</f>
        <v>3.8340000000000005</v>
      </c>
      <c r="M38" s="34">
        <f>SUM(L38/$L$64)</f>
        <v>1.3146882989541772E-3</v>
      </c>
    </row>
    <row r="39" spans="1:13" x14ac:dyDescent="0.25">
      <c r="A39" s="45" t="s">
        <v>72</v>
      </c>
      <c r="B39" s="19" t="s">
        <v>37</v>
      </c>
      <c r="C39" s="32">
        <v>1.73</v>
      </c>
      <c r="D39" s="33">
        <v>20.07</v>
      </c>
      <c r="E39" s="33">
        <f t="shared" ref="E39:E41" si="7">SUM(D39*C39)</f>
        <v>34.7211</v>
      </c>
      <c r="F39" s="34">
        <f t="shared" si="6"/>
        <v>1.1711368958574745E-2</v>
      </c>
      <c r="H39" s="15" t="s">
        <v>72</v>
      </c>
      <c r="I39" s="19" t="s">
        <v>37</v>
      </c>
      <c r="J39" s="32">
        <v>1.73</v>
      </c>
      <c r="K39" s="33">
        <v>20.07</v>
      </c>
      <c r="L39" s="33">
        <f t="shared" ref="L39:L40" si="8">SUM(K39*J39)</f>
        <v>34.7211</v>
      </c>
      <c r="M39" s="34">
        <f>SUM(L39/$L$64)</f>
        <v>1.1905953024730798E-2</v>
      </c>
    </row>
    <row r="40" spans="1:13" x14ac:dyDescent="0.25">
      <c r="A40" s="15" t="s">
        <v>73</v>
      </c>
      <c r="B40" s="19" t="s">
        <v>37</v>
      </c>
      <c r="C40" s="32">
        <v>0.62</v>
      </c>
      <c r="D40" s="33">
        <v>19.13</v>
      </c>
      <c r="E40" s="33">
        <f t="shared" si="7"/>
        <v>11.8606</v>
      </c>
      <c r="F40" s="34">
        <f t="shared" si="6"/>
        <v>4.000560543014813E-3</v>
      </c>
      <c r="H40" s="45" t="s">
        <v>73</v>
      </c>
      <c r="I40" s="19" t="s">
        <v>37</v>
      </c>
      <c r="J40" s="32">
        <v>0.62</v>
      </c>
      <c r="K40" s="33">
        <v>19.13</v>
      </c>
      <c r="L40" s="33">
        <f t="shared" si="8"/>
        <v>11.8606</v>
      </c>
      <c r="M40" s="34">
        <f>SUM(L40/$L$64)</f>
        <v>4.067029744020843E-3</v>
      </c>
    </row>
    <row r="41" spans="1:13" x14ac:dyDescent="0.25">
      <c r="A41" s="15" t="s">
        <v>74</v>
      </c>
      <c r="B41" s="19" t="s">
        <v>37</v>
      </c>
      <c r="C41" s="32">
        <v>0.5</v>
      </c>
      <c r="D41" s="33">
        <v>33.563137500000003</v>
      </c>
      <c r="E41" s="33">
        <f t="shared" si="7"/>
        <v>16.781568750000002</v>
      </c>
      <c r="F41" s="34">
        <f t="shared" si="6"/>
        <v>5.6603950720149421E-3</v>
      </c>
      <c r="H41" s="15" t="s">
        <v>74</v>
      </c>
      <c r="I41" s="19" t="s">
        <v>37</v>
      </c>
      <c r="J41" s="32">
        <v>0.5</v>
      </c>
      <c r="K41" s="33">
        <v>33.563137500000003</v>
      </c>
      <c r="L41" s="33">
        <f>SUM(K41*J41)</f>
        <v>16.781568750000002</v>
      </c>
      <c r="M41" s="34">
        <f>SUM(L41/$L$64)</f>
        <v>5.7544423770787894E-3</v>
      </c>
    </row>
    <row r="42" spans="1:13" s="42" customFormat="1" x14ac:dyDescent="0.25">
      <c r="A42" s="36" t="s">
        <v>19</v>
      </c>
      <c r="B42" s="37"/>
      <c r="C42" s="38"/>
      <c r="D42" s="38"/>
      <c r="E42" s="39">
        <f>SUM(E37:E41)</f>
        <v>71.031268749999995</v>
      </c>
      <c r="F42" s="40">
        <f t="shared" si="6"/>
        <v>2.3958728148789361E-2</v>
      </c>
      <c r="H42" s="36" t="s">
        <v>19</v>
      </c>
      <c r="I42" s="37"/>
      <c r="J42" s="38"/>
      <c r="K42" s="38"/>
      <c r="L42" s="39">
        <f>SUM(L37:L41)</f>
        <v>71.031268749999995</v>
      </c>
      <c r="M42" s="40">
        <f>SUM(L42/$L$64)</f>
        <v>2.4356801743738783E-2</v>
      </c>
    </row>
    <row r="43" spans="1:13" s="31" customFormat="1" x14ac:dyDescent="0.25">
      <c r="A43" s="43" t="s">
        <v>23</v>
      </c>
      <c r="B43" s="29" t="s">
        <v>9</v>
      </c>
      <c r="C43" s="30" t="s">
        <v>89</v>
      </c>
      <c r="D43" s="30" t="s">
        <v>90</v>
      </c>
      <c r="E43" s="30" t="s">
        <v>40</v>
      </c>
      <c r="F43" s="30" t="s">
        <v>43</v>
      </c>
      <c r="H43" s="43" t="s">
        <v>23</v>
      </c>
      <c r="I43" s="29" t="s">
        <v>9</v>
      </c>
      <c r="J43" s="30" t="s">
        <v>89</v>
      </c>
      <c r="K43" s="30" t="s">
        <v>90</v>
      </c>
      <c r="L43" s="30" t="s">
        <v>40</v>
      </c>
      <c r="M43" s="30" t="s">
        <v>43</v>
      </c>
    </row>
    <row r="44" spans="1:13" x14ac:dyDescent="0.25">
      <c r="A44" s="15" t="s">
        <v>75</v>
      </c>
      <c r="B44" s="19" t="s">
        <v>37</v>
      </c>
      <c r="C44" s="32">
        <v>0.47619047619047628</v>
      </c>
      <c r="D44" s="32">
        <v>33.563137500000003</v>
      </c>
      <c r="E44" s="33">
        <f>SUM(C44*D44)</f>
        <v>15.982446428571434</v>
      </c>
      <c r="F44" s="34">
        <f t="shared" ref="F44:F50" si="9">SUM(E44/$E$64)</f>
        <v>5.390852449538042E-3</v>
      </c>
      <c r="H44" s="15" t="s">
        <v>75</v>
      </c>
      <c r="I44" s="19" t="s">
        <v>37</v>
      </c>
      <c r="J44" s="32">
        <v>0.48</v>
      </c>
      <c r="K44" s="32">
        <v>23.180739999999997</v>
      </c>
      <c r="L44" s="33">
        <f>SUM(J44*K44)</f>
        <v>11.126755199999998</v>
      </c>
      <c r="M44" s="34">
        <f t="shared" ref="M44:M52" si="10">SUM(L44/$L$64)</f>
        <v>3.815392505677502E-3</v>
      </c>
    </row>
    <row r="45" spans="1:13" x14ac:dyDescent="0.25">
      <c r="A45" s="15" t="s">
        <v>76</v>
      </c>
      <c r="B45" s="19" t="s">
        <v>37</v>
      </c>
      <c r="C45" s="32">
        <v>0.61728395061728403</v>
      </c>
      <c r="D45" s="32">
        <v>23.67</v>
      </c>
      <c r="E45" s="33">
        <f t="shared" ref="E45:E49" si="11">SUM(C45*D45)</f>
        <v>14.611111111111114</v>
      </c>
      <c r="F45" s="34">
        <f t="shared" si="9"/>
        <v>4.9283033405322198E-3</v>
      </c>
      <c r="H45" s="15" t="s">
        <v>76</v>
      </c>
      <c r="I45" s="19" t="s">
        <v>37</v>
      </c>
      <c r="J45" s="32">
        <v>0.62</v>
      </c>
      <c r="K45" s="32">
        <v>23.67</v>
      </c>
      <c r="L45" s="33">
        <f t="shared" ref="L45:L49" si="12">SUM(J45*K45)</f>
        <v>14.675400000000002</v>
      </c>
      <c r="M45" s="34">
        <f t="shared" si="10"/>
        <v>5.0322317846823502E-3</v>
      </c>
    </row>
    <row r="46" spans="1:13" x14ac:dyDescent="0.25">
      <c r="A46" s="15" t="s">
        <v>77</v>
      </c>
      <c r="B46" s="19" t="s">
        <v>37</v>
      </c>
      <c r="C46" s="32">
        <v>0.20408163265306126</v>
      </c>
      <c r="D46" s="32">
        <v>19.09</v>
      </c>
      <c r="E46" s="33">
        <f t="shared" si="11"/>
        <v>3.8959183673469395</v>
      </c>
      <c r="F46" s="34">
        <f t="shared" si="9"/>
        <v>1.3140867493393975E-3</v>
      </c>
      <c r="H46" s="15" t="s">
        <v>77</v>
      </c>
      <c r="I46" s="19" t="s">
        <v>37</v>
      </c>
      <c r="J46" s="32">
        <v>0.12</v>
      </c>
      <c r="K46" s="32">
        <v>19.089179999999995</v>
      </c>
      <c r="L46" s="33">
        <f t="shared" si="12"/>
        <v>2.2907015999999993</v>
      </c>
      <c r="M46" s="34">
        <f t="shared" si="10"/>
        <v>7.8548737347825014E-4</v>
      </c>
    </row>
    <row r="47" spans="1:13" x14ac:dyDescent="0.25">
      <c r="A47" s="15" t="s">
        <v>78</v>
      </c>
      <c r="B47" s="19" t="s">
        <v>37</v>
      </c>
      <c r="C47" s="32">
        <v>0.20408163265306126</v>
      </c>
      <c r="D47" s="32">
        <v>19.09</v>
      </c>
      <c r="E47" s="33">
        <f t="shared" si="11"/>
        <v>3.8959183673469395</v>
      </c>
      <c r="F47" s="34">
        <f t="shared" si="9"/>
        <v>1.3140867493393975E-3</v>
      </c>
      <c r="H47" s="15" t="s">
        <v>78</v>
      </c>
      <c r="I47" s="19" t="s">
        <v>37</v>
      </c>
      <c r="J47" s="32">
        <v>0.12</v>
      </c>
      <c r="K47" s="32">
        <v>19.089179999999995</v>
      </c>
      <c r="L47" s="33">
        <f t="shared" si="12"/>
        <v>2.2907015999999993</v>
      </c>
      <c r="M47" s="34">
        <f t="shared" si="10"/>
        <v>7.8548737347825014E-4</v>
      </c>
    </row>
    <row r="48" spans="1:13" x14ac:dyDescent="0.25">
      <c r="A48" s="15" t="s">
        <v>79</v>
      </c>
      <c r="B48" s="19" t="s">
        <v>37</v>
      </c>
      <c r="C48" s="32">
        <v>0.61728395061728403</v>
      </c>
      <c r="D48" s="32">
        <v>23.67</v>
      </c>
      <c r="E48" s="33">
        <f t="shared" si="11"/>
        <v>14.611111111111114</v>
      </c>
      <c r="F48" s="34">
        <f t="shared" si="9"/>
        <v>4.9283033405322198E-3</v>
      </c>
      <c r="H48" s="15" t="s">
        <v>79</v>
      </c>
      <c r="I48" s="19" t="s">
        <v>37</v>
      </c>
      <c r="J48" s="32">
        <v>0.61728395061728403</v>
      </c>
      <c r="K48" s="32">
        <v>23.67</v>
      </c>
      <c r="L48" s="33">
        <f t="shared" si="12"/>
        <v>14.611111111111114</v>
      </c>
      <c r="M48" s="34">
        <f t="shared" si="10"/>
        <v>5.0101869620493341E-3</v>
      </c>
    </row>
    <row r="49" spans="1:13" x14ac:dyDescent="0.25">
      <c r="A49" s="15" t="s">
        <v>80</v>
      </c>
      <c r="B49" s="19" t="s">
        <v>37</v>
      </c>
      <c r="C49" s="32">
        <v>0.61728395061728403</v>
      </c>
      <c r="D49" s="32">
        <v>23.67</v>
      </c>
      <c r="E49" s="33">
        <f t="shared" si="11"/>
        <v>14.611111111111114</v>
      </c>
      <c r="F49" s="34">
        <f t="shared" si="9"/>
        <v>4.9283033405322198E-3</v>
      </c>
      <c r="H49" s="15" t="s">
        <v>80</v>
      </c>
      <c r="I49" s="19" t="s">
        <v>37</v>
      </c>
      <c r="J49" s="32">
        <v>0.61728395061728403</v>
      </c>
      <c r="K49" s="32">
        <v>23.67</v>
      </c>
      <c r="L49" s="33">
        <f t="shared" si="12"/>
        <v>14.611111111111114</v>
      </c>
      <c r="M49" s="34">
        <f t="shared" si="10"/>
        <v>5.0101869620493341E-3</v>
      </c>
    </row>
    <row r="50" spans="1:13" x14ac:dyDescent="0.25">
      <c r="A50" s="15" t="s">
        <v>74</v>
      </c>
      <c r="B50" s="19" t="s">
        <v>37</v>
      </c>
      <c r="C50" s="32">
        <v>0.5</v>
      </c>
      <c r="D50" s="32">
        <v>33.56</v>
      </c>
      <c r="E50" s="33">
        <f>SUM(C50*D50)</f>
        <v>16.78</v>
      </c>
      <c r="F50" s="34">
        <f t="shared" si="9"/>
        <v>5.6598659352636938E-3</v>
      </c>
      <c r="H50" s="15" t="s">
        <v>74</v>
      </c>
      <c r="I50" s="19" t="s">
        <v>37</v>
      </c>
      <c r="J50" s="32">
        <v>0.5</v>
      </c>
      <c r="K50" s="32">
        <v>33.563137500000003</v>
      </c>
      <c r="L50" s="33">
        <f>SUM(J50*K50)</f>
        <v>16.781568750000002</v>
      </c>
      <c r="M50" s="34">
        <f t="shared" si="10"/>
        <v>5.7544423770787894E-3</v>
      </c>
    </row>
    <row r="51" spans="1:13" x14ac:dyDescent="0.25">
      <c r="A51" s="15"/>
      <c r="B51" s="19"/>
      <c r="C51" s="32"/>
      <c r="D51" s="32"/>
      <c r="E51" s="33"/>
      <c r="F51" s="33"/>
      <c r="H51" s="15" t="s">
        <v>81</v>
      </c>
      <c r="I51" s="19" t="s">
        <v>37</v>
      </c>
      <c r="J51" s="32">
        <v>1</v>
      </c>
      <c r="K51" s="32">
        <v>1.25</v>
      </c>
      <c r="L51" s="33">
        <f>SUM(K51*J51)</f>
        <v>1.25</v>
      </c>
      <c r="M51" s="34">
        <f t="shared" si="10"/>
        <v>4.2862816215250948E-4</v>
      </c>
    </row>
    <row r="52" spans="1:13" s="42" customFormat="1" x14ac:dyDescent="0.25">
      <c r="A52" s="36" t="s">
        <v>19</v>
      </c>
      <c r="B52" s="37"/>
      <c r="C52" s="38"/>
      <c r="D52" s="38"/>
      <c r="E52" s="39">
        <f>SUM(E44:E51)</f>
        <v>84.387616496598653</v>
      </c>
      <c r="F52" s="40">
        <f>SUM(E52/$E$64)</f>
        <v>2.8463801905077191E-2</v>
      </c>
      <c r="H52" s="36" t="s">
        <v>19</v>
      </c>
      <c r="I52" s="37"/>
      <c r="J52" s="38"/>
      <c r="K52" s="38"/>
      <c r="L52" s="39">
        <f>SUM(L44:L51)</f>
        <v>77.637349372222232</v>
      </c>
      <c r="M52" s="40">
        <f t="shared" si="10"/>
        <v>2.6622043500646321E-2</v>
      </c>
    </row>
    <row r="53" spans="1:13" s="31" customFormat="1" x14ac:dyDescent="0.25">
      <c r="A53" s="43" t="s">
        <v>24</v>
      </c>
      <c r="B53" s="29" t="s">
        <v>9</v>
      </c>
      <c r="C53" s="30" t="s">
        <v>89</v>
      </c>
      <c r="D53" s="30" t="s">
        <v>90</v>
      </c>
      <c r="E53" s="30" t="s">
        <v>40</v>
      </c>
      <c r="F53" s="30" t="s">
        <v>43</v>
      </c>
      <c r="H53" s="43" t="s">
        <v>24</v>
      </c>
      <c r="I53" s="29" t="s">
        <v>9</v>
      </c>
      <c r="J53" s="30" t="s">
        <v>89</v>
      </c>
      <c r="K53" s="30" t="s">
        <v>90</v>
      </c>
      <c r="L53" s="30" t="s">
        <v>40</v>
      </c>
      <c r="M53" s="30" t="s">
        <v>43</v>
      </c>
    </row>
    <row r="54" spans="1:13" x14ac:dyDescent="0.25">
      <c r="A54" s="15" t="s">
        <v>82</v>
      </c>
      <c r="B54" s="19" t="s">
        <v>37</v>
      </c>
      <c r="C54" s="32">
        <v>5.8</v>
      </c>
      <c r="D54" s="32">
        <v>22.44</v>
      </c>
      <c r="E54" s="33">
        <f>SUM(C54*D54)</f>
        <v>130.15200000000002</v>
      </c>
      <c r="F54" s="34">
        <f>SUM(E54/$E$64)</f>
        <v>4.3900051919334944E-2</v>
      </c>
      <c r="H54" s="15" t="s">
        <v>82</v>
      </c>
      <c r="I54" s="19" t="s">
        <v>37</v>
      </c>
      <c r="J54" s="32">
        <v>6.25</v>
      </c>
      <c r="K54" s="32">
        <v>22.44</v>
      </c>
      <c r="L54" s="33">
        <f>SUM(J54*K54)</f>
        <v>140.25</v>
      </c>
      <c r="M54" s="34">
        <f>SUM(L54/$L$64)</f>
        <v>4.8092079793511565E-2</v>
      </c>
    </row>
    <row r="55" spans="1:13" x14ac:dyDescent="0.25">
      <c r="A55" s="15" t="s">
        <v>83</v>
      </c>
      <c r="B55" s="19" t="s">
        <v>37</v>
      </c>
      <c r="C55" s="32">
        <v>5.8</v>
      </c>
      <c r="D55" s="32">
        <v>33.56</v>
      </c>
      <c r="E55" s="33">
        <f t="shared" ref="E55:E57" si="13">SUM(C55*D55)</f>
        <v>194.648</v>
      </c>
      <c r="F55" s="34">
        <f>SUM(E55/$E$64)</f>
        <v>6.5654444849058843E-2</v>
      </c>
      <c r="H55" s="15" t="s">
        <v>83</v>
      </c>
      <c r="I55" s="19" t="s">
        <v>37</v>
      </c>
      <c r="J55" s="32">
        <v>6.25</v>
      </c>
      <c r="K55" s="32">
        <v>33.56</v>
      </c>
      <c r="L55" s="33">
        <f t="shared" ref="L55:L57" si="14">SUM(J55*K55)</f>
        <v>209.75</v>
      </c>
      <c r="M55" s="34">
        <f>SUM(L55/$L$64)</f>
        <v>7.1923805609191094E-2</v>
      </c>
    </row>
    <row r="56" spans="1:13" x14ac:dyDescent="0.25">
      <c r="A56" s="15" t="s">
        <v>84</v>
      </c>
      <c r="B56" s="19" t="s">
        <v>37</v>
      </c>
      <c r="C56" s="32">
        <v>6.4</v>
      </c>
      <c r="D56" s="32">
        <v>18.36</v>
      </c>
      <c r="E56" s="33">
        <f t="shared" si="13"/>
        <v>117.504</v>
      </c>
      <c r="F56" s="34">
        <f>SUM(E56/$E$64)</f>
        <v>3.9633902673255367E-2</v>
      </c>
      <c r="H56" s="15" t="s">
        <v>84</v>
      </c>
      <c r="I56" s="19" t="s">
        <v>37</v>
      </c>
      <c r="J56" s="32">
        <v>7.5</v>
      </c>
      <c r="K56" s="32">
        <v>18.36</v>
      </c>
      <c r="L56" s="33">
        <f t="shared" si="14"/>
        <v>137.69999999999999</v>
      </c>
      <c r="M56" s="34">
        <f>SUM(L56/$L$64)</f>
        <v>4.7217678342720441E-2</v>
      </c>
    </row>
    <row r="57" spans="1:13" x14ac:dyDescent="0.25">
      <c r="A57" s="15" t="s">
        <v>85</v>
      </c>
      <c r="B57" s="19" t="s">
        <v>37</v>
      </c>
      <c r="C57" s="32">
        <v>2</v>
      </c>
      <c r="D57" s="32">
        <v>4.4800000000000004</v>
      </c>
      <c r="E57" s="33">
        <f t="shared" si="13"/>
        <v>8.9600000000000009</v>
      </c>
      <c r="F57" s="34">
        <f>SUM(E57/$E$64)</f>
        <v>3.0221930143005185E-3</v>
      </c>
      <c r="H57" s="15" t="s">
        <v>85</v>
      </c>
      <c r="I57" s="19" t="s">
        <v>37</v>
      </c>
      <c r="J57" s="32">
        <v>2</v>
      </c>
      <c r="K57" s="32">
        <v>4.4800000000000004</v>
      </c>
      <c r="L57" s="33">
        <f t="shared" si="14"/>
        <v>8.9600000000000009</v>
      </c>
      <c r="M57" s="34">
        <f>SUM(L57/$L$64)</f>
        <v>3.0724066663091881E-3</v>
      </c>
    </row>
    <row r="58" spans="1:13" s="42" customFormat="1" x14ac:dyDescent="0.25">
      <c r="A58" s="36" t="s">
        <v>19</v>
      </c>
      <c r="B58" s="37"/>
      <c r="C58" s="38"/>
      <c r="D58" s="38"/>
      <c r="E58" s="39">
        <f>SUM(E54:E57)</f>
        <v>451.26400000000001</v>
      </c>
      <c r="F58" s="40">
        <f>SUM(E58/$E$64)</f>
        <v>0.15221059245594967</v>
      </c>
      <c r="H58" s="36" t="s">
        <v>19</v>
      </c>
      <c r="I58" s="37"/>
      <c r="J58" s="38"/>
      <c r="K58" s="38"/>
      <c r="L58" s="39">
        <f>SUM(L54:L57)</f>
        <v>496.65999999999997</v>
      </c>
      <c r="M58" s="40">
        <f>SUM(L58/$L$64)</f>
        <v>0.17030597041173229</v>
      </c>
    </row>
    <row r="59" spans="1:13" s="31" customFormat="1" x14ac:dyDescent="0.25">
      <c r="A59" s="43" t="s">
        <v>25</v>
      </c>
      <c r="B59" s="29" t="s">
        <v>9</v>
      </c>
      <c r="C59" s="30" t="s">
        <v>89</v>
      </c>
      <c r="D59" s="30" t="s">
        <v>90</v>
      </c>
      <c r="E59" s="30" t="s">
        <v>40</v>
      </c>
      <c r="F59" s="30" t="s">
        <v>43</v>
      </c>
      <c r="H59" s="43" t="s">
        <v>25</v>
      </c>
      <c r="I59" s="29" t="s">
        <v>9</v>
      </c>
      <c r="J59" s="30" t="s">
        <v>89</v>
      </c>
      <c r="K59" s="30" t="s">
        <v>90</v>
      </c>
      <c r="L59" s="30" t="s">
        <v>40</v>
      </c>
      <c r="M59" s="30" t="s">
        <v>43</v>
      </c>
    </row>
    <row r="60" spans="1:13" x14ac:dyDescent="0.25">
      <c r="A60" s="15" t="s">
        <v>86</v>
      </c>
      <c r="B60" s="19" t="s">
        <v>37</v>
      </c>
      <c r="C60" s="32">
        <v>53</v>
      </c>
      <c r="D60" s="32">
        <v>4.4800000000000004</v>
      </c>
      <c r="E60" s="33">
        <f>SUM(C60*D60)</f>
        <v>237.44000000000003</v>
      </c>
      <c r="F60" s="34">
        <f>SUM(E60/$E$64)</f>
        <v>8.0088114878963737E-2</v>
      </c>
      <c r="H60" s="15" t="s">
        <v>86</v>
      </c>
      <c r="I60" s="19" t="s">
        <v>37</v>
      </c>
      <c r="J60" s="32">
        <v>66.666666666666671</v>
      </c>
      <c r="K60" s="32">
        <v>4.375</v>
      </c>
      <c r="L60" s="33">
        <f>SUM(J60*K60)</f>
        <v>291.66666666666669</v>
      </c>
      <c r="M60" s="34">
        <f>SUM(L60/$L$64)</f>
        <v>0.10001323783558555</v>
      </c>
    </row>
    <row r="61" spans="1:13" x14ac:dyDescent="0.25">
      <c r="A61" s="15" t="s">
        <v>87</v>
      </c>
      <c r="B61" s="19" t="s">
        <v>37</v>
      </c>
      <c r="C61" s="32">
        <v>11</v>
      </c>
      <c r="D61" s="32">
        <v>18.440000000000001</v>
      </c>
      <c r="E61" s="33">
        <f t="shared" ref="E61:E62" si="15">SUM(C61*D61)</f>
        <v>202.84</v>
      </c>
      <c r="F61" s="34">
        <f>SUM(E61/$E$64)</f>
        <v>6.8417592747847894E-2</v>
      </c>
      <c r="H61" s="15" t="s">
        <v>87</v>
      </c>
      <c r="I61" s="19" t="s">
        <v>37</v>
      </c>
      <c r="J61" s="32">
        <v>11</v>
      </c>
      <c r="K61" s="32">
        <v>18.359879999999997</v>
      </c>
      <c r="L61" s="33">
        <f t="shared" ref="L61:L62" si="16">SUM(J61*K61)</f>
        <v>201.95867999999996</v>
      </c>
      <c r="M61" s="34">
        <f>SUM(L61/$L$64)</f>
        <v>6.9252142271317402E-2</v>
      </c>
    </row>
    <row r="62" spans="1:13" x14ac:dyDescent="0.25">
      <c r="A62" s="15" t="s">
        <v>88</v>
      </c>
      <c r="B62" s="19" t="s">
        <v>37</v>
      </c>
      <c r="C62" s="32">
        <v>11</v>
      </c>
      <c r="D62" s="32">
        <v>4.4800000000000004</v>
      </c>
      <c r="E62" s="33">
        <f t="shared" si="15"/>
        <v>49.28</v>
      </c>
      <c r="F62" s="34">
        <f>SUM(E62/$E$64)</f>
        <v>1.6622061578652852E-2</v>
      </c>
      <c r="H62" s="15" t="s">
        <v>88</v>
      </c>
      <c r="I62" s="19" t="s">
        <v>37</v>
      </c>
      <c r="J62" s="32">
        <v>11</v>
      </c>
      <c r="K62" s="32">
        <v>4.375</v>
      </c>
      <c r="L62" s="33">
        <f t="shared" si="16"/>
        <v>48.125</v>
      </c>
      <c r="M62" s="34">
        <f>SUM(L62/$L$64)</f>
        <v>1.6502184242871615E-2</v>
      </c>
    </row>
    <row r="63" spans="1:13" s="42" customFormat="1" x14ac:dyDescent="0.25">
      <c r="A63" s="36" t="s">
        <v>19</v>
      </c>
      <c r="B63" s="37"/>
      <c r="C63" s="38"/>
      <c r="D63" s="38"/>
      <c r="E63" s="39">
        <f>SUM(E60:E62)</f>
        <v>489.56000000000006</v>
      </c>
      <c r="F63" s="40">
        <f>SUM(E63/$E$64)</f>
        <v>0.16512776920546449</v>
      </c>
      <c r="H63" s="36" t="s">
        <v>19</v>
      </c>
      <c r="I63" s="37"/>
      <c r="J63" s="38"/>
      <c r="K63" s="38"/>
      <c r="L63" s="39">
        <f>SUM(L60:L62)</f>
        <v>541.7503466666667</v>
      </c>
      <c r="M63" s="40">
        <f>SUM(L63/$L$64)</f>
        <v>0.18576756434977459</v>
      </c>
    </row>
    <row r="64" spans="1:13" x14ac:dyDescent="0.25">
      <c r="A64" s="46" t="s">
        <v>26</v>
      </c>
      <c r="B64" s="47" t="s">
        <v>27</v>
      </c>
      <c r="C64" s="47"/>
      <c r="D64" s="48"/>
      <c r="E64" s="49">
        <f>SUM(E63,E58,E52,E42,E35,E30)</f>
        <v>2964.7345346914508</v>
      </c>
      <c r="F64" s="50">
        <f>SUM(F30,F35,F42,F52,F58,F63)</f>
        <v>1.0000000000000002</v>
      </c>
      <c r="H64" s="46" t="s">
        <v>26</v>
      </c>
      <c r="I64" s="47" t="s">
        <v>27</v>
      </c>
      <c r="J64" s="51"/>
      <c r="K64" s="46"/>
      <c r="L64" s="52">
        <f>SUM(L63,L58,L52,L42,L35,L30)</f>
        <v>2916.2806142337413</v>
      </c>
      <c r="M64" s="53">
        <f>SUM(M30,M35,M42,M52,M58,M63)</f>
        <v>1</v>
      </c>
    </row>
    <row r="66" spans="1:13" x14ac:dyDescent="0.25">
      <c r="A66" s="54" t="s">
        <v>28</v>
      </c>
      <c r="B66" s="55" t="s">
        <v>29</v>
      </c>
      <c r="C66" s="56"/>
      <c r="D66" s="56"/>
      <c r="E66" s="89">
        <f>SUM(E64/C11)</f>
        <v>92.647954209107837</v>
      </c>
      <c r="F66" s="57"/>
      <c r="H66" s="54" t="s">
        <v>38</v>
      </c>
      <c r="I66" s="55"/>
      <c r="J66" s="55"/>
      <c r="K66" s="55"/>
      <c r="L66" s="58">
        <f>SUM(L64/J11)</f>
        <v>72.907015355843527</v>
      </c>
      <c r="M66" s="58"/>
    </row>
    <row r="67" spans="1:13" x14ac:dyDescent="0.25">
      <c r="A67" s="59" t="s">
        <v>28</v>
      </c>
      <c r="B67" s="60" t="s">
        <v>30</v>
      </c>
      <c r="C67" s="61"/>
      <c r="D67" s="61"/>
      <c r="E67" s="90">
        <f>SUM(E64/C12)</f>
        <v>289.52485690346191</v>
      </c>
      <c r="F67" s="62"/>
      <c r="H67" s="59" t="s">
        <v>39</v>
      </c>
      <c r="I67" s="60"/>
      <c r="J67" s="60"/>
      <c r="K67" s="60"/>
      <c r="L67" s="63">
        <f>SUM(L64/J12)</f>
        <v>243.02338451947844</v>
      </c>
      <c r="M67" s="63"/>
    </row>
    <row r="68" spans="1:13" x14ac:dyDescent="0.25">
      <c r="A68" s="15"/>
      <c r="B68" s="32"/>
      <c r="C68" s="32"/>
      <c r="D68" s="32"/>
      <c r="E68" s="64"/>
      <c r="F68" s="64"/>
      <c r="M68" s="65"/>
    </row>
    <row r="69" spans="1:13" x14ac:dyDescent="0.25">
      <c r="A69" s="15"/>
      <c r="B69" s="32"/>
      <c r="C69" s="32"/>
      <c r="D69" s="32"/>
      <c r="E69" s="64"/>
      <c r="F69" s="64"/>
      <c r="M69" s="65"/>
    </row>
    <row r="70" spans="1:13" x14ac:dyDescent="0.25">
      <c r="A70" s="15"/>
      <c r="B70" s="32"/>
      <c r="C70" s="32"/>
      <c r="D70" s="32"/>
      <c r="E70" s="64"/>
      <c r="F70" s="64"/>
      <c r="M70" s="65"/>
    </row>
    <row r="71" spans="1:13" x14ac:dyDescent="0.25">
      <c r="A71" s="46" t="s">
        <v>31</v>
      </c>
      <c r="B71" s="47" t="s">
        <v>32</v>
      </c>
      <c r="C71" s="47" t="s">
        <v>33</v>
      </c>
      <c r="D71" s="48" t="s">
        <v>30</v>
      </c>
      <c r="E71" s="49" t="s">
        <v>34</v>
      </c>
      <c r="F71" s="50"/>
      <c r="H71" s="46" t="s">
        <v>31</v>
      </c>
      <c r="I71" s="47" t="s">
        <v>32</v>
      </c>
      <c r="J71" s="47" t="s">
        <v>33</v>
      </c>
      <c r="K71" s="48" t="s">
        <v>30</v>
      </c>
      <c r="L71" s="49" t="s">
        <v>34</v>
      </c>
      <c r="M71" s="50"/>
    </row>
    <row r="72" spans="1:13" x14ac:dyDescent="0.25">
      <c r="A72" s="15" t="s">
        <v>10</v>
      </c>
      <c r="B72" s="32">
        <f>E30</f>
        <v>1696.5840000000001</v>
      </c>
      <c r="C72" s="32">
        <f t="shared" ref="C72:C77" si="17">SUM(B72/$C$11)</f>
        <v>53.018250000000002</v>
      </c>
      <c r="D72" s="32">
        <f t="shared" ref="D72:D77" si="18">SUM(B72/$C$12)</f>
        <v>165.68203124999997</v>
      </c>
      <c r="E72" s="66">
        <f>SUM(B72/$B$78)</f>
        <v>0.57225494564442292</v>
      </c>
      <c r="F72" s="33"/>
      <c r="H72" s="15" t="s">
        <v>10</v>
      </c>
      <c r="I72" s="32">
        <f>L30</f>
        <v>1557.2940000000001</v>
      </c>
      <c r="J72" s="32">
        <f t="shared" ref="J72:J77" si="19">SUM(I72/$J$11)</f>
        <v>38.93235</v>
      </c>
      <c r="K72" s="32">
        <f t="shared" ref="K72:K77" si="20">SUM(I72/$J$12)</f>
        <v>129.77450000000002</v>
      </c>
      <c r="L72" s="66">
        <f>SUM(I72/$I$78)</f>
        <v>0.53400005212090407</v>
      </c>
      <c r="M72" s="33"/>
    </row>
    <row r="73" spans="1:13" x14ac:dyDescent="0.25">
      <c r="A73" s="15" t="s">
        <v>20</v>
      </c>
      <c r="B73" s="32">
        <f>E35</f>
        <v>171.90764944485238</v>
      </c>
      <c r="C73" s="32">
        <f t="shared" si="17"/>
        <v>5.3721140451516369</v>
      </c>
      <c r="D73" s="32">
        <f t="shared" si="18"/>
        <v>16.787856391098863</v>
      </c>
      <c r="E73" s="66">
        <f t="shared" ref="E73:E77" si="21">SUM(B73/$B$78)</f>
        <v>5.7984162640296336E-2</v>
      </c>
      <c r="F73" s="33"/>
      <c r="H73" s="15" t="s">
        <v>20</v>
      </c>
      <c r="I73" s="32">
        <f>L35</f>
        <v>171.90764944485238</v>
      </c>
      <c r="J73" s="32">
        <f t="shared" si="19"/>
        <v>4.2976912361213095</v>
      </c>
      <c r="K73" s="32">
        <f t="shared" si="20"/>
        <v>14.325637453737698</v>
      </c>
      <c r="L73" s="66">
        <f t="shared" ref="L73:L77" si="22">SUM(I73/$I$78)</f>
        <v>5.8947567873203953E-2</v>
      </c>
      <c r="M73" s="33"/>
    </row>
    <row r="74" spans="1:13" x14ac:dyDescent="0.25">
      <c r="A74" s="15" t="s">
        <v>23</v>
      </c>
      <c r="B74" s="32">
        <f>E52</f>
        <v>84.387616496598653</v>
      </c>
      <c r="C74" s="32">
        <f t="shared" si="17"/>
        <v>2.6371130155187079</v>
      </c>
      <c r="D74" s="32">
        <f t="shared" si="18"/>
        <v>8.2409781734959608</v>
      </c>
      <c r="E74" s="66">
        <f t="shared" si="21"/>
        <v>2.8463801905077187E-2</v>
      </c>
      <c r="F74" s="67"/>
      <c r="H74" s="15" t="s">
        <v>25</v>
      </c>
      <c r="I74" s="32">
        <f>L52</f>
        <v>77.637349372222232</v>
      </c>
      <c r="J74" s="32">
        <f t="shared" si="19"/>
        <v>1.9409337343055557</v>
      </c>
      <c r="K74" s="32">
        <f t="shared" si="20"/>
        <v>6.4697791143518524</v>
      </c>
      <c r="L74" s="66">
        <f t="shared" si="22"/>
        <v>2.6622043500646321E-2</v>
      </c>
      <c r="M74" s="67"/>
    </row>
    <row r="75" spans="1:13" x14ac:dyDescent="0.25">
      <c r="A75" s="15" t="s">
        <v>22</v>
      </c>
      <c r="B75" s="32">
        <f>E42</f>
        <v>71.031268749999995</v>
      </c>
      <c r="C75" s="32">
        <f t="shared" si="17"/>
        <v>2.2197271484374999</v>
      </c>
      <c r="D75" s="32">
        <f t="shared" si="18"/>
        <v>6.9366473388671857</v>
      </c>
      <c r="E75" s="66">
        <f t="shared" si="21"/>
        <v>2.3958728148789358E-2</v>
      </c>
      <c r="F75" s="33"/>
      <c r="H75" s="15" t="s">
        <v>24</v>
      </c>
      <c r="I75" s="32">
        <f>L42</f>
        <v>71.031268749999995</v>
      </c>
      <c r="J75" s="32">
        <f t="shared" si="19"/>
        <v>1.7757817187499998</v>
      </c>
      <c r="K75" s="32">
        <f t="shared" si="20"/>
        <v>5.9192723958333326</v>
      </c>
      <c r="L75" s="66">
        <f t="shared" si="22"/>
        <v>2.4356801743738783E-2</v>
      </c>
      <c r="M75" s="33"/>
    </row>
    <row r="76" spans="1:13" x14ac:dyDescent="0.25">
      <c r="A76" s="15" t="s">
        <v>24</v>
      </c>
      <c r="B76" s="32">
        <f>E58</f>
        <v>451.26400000000001</v>
      </c>
      <c r="C76" s="32">
        <f t="shared" si="17"/>
        <v>14.102</v>
      </c>
      <c r="D76" s="32">
        <f t="shared" si="18"/>
        <v>44.068749999999994</v>
      </c>
      <c r="E76" s="66">
        <f t="shared" si="21"/>
        <v>0.15221059245594964</v>
      </c>
      <c r="F76" s="33"/>
      <c r="H76" s="15" t="s">
        <v>23</v>
      </c>
      <c r="I76" s="32">
        <f>L58</f>
        <v>496.65999999999997</v>
      </c>
      <c r="J76" s="32">
        <f t="shared" si="19"/>
        <v>12.416499999999999</v>
      </c>
      <c r="K76" s="32">
        <f t="shared" si="20"/>
        <v>41.388333333333328</v>
      </c>
      <c r="L76" s="66">
        <f t="shared" si="22"/>
        <v>0.17030597041173229</v>
      </c>
      <c r="M76" s="33"/>
    </row>
    <row r="77" spans="1:13" x14ac:dyDescent="0.25">
      <c r="A77" s="15" t="s">
        <v>25</v>
      </c>
      <c r="B77" s="32">
        <f>E63</f>
        <v>489.56000000000006</v>
      </c>
      <c r="C77" s="32">
        <f t="shared" si="17"/>
        <v>15.298750000000002</v>
      </c>
      <c r="D77" s="32">
        <f t="shared" si="18"/>
        <v>47.80859375</v>
      </c>
      <c r="E77" s="66">
        <f t="shared" si="21"/>
        <v>0.16512776920546446</v>
      </c>
      <c r="F77" s="67"/>
      <c r="H77" s="15" t="s">
        <v>22</v>
      </c>
      <c r="I77" s="32">
        <f>L63</f>
        <v>541.7503466666667</v>
      </c>
      <c r="J77" s="32">
        <f t="shared" si="19"/>
        <v>13.543758666666667</v>
      </c>
      <c r="K77" s="32">
        <f t="shared" si="20"/>
        <v>45.145862222222227</v>
      </c>
      <c r="L77" s="66">
        <f t="shared" si="22"/>
        <v>0.18576756434977459</v>
      </c>
      <c r="M77" s="67"/>
    </row>
    <row r="78" spans="1:13" x14ac:dyDescent="0.25">
      <c r="A78" s="68" t="s">
        <v>26</v>
      </c>
      <c r="B78" s="69">
        <f>SUM(B72:B77)</f>
        <v>2964.7345346914512</v>
      </c>
      <c r="C78" s="69">
        <f>SUM(C72:C77)</f>
        <v>92.647954209107851</v>
      </c>
      <c r="D78" s="69">
        <f>SUM(D72:D77)</f>
        <v>289.52485690346197</v>
      </c>
      <c r="E78" s="70">
        <f>SUM(E72:E77)</f>
        <v>1</v>
      </c>
      <c r="F78" s="71"/>
      <c r="G78" s="72"/>
      <c r="H78" s="68" t="s">
        <v>26</v>
      </c>
      <c r="I78" s="69">
        <f>SUM(I72:I77)</f>
        <v>2916.2806142337413</v>
      </c>
      <c r="J78" s="69">
        <f>SUM(J72:J77)</f>
        <v>72.907015355843527</v>
      </c>
      <c r="K78" s="69">
        <f>SUM(K72:K77)</f>
        <v>243.02338451947847</v>
      </c>
      <c r="L78" s="70">
        <f>SUM(L72:L77)</f>
        <v>1</v>
      </c>
      <c r="M78" s="71"/>
    </row>
    <row r="86" spans="1:8" x14ac:dyDescent="0.35">
      <c r="A86" s="73" t="s">
        <v>0</v>
      </c>
      <c r="B86" s="74" t="s">
        <v>98</v>
      </c>
      <c r="C86" s="74"/>
      <c r="D86" s="73" t="s">
        <v>95</v>
      </c>
      <c r="E86" s="73" t="s">
        <v>92</v>
      </c>
      <c r="F86" s="74" t="s">
        <v>96</v>
      </c>
      <c r="G86" s="74"/>
      <c r="H86" s="73" t="s">
        <v>97</v>
      </c>
    </row>
    <row r="87" spans="1:8" x14ac:dyDescent="0.35">
      <c r="A87" s="75" t="s">
        <v>93</v>
      </c>
      <c r="B87" s="76">
        <f>E64</f>
        <v>2964.7345346914508</v>
      </c>
      <c r="C87" s="76"/>
      <c r="D87" s="77">
        <f>C12</f>
        <v>10.240000000000002</v>
      </c>
      <c r="E87" s="75">
        <v>65</v>
      </c>
      <c r="F87" s="78">
        <f>D87*E87/100</f>
        <v>6.6560000000000015</v>
      </c>
      <c r="G87" s="78"/>
      <c r="H87" s="87">
        <f>B87/F87</f>
        <v>445.42285677455681</v>
      </c>
    </row>
    <row r="88" spans="1:8" x14ac:dyDescent="0.35">
      <c r="A88" s="79" t="s">
        <v>94</v>
      </c>
      <c r="B88" s="80">
        <f>L64</f>
        <v>2916.2806142337413</v>
      </c>
      <c r="C88" s="80"/>
      <c r="D88" s="81">
        <f>J12</f>
        <v>12</v>
      </c>
      <c r="E88" s="79">
        <v>60</v>
      </c>
      <c r="F88" s="82">
        <f>D88*E88/100</f>
        <v>7.2</v>
      </c>
      <c r="G88" s="82"/>
      <c r="H88" s="88">
        <f>B88/F88</f>
        <v>405.03897419913073</v>
      </c>
    </row>
  </sheetData>
  <mergeCells count="11">
    <mergeCell ref="H14:L14"/>
    <mergeCell ref="A14:E14"/>
    <mergeCell ref="H2:M2"/>
    <mergeCell ref="A2:F2"/>
    <mergeCell ref="A1:L1"/>
    <mergeCell ref="B86:C86"/>
    <mergeCell ref="B87:C87"/>
    <mergeCell ref="B88:C88"/>
    <mergeCell ref="F86:G86"/>
    <mergeCell ref="F87:G87"/>
    <mergeCell ref="F88:G8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0"/>
  <sheetViews>
    <sheetView workbookViewId="0">
      <selection activeCell="A8" sqref="A8:F10"/>
    </sheetView>
  </sheetViews>
  <sheetFormatPr defaultRowHeight="15" x14ac:dyDescent="0.25"/>
  <cols>
    <col min="1" max="1" width="9.140625" style="1"/>
    <col min="2" max="2" width="15.140625" style="1" bestFit="1" customWidth="1"/>
    <col min="3" max="3" width="7.5703125" style="1" customWidth="1"/>
    <col min="4" max="4" width="10.7109375" style="1" customWidth="1"/>
    <col min="5" max="5" width="11.28515625" style="1" bestFit="1" customWidth="1"/>
    <col min="6" max="6" width="12" style="1" bestFit="1" customWidth="1"/>
    <col min="7" max="8" width="13.7109375" style="1" bestFit="1" customWidth="1"/>
    <col min="9" max="16384" width="9.140625" style="1"/>
  </cols>
  <sheetData>
    <row r="8" spans="1:6" s="3" customFormat="1" x14ac:dyDescent="0.25">
      <c r="A8" s="3" t="s">
        <v>0</v>
      </c>
      <c r="B8" s="3" t="s">
        <v>98</v>
      </c>
      <c r="C8" s="3" t="s">
        <v>95</v>
      </c>
      <c r="D8" s="3" t="s">
        <v>92</v>
      </c>
      <c r="E8" s="3" t="s">
        <v>96</v>
      </c>
      <c r="F8" s="3" t="s">
        <v>97</v>
      </c>
    </row>
    <row r="9" spans="1:6" s="3" customFormat="1" x14ac:dyDescent="0.25">
      <c r="A9" s="3" t="s">
        <v>93</v>
      </c>
      <c r="B9" s="5">
        <v>2964.7345346914512</v>
      </c>
      <c r="C9" s="4">
        <v>10.199999999999999</v>
      </c>
      <c r="D9" s="3">
        <v>65</v>
      </c>
      <c r="E9" s="4">
        <f>C9*D9/100</f>
        <v>6.63</v>
      </c>
      <c r="F9" s="6">
        <f>B9/E9</f>
        <v>447.16961307563366</v>
      </c>
    </row>
    <row r="10" spans="1:6" s="3" customFormat="1" x14ac:dyDescent="0.25">
      <c r="A10" s="3" t="s">
        <v>94</v>
      </c>
      <c r="B10" s="5">
        <v>2916.2806142337413</v>
      </c>
      <c r="C10" s="4">
        <v>12</v>
      </c>
      <c r="D10" s="3">
        <v>60</v>
      </c>
      <c r="E10" s="4">
        <f>C10*D10/100</f>
        <v>7.2</v>
      </c>
      <c r="F10" s="6">
        <f>B10/E10</f>
        <v>405.03897419913073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</dc:creator>
  <cp:lastModifiedBy>Robson</cp:lastModifiedBy>
  <dcterms:created xsi:type="dcterms:W3CDTF">2011-10-12T21:44:27Z</dcterms:created>
  <dcterms:modified xsi:type="dcterms:W3CDTF">2011-10-27T12:42:01Z</dcterms:modified>
</cp:coreProperties>
</file>