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0548" windowHeight="5928" activeTab="0"/>
  </bookViews>
  <sheets>
    <sheet name="Main" sheetId="1" r:id="rId1"/>
    <sheet name="Gráfico" sheetId="2" r:id="rId2"/>
    <sheet name="VET's" sheetId="3" r:id="rId3"/>
    <sheet name="Aux" sheetId="4" r:id="rId4"/>
  </sheets>
  <definedNames>
    <definedName name="_xlnm.Print_Area" localSheetId="0">'Main'!$A$1:$S$40</definedName>
    <definedName name="_xlnm.Print_Area" localSheetId="2">'VET''s'!$B$8:$Q$25</definedName>
  </definedNames>
  <calcPr fullCalcOnLoad="1"/>
</workbook>
</file>

<file path=xl/sharedStrings.xml><?xml version="1.0" encoding="utf-8"?>
<sst xmlns="http://schemas.openxmlformats.org/spreadsheetml/2006/main" count="35" uniqueCount="30">
  <si>
    <t>Seleção de ciclos "ótimos" de acordo com o maior VET para venda da madeira em pé</t>
  </si>
  <si>
    <t>Coeficientes do Modelo</t>
  </si>
  <si>
    <t>Fluxo de Custos (R$/ha):</t>
  </si>
  <si>
    <t>Reforma</t>
  </si>
  <si>
    <t>Manutenções</t>
  </si>
  <si>
    <t>Pré-corte</t>
  </si>
  <si>
    <t>1a. Rotação</t>
  </si>
  <si>
    <t>Anos:</t>
  </si>
  <si>
    <t>...</t>
  </si>
  <si>
    <t>Corte 1</t>
  </si>
  <si>
    <t>t+1</t>
  </si>
  <si>
    <t>t+2</t>
  </si>
  <si>
    <t xml:space="preserve">t+3 </t>
  </si>
  <si>
    <t xml:space="preserve">... </t>
  </si>
  <si>
    <t>Corte 2</t>
  </si>
  <si>
    <t>b=</t>
  </si>
  <si>
    <t>a=</t>
  </si>
  <si>
    <t>q=</t>
  </si>
  <si>
    <t>Ciclos ótimos (duração em anos da 1a. e 2a. Rotações)</t>
  </si>
  <si>
    <t>2a. Rotação</t>
  </si>
  <si>
    <t>Preços de venda da madeira em pé (R$/st)</t>
  </si>
  <si>
    <t>Modelos</t>
  </si>
  <si>
    <t>VETs dos melhores ciclos apresentados na planilha acima</t>
  </si>
  <si>
    <t>Preços (R$/m3)</t>
  </si>
  <si>
    <t>Taxa</t>
  </si>
  <si>
    <t>Preço</t>
  </si>
  <si>
    <t>2a. Rot</t>
  </si>
  <si>
    <t>Máx:</t>
  </si>
  <si>
    <t>1a.Rot.</t>
  </si>
  <si>
    <t>2a.Rot.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</si>
</sst>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.##0.0"/>
    <numFmt numFmtId="186" formatCode="#.##0."/>
    <numFmt numFmtId="187" formatCode="0.000"/>
    <numFmt numFmtId="188" formatCode="0.0%"/>
    <numFmt numFmtId="189" formatCode="0.0"/>
  </numFmts>
  <fonts count="41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Symbol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9" fontId="0" fillId="0" borderId="19" xfId="0" applyNumberFormat="1" applyBorder="1" applyAlignment="1">
      <alignment/>
    </xf>
    <xf numFmtId="189" fontId="0" fillId="0" borderId="22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0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21" xfId="0" applyNumberFormat="1" applyBorder="1" applyAlignment="1">
      <alignment/>
    </xf>
    <xf numFmtId="189" fontId="0" fillId="0" borderId="25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18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7" fontId="0" fillId="34" borderId="11" xfId="0" applyNumberFormat="1" applyFont="1" applyFill="1" applyBorder="1" applyAlignment="1" applyProtection="1">
      <alignment/>
      <protection locked="0"/>
    </xf>
    <xf numFmtId="189" fontId="0" fillId="34" borderId="29" xfId="0" applyNumberFormat="1" applyFill="1" applyBorder="1" applyAlignment="1" applyProtection="1">
      <alignment/>
      <protection locked="0"/>
    </xf>
    <xf numFmtId="189" fontId="0" fillId="34" borderId="30" xfId="0" applyNumberFormat="1" applyFill="1" applyBorder="1" applyAlignment="1" applyProtection="1">
      <alignment/>
      <protection locked="0"/>
    </xf>
    <xf numFmtId="189" fontId="0" fillId="34" borderId="31" xfId="0" applyNumberFormat="1" applyFill="1" applyBorder="1" applyAlignment="1" applyProtection="1">
      <alignment/>
      <protection locked="0"/>
    </xf>
    <xf numFmtId="189" fontId="0" fillId="34" borderId="32" xfId="0" applyNumberFormat="1" applyFill="1" applyBorder="1" applyAlignment="1" applyProtection="1">
      <alignment/>
      <protection locked="0"/>
    </xf>
    <xf numFmtId="189" fontId="0" fillId="34" borderId="11" xfId="0" applyNumberFormat="1" applyFill="1" applyBorder="1" applyAlignment="1" applyProtection="1">
      <alignment/>
      <protection locked="0"/>
    </xf>
    <xf numFmtId="189" fontId="0" fillId="34" borderId="16" xfId="0" applyNumberFormat="1" applyFill="1" applyBorder="1" applyAlignment="1" applyProtection="1">
      <alignment/>
      <protection locked="0"/>
    </xf>
    <xf numFmtId="189" fontId="0" fillId="34" borderId="26" xfId="0" applyNumberFormat="1" applyFill="1" applyBorder="1" applyAlignment="1" applyProtection="1">
      <alignment/>
      <protection locked="0"/>
    </xf>
    <xf numFmtId="189" fontId="0" fillId="34" borderId="27" xfId="0" applyNumberFormat="1" applyFill="1" applyBorder="1" applyAlignment="1" applyProtection="1">
      <alignment/>
      <protection locked="0"/>
    </xf>
    <xf numFmtId="189" fontId="0" fillId="34" borderId="28" xfId="0" applyNumberFormat="1" applyFill="1" applyBorder="1" applyAlignment="1" applyProtection="1">
      <alignment/>
      <protection locked="0"/>
    </xf>
    <xf numFmtId="188" fontId="0" fillId="34" borderId="11" xfId="0" applyNumberFormat="1" applyFill="1" applyBorder="1" applyAlignment="1" applyProtection="1">
      <alignment/>
      <protection locked="0"/>
    </xf>
    <xf numFmtId="2" fontId="0" fillId="34" borderId="11" xfId="0" applyNumberForma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189" fontId="0" fillId="33" borderId="11" xfId="0" applyNumberFormat="1" applyFill="1" applyBorder="1" applyAlignment="1" applyProtection="1">
      <alignment/>
      <protection locked="0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 horizontal="right" vertical="center" textRotation="90"/>
    </xf>
    <xf numFmtId="0" fontId="0" fillId="0" borderId="18" xfId="0" applyBorder="1" applyAlignment="1">
      <alignment horizontal="left"/>
    </xf>
    <xf numFmtId="0" fontId="0" fillId="0" borderId="0" xfId="0" applyFont="1" applyAlignment="1">
      <alignment horizontal="centerContinuous" vertical="center" wrapText="1"/>
    </xf>
    <xf numFmtId="0" fontId="0" fillId="0" borderId="1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34" borderId="42" xfId="0" applyFont="1" applyFill="1" applyBorder="1" applyAlignment="1" applyProtection="1">
      <alignment horizontal="centerContinuous"/>
      <protection locked="0"/>
    </xf>
    <xf numFmtId="0" fontId="2" fillId="34" borderId="43" xfId="0" applyFont="1" applyFill="1" applyBorder="1" applyAlignment="1" applyProtection="1">
      <alignment horizontal="centerContinuous"/>
      <protection locked="0"/>
    </xf>
    <xf numFmtId="0" fontId="2" fillId="34" borderId="44" xfId="0" applyFont="1" applyFill="1" applyBorder="1" applyAlignment="1" applyProtection="1">
      <alignment horizontal="centerContinuous"/>
      <protection locked="0"/>
    </xf>
    <xf numFmtId="0" fontId="2" fillId="0" borderId="0" xfId="0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4" xfId="0" applyFont="1" applyBorder="1" applyAlignment="1">
      <alignment horizontal="right" vertical="center" textRotation="90"/>
    </xf>
    <xf numFmtId="0" fontId="2" fillId="0" borderId="24" xfId="0" applyFont="1" applyBorder="1" applyAlignment="1">
      <alignment horizontal="right" vertical="center"/>
    </xf>
    <xf numFmtId="187" fontId="0" fillId="34" borderId="11" xfId="0" applyNumberFormat="1" applyFont="1" applyFill="1" applyBorder="1" applyAlignment="1" applyProtection="1">
      <alignment/>
      <protection locked="0"/>
    </xf>
    <xf numFmtId="188" fontId="0" fillId="34" borderId="12" xfId="0" applyNumberFormat="1" applyFill="1" applyBorder="1" applyAlignment="1" applyProtection="1">
      <alignment horizontal="centerContinuous" vertical="center"/>
      <protection locked="0"/>
    </xf>
    <xf numFmtId="188" fontId="0" fillId="34" borderId="49" xfId="0" applyNumberFormat="1" applyFill="1" applyBorder="1" applyAlignment="1" applyProtection="1">
      <alignment horizontal="centerContinuous" vertical="center"/>
      <protection locked="0"/>
    </xf>
    <xf numFmtId="188" fontId="0" fillId="34" borderId="50" xfId="0" applyNumberFormat="1" applyFill="1" applyBorder="1" applyAlignment="1" applyProtection="1">
      <alignment horizontal="centerContinuous" vertical="center"/>
      <protection locked="0"/>
    </xf>
    <xf numFmtId="188" fontId="0" fillId="34" borderId="17" xfId="0" applyNumberFormat="1" applyFill="1" applyBorder="1" applyAlignment="1" applyProtection="1">
      <alignment horizontal="centerContinuous" vertical="center"/>
      <protection locked="0"/>
    </xf>
    <xf numFmtId="188" fontId="0" fillId="34" borderId="50" xfId="0" applyNumberFormat="1" applyFill="1" applyBorder="1" applyAlignment="1" applyProtection="1" quotePrefix="1">
      <alignment horizontal="centerContinuous" vertical="center"/>
      <protection locked="0"/>
    </xf>
    <xf numFmtId="188" fontId="0" fillId="0" borderId="51" xfId="0" applyNumberFormat="1" applyBorder="1" applyAlignment="1">
      <alignment/>
    </xf>
    <xf numFmtId="188" fontId="0" fillId="0" borderId="52" xfId="0" applyNumberFormat="1" applyBorder="1" applyAlignment="1">
      <alignment/>
    </xf>
    <xf numFmtId="188" fontId="0" fillId="0" borderId="53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Variação do VET "ótimo" para diferentes preços e taxas de juros</a:t>
            </a:r>
          </a:p>
        </c:rich>
      </c:tx>
      <c:layout>
        <c:manualLayout>
          <c:xMode val="factor"/>
          <c:yMode val="factor"/>
          <c:x val="-0.0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"/>
          <c:w val="0.95225"/>
          <c:h val="0.84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'VET''s'!$C$10</c:f>
              <c:strCache>
                <c:ptCount val="1"/>
                <c:pt idx="0">
                  <c:v>105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'VET''s'!$C$11:$C$25</c:f>
              <c:numCache>
                <c:ptCount val="15"/>
                <c:pt idx="0">
                  <c:v>36410.02529061915</c:v>
                </c:pt>
                <c:pt idx="1">
                  <c:v>30017.247770183083</c:v>
                </c:pt>
                <c:pt idx="2">
                  <c:v>25176.92968068234</c:v>
                </c:pt>
                <c:pt idx="3">
                  <c:v>21383.09698165083</c:v>
                </c:pt>
                <c:pt idx="4">
                  <c:v>18335.794583022653</c:v>
                </c:pt>
                <c:pt idx="5">
                  <c:v>15833.748719793293</c:v>
                </c:pt>
                <c:pt idx="6">
                  <c:v>13736.809595271025</c:v>
                </c:pt>
                <c:pt idx="7">
                  <c:v>11953.297789775708</c:v>
                </c:pt>
                <c:pt idx="8">
                  <c:v>10417.358351311446</c:v>
                </c:pt>
                <c:pt idx="9">
                  <c:v>9080.46421477237</c:v>
                </c:pt>
                <c:pt idx="10">
                  <c:v>7906.066650948929</c:v>
                </c:pt>
                <c:pt idx="11">
                  <c:v>6866.111976269943</c:v>
                </c:pt>
                <c:pt idx="12">
                  <c:v>5938.706728199468</c:v>
                </c:pt>
                <c:pt idx="13">
                  <c:v>5106.512591337386</c:v>
                </c:pt>
                <c:pt idx="14">
                  <c:v>4355.618186068143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'VET''s'!$D$10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'VET''s'!$D$11:$D$25</c:f>
              <c:numCache>
                <c:ptCount val="15"/>
                <c:pt idx="0">
                  <c:v>38960.31397107908</c:v>
                </c:pt>
                <c:pt idx="1">
                  <c:v>32183.27939854195</c:v>
                </c:pt>
                <c:pt idx="2">
                  <c:v>27062.569596407433</c:v>
                </c:pt>
                <c:pt idx="3">
                  <c:v>23060.498368559154</c:v>
                </c:pt>
                <c:pt idx="4">
                  <c:v>19836.13276219734</c:v>
                </c:pt>
                <c:pt idx="5">
                  <c:v>17181.62016839116</c:v>
                </c:pt>
                <c:pt idx="6">
                  <c:v>14957.260575232207</c:v>
                </c:pt>
                <c:pt idx="7">
                  <c:v>13065.688819920268</c:v>
                </c:pt>
                <c:pt idx="8">
                  <c:v>11436.965917539635</c:v>
                </c:pt>
                <c:pt idx="9">
                  <c:v>10019.555552718064</c:v>
                </c:pt>
                <c:pt idx="10">
                  <c:v>8774.6427632943</c:v>
                </c:pt>
                <c:pt idx="11">
                  <c:v>7672.4346204686</c:v>
                </c:pt>
                <c:pt idx="12">
                  <c:v>6689.680596580636</c:v>
                </c:pt>
                <c:pt idx="13">
                  <c:v>5807.9679391590025</c:v>
                </c:pt>
                <c:pt idx="14">
                  <c:v>5012.523480377578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'VET''s'!$E$10</c:f>
              <c:strCache>
                <c:ptCount val="1"/>
                <c:pt idx="0">
                  <c:v>115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'VET''s'!$E$11:$E$25</c:f>
              <c:numCache>
                <c:ptCount val="15"/>
                <c:pt idx="0">
                  <c:v>41510.60265153902</c:v>
                </c:pt>
                <c:pt idx="1">
                  <c:v>34377.9442280098</c:v>
                </c:pt>
                <c:pt idx="2">
                  <c:v>28979.59206052054</c:v>
                </c:pt>
                <c:pt idx="3">
                  <c:v>24746.507576175558</c:v>
                </c:pt>
                <c:pt idx="4">
                  <c:v>21336.47094137203</c:v>
                </c:pt>
                <c:pt idx="5">
                  <c:v>18529.491616989017</c:v>
                </c:pt>
                <c:pt idx="6">
                  <c:v>16177.711555193391</c:v>
                </c:pt>
                <c:pt idx="7">
                  <c:v>14178.079850064827</c:v>
                </c:pt>
                <c:pt idx="8">
                  <c:v>12456.573483767826</c:v>
                </c:pt>
                <c:pt idx="9">
                  <c:v>10958.646890663764</c:v>
                </c:pt>
                <c:pt idx="10">
                  <c:v>9643.218875639674</c:v>
                </c:pt>
                <c:pt idx="11">
                  <c:v>8478.757264667252</c:v>
                </c:pt>
                <c:pt idx="12">
                  <c:v>7440.654464961805</c:v>
                </c:pt>
                <c:pt idx="13">
                  <c:v>6509.423286980618</c:v>
                </c:pt>
                <c:pt idx="14">
                  <c:v>5669.428774687013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'VET''s'!$F$10</c:f>
              <c:strCache>
                <c:ptCount val="1"/>
                <c:pt idx="0">
                  <c:v>120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'VET''s'!$F$11:$F$25</c:f>
              <c:numCache>
                <c:ptCount val="15"/>
                <c:pt idx="0">
                  <c:v>44107.37645649977</c:v>
                </c:pt>
                <c:pt idx="1">
                  <c:v>36590.203944867295</c:v>
                </c:pt>
                <c:pt idx="2">
                  <c:v>30896.614524633642</c:v>
                </c:pt>
                <c:pt idx="3">
                  <c:v>26432.516783791983</c:v>
                </c:pt>
                <c:pt idx="4">
                  <c:v>22836.80912054672</c:v>
                </c:pt>
                <c:pt idx="5">
                  <c:v>19877.36306558688</c:v>
                </c:pt>
                <c:pt idx="6">
                  <c:v>17398.162535154577</c:v>
                </c:pt>
                <c:pt idx="7">
                  <c:v>15290.470880209386</c:v>
                </c:pt>
                <c:pt idx="8">
                  <c:v>13476.181049996016</c:v>
                </c:pt>
                <c:pt idx="9">
                  <c:v>11897.738228609458</c:v>
                </c:pt>
                <c:pt idx="10">
                  <c:v>10511.794987985046</c:v>
                </c:pt>
                <c:pt idx="11">
                  <c:v>9285.07990886591</c:v>
                </c:pt>
                <c:pt idx="12">
                  <c:v>8191.628333342975</c:v>
                </c:pt>
                <c:pt idx="13">
                  <c:v>7210.878634802232</c:v>
                </c:pt>
                <c:pt idx="14">
                  <c:v>6326.334068996446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'VET''s'!$G$10</c:f>
              <c:strCache>
                <c:ptCount val="1"/>
                <c:pt idx="0">
                  <c:v>125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'VET''s'!$G$11:$G$25</c:f>
              <c:numCache>
                <c:ptCount val="15"/>
                <c:pt idx="0">
                  <c:v>46710.16176477953</c:v>
                </c:pt>
                <c:pt idx="1">
                  <c:v>38802.46366172481</c:v>
                </c:pt>
                <c:pt idx="2">
                  <c:v>32813.63698874675</c:v>
                </c:pt>
                <c:pt idx="3">
                  <c:v>28118.525991408384</c:v>
                </c:pt>
                <c:pt idx="4">
                  <c:v>24337.147299721408</c:v>
                </c:pt>
                <c:pt idx="5">
                  <c:v>21225.23451418474</c:v>
                </c:pt>
                <c:pt idx="6">
                  <c:v>18618.613515115754</c:v>
                </c:pt>
                <c:pt idx="7">
                  <c:v>16402.861910353946</c:v>
                </c:pt>
                <c:pt idx="8">
                  <c:v>14495.788616224207</c:v>
                </c:pt>
                <c:pt idx="9">
                  <c:v>12836.829566555156</c:v>
                </c:pt>
                <c:pt idx="10">
                  <c:v>11380.371100330416</c:v>
                </c:pt>
                <c:pt idx="11">
                  <c:v>10091.402553064563</c:v>
                </c:pt>
                <c:pt idx="12">
                  <c:v>8942.60220172414</c:v>
                </c:pt>
                <c:pt idx="13">
                  <c:v>7912.333982623845</c:v>
                </c:pt>
                <c:pt idx="14">
                  <c:v>6983.239363305882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'VET''s'!$H$10</c:f>
              <c:strCache>
                <c:ptCount val="1"/>
                <c:pt idx="0">
                  <c:v>130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'VET''s'!$H$11:$H$25</c:f>
              <c:numCache>
                <c:ptCount val="15"/>
                <c:pt idx="0">
                  <c:v>49312.94707305926</c:v>
                </c:pt>
                <c:pt idx="1">
                  <c:v>41014.72337858232</c:v>
                </c:pt>
                <c:pt idx="2">
                  <c:v>34730.65945285986</c:v>
                </c:pt>
                <c:pt idx="3">
                  <c:v>29804.5351990248</c:v>
                </c:pt>
                <c:pt idx="4">
                  <c:v>25837.485478896106</c:v>
                </c:pt>
                <c:pt idx="5">
                  <c:v>22573.105962782603</c:v>
                </c:pt>
                <c:pt idx="6">
                  <c:v>19839.06449507694</c:v>
                </c:pt>
                <c:pt idx="7">
                  <c:v>17515.25294049851</c:v>
                </c:pt>
                <c:pt idx="8">
                  <c:v>15515.396182452394</c:v>
                </c:pt>
                <c:pt idx="9">
                  <c:v>13775.92090450085</c:v>
                </c:pt>
                <c:pt idx="10">
                  <c:v>12248.94721267579</c:v>
                </c:pt>
                <c:pt idx="11">
                  <c:v>10897.72519726322</c:v>
                </c:pt>
                <c:pt idx="12">
                  <c:v>9693.57607010531</c:v>
                </c:pt>
                <c:pt idx="13">
                  <c:v>8613.789330445463</c:v>
                </c:pt>
                <c:pt idx="14">
                  <c:v>7640.14465761532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'VET''s'!$I$10</c:f>
              <c:strCache>
                <c:ptCount val="1"/>
                <c:pt idx="0">
                  <c:v>135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'VET''s'!$I$11:$I$25</c:f>
              <c:numCache>
                <c:ptCount val="15"/>
                <c:pt idx="0">
                  <c:v>51915.73238133902</c:v>
                </c:pt>
                <c:pt idx="1">
                  <c:v>43226.98309543983</c:v>
                </c:pt>
                <c:pt idx="2">
                  <c:v>36647.681916972964</c:v>
                </c:pt>
                <c:pt idx="3">
                  <c:v>31490.54440664121</c:v>
                </c:pt>
                <c:pt idx="4">
                  <c:v>27337.823658070804</c:v>
                </c:pt>
                <c:pt idx="5">
                  <c:v>23920.977411380467</c:v>
                </c:pt>
                <c:pt idx="6">
                  <c:v>21059.515475038123</c:v>
                </c:pt>
                <c:pt idx="7">
                  <c:v>18627.643970643076</c:v>
                </c:pt>
                <c:pt idx="8">
                  <c:v>16535.003748680585</c:v>
                </c:pt>
                <c:pt idx="9">
                  <c:v>14715.01224244655</c:v>
                </c:pt>
                <c:pt idx="10">
                  <c:v>13117.523325021166</c:v>
                </c:pt>
                <c:pt idx="11">
                  <c:v>11704.047841461877</c:v>
                </c:pt>
                <c:pt idx="12">
                  <c:v>10444.549938486478</c:v>
                </c:pt>
                <c:pt idx="13">
                  <c:v>9315.24467826708</c:v>
                </c:pt>
                <c:pt idx="14">
                  <c:v>8297.049951924755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'VET''s'!$J$10</c:f>
              <c:strCache>
                <c:ptCount val="1"/>
                <c:pt idx="0">
                  <c:v>140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'VET''s'!$J$11:$J$25</c:f>
              <c:numCache>
                <c:ptCount val="15"/>
                <c:pt idx="0">
                  <c:v>54518.51768961877</c:v>
                </c:pt>
                <c:pt idx="1">
                  <c:v>45439.242812297336</c:v>
                </c:pt>
                <c:pt idx="2">
                  <c:v>38564.70438108607</c:v>
                </c:pt>
                <c:pt idx="3">
                  <c:v>33176.55361425763</c:v>
                </c:pt>
                <c:pt idx="4">
                  <c:v>28838.161837245483</c:v>
                </c:pt>
                <c:pt idx="5">
                  <c:v>25268.848859978323</c:v>
                </c:pt>
                <c:pt idx="6">
                  <c:v>22279.966454999307</c:v>
                </c:pt>
                <c:pt idx="7">
                  <c:v>19740.03500078763</c:v>
                </c:pt>
                <c:pt idx="8">
                  <c:v>17554.61131490878</c:v>
                </c:pt>
                <c:pt idx="9">
                  <c:v>15654.103580392248</c:v>
                </c:pt>
                <c:pt idx="10">
                  <c:v>13986.099437366536</c:v>
                </c:pt>
                <c:pt idx="11">
                  <c:v>12510.37048566053</c:v>
                </c:pt>
                <c:pt idx="12">
                  <c:v>11195.523806867646</c:v>
                </c:pt>
                <c:pt idx="13">
                  <c:v>10016.700026088693</c:v>
                </c:pt>
                <c:pt idx="14">
                  <c:v>8953.95524623419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'VET''s'!$K$10</c:f>
              <c:strCache>
                <c:ptCount val="1"/>
                <c:pt idx="0">
                  <c:v>145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'VET''s'!$K$11:$K$25</c:f>
              <c:numCache>
                <c:ptCount val="15"/>
                <c:pt idx="0">
                  <c:v>57121.302997898514</c:v>
                </c:pt>
                <c:pt idx="1">
                  <c:v>47651.502529154845</c:v>
                </c:pt>
                <c:pt idx="2">
                  <c:v>40481.72684519917</c:v>
                </c:pt>
                <c:pt idx="3">
                  <c:v>34862.562821874046</c:v>
                </c:pt>
                <c:pt idx="4">
                  <c:v>30338.50001642018</c:v>
                </c:pt>
                <c:pt idx="5">
                  <c:v>26616.72030857619</c:v>
                </c:pt>
                <c:pt idx="6">
                  <c:v>23500.41743496049</c:v>
                </c:pt>
                <c:pt idx="7">
                  <c:v>20852.426030932194</c:v>
                </c:pt>
                <c:pt idx="8">
                  <c:v>18574.218881136963</c:v>
                </c:pt>
                <c:pt idx="9">
                  <c:v>16593.194918337947</c:v>
                </c:pt>
                <c:pt idx="10">
                  <c:v>14854.675549711914</c:v>
                </c:pt>
                <c:pt idx="11">
                  <c:v>13316.693129859184</c:v>
                </c:pt>
                <c:pt idx="12">
                  <c:v>11946.497675248816</c:v>
                </c:pt>
                <c:pt idx="13">
                  <c:v>10718.155373910306</c:v>
                </c:pt>
                <c:pt idx="14">
                  <c:v>9610.86054054363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'VET''s'!$L$10</c:f>
              <c:strCache>
                <c:ptCount val="1"/>
                <c:pt idx="0">
                  <c:v>150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'VET''s'!$L$11:$L$25</c:f>
              <c:numCache>
                <c:ptCount val="15"/>
                <c:pt idx="0">
                  <c:v>59724.08830617826</c:v>
                </c:pt>
                <c:pt idx="1">
                  <c:v>49863.76224601235</c:v>
                </c:pt>
                <c:pt idx="2">
                  <c:v>42398.749309312276</c:v>
                </c:pt>
                <c:pt idx="3">
                  <c:v>36548.57202949045</c:v>
                </c:pt>
                <c:pt idx="4">
                  <c:v>31838.83819559486</c:v>
                </c:pt>
                <c:pt idx="5">
                  <c:v>27964.591757174047</c:v>
                </c:pt>
                <c:pt idx="6">
                  <c:v>24720.86841492167</c:v>
                </c:pt>
                <c:pt idx="7">
                  <c:v>21964.81706107675</c:v>
                </c:pt>
                <c:pt idx="8">
                  <c:v>19593.826447365158</c:v>
                </c:pt>
                <c:pt idx="9">
                  <c:v>17532.286256283638</c:v>
                </c:pt>
                <c:pt idx="10">
                  <c:v>15723.25166205728</c:v>
                </c:pt>
                <c:pt idx="11">
                  <c:v>14123.015774057842</c:v>
                </c:pt>
                <c:pt idx="12">
                  <c:v>12697.471543629981</c:v>
                </c:pt>
                <c:pt idx="13">
                  <c:v>11419.610721731922</c:v>
                </c:pt>
                <c:pt idx="14">
                  <c:v>10267.765834853062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'VET''s'!$M$10</c:f>
              <c:strCache>
                <c:ptCount val="1"/>
                <c:pt idx="0">
                  <c:v>155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'VET''s'!$M$11:$M$25</c:f>
              <c:numCache>
                <c:ptCount val="15"/>
                <c:pt idx="0">
                  <c:v>62326.873614458</c:v>
                </c:pt>
                <c:pt idx="1">
                  <c:v>52076.02196286986</c:v>
                </c:pt>
                <c:pt idx="2">
                  <c:v>44315.77177342539</c:v>
                </c:pt>
                <c:pt idx="3">
                  <c:v>38234.581237106875</c:v>
                </c:pt>
                <c:pt idx="4">
                  <c:v>33339.17637476956</c:v>
                </c:pt>
                <c:pt idx="5">
                  <c:v>29312.46320577191</c:v>
                </c:pt>
                <c:pt idx="6">
                  <c:v>25941.319394882863</c:v>
                </c:pt>
                <c:pt idx="7">
                  <c:v>23077.208091221313</c:v>
                </c:pt>
                <c:pt idx="8">
                  <c:v>20613.43401359335</c:v>
                </c:pt>
                <c:pt idx="9">
                  <c:v>18471.377594229336</c:v>
                </c:pt>
                <c:pt idx="10">
                  <c:v>16591.827774402656</c:v>
                </c:pt>
                <c:pt idx="11">
                  <c:v>14929.338418256499</c:v>
                </c:pt>
                <c:pt idx="12">
                  <c:v>13448.445412011151</c:v>
                </c:pt>
                <c:pt idx="13">
                  <c:v>12121.066069553535</c:v>
                </c:pt>
                <c:pt idx="14">
                  <c:v>10924.671129162498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'VET''s'!$N$10</c:f>
              <c:strCache>
                <c:ptCount val="1"/>
                <c:pt idx="0">
                  <c:v>160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'VET''s'!$N$11:$N$25</c:f>
              <c:numCache>
                <c:ptCount val="15"/>
                <c:pt idx="0">
                  <c:v>64929.65892273776</c:v>
                </c:pt>
                <c:pt idx="1">
                  <c:v>54288.28167972736</c:v>
                </c:pt>
                <c:pt idx="2">
                  <c:v>46232.794237538496</c:v>
                </c:pt>
                <c:pt idx="3">
                  <c:v>39920.59044472329</c:v>
                </c:pt>
                <c:pt idx="4">
                  <c:v>34839.514553944246</c:v>
                </c:pt>
                <c:pt idx="5">
                  <c:v>30660.334654369777</c:v>
                </c:pt>
                <c:pt idx="6">
                  <c:v>27161.770374844047</c:v>
                </c:pt>
                <c:pt idx="7">
                  <c:v>24189.599121365874</c:v>
                </c:pt>
                <c:pt idx="8">
                  <c:v>21633.041579821536</c:v>
                </c:pt>
                <c:pt idx="9">
                  <c:v>19410.468932175034</c:v>
                </c:pt>
                <c:pt idx="10">
                  <c:v>17460.40388674803</c:v>
                </c:pt>
                <c:pt idx="11">
                  <c:v>15735.661062455156</c:v>
                </c:pt>
                <c:pt idx="12">
                  <c:v>14199.41928039232</c:v>
                </c:pt>
                <c:pt idx="13">
                  <c:v>12822.521417375152</c:v>
                </c:pt>
                <c:pt idx="14">
                  <c:v>11581.576423471934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'VET''s'!$O$10</c:f>
              <c:strCache>
                <c:ptCount val="1"/>
                <c:pt idx="0">
                  <c:v>165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'VET''s'!$O$11:$O$25</c:f>
              <c:numCache>
                <c:ptCount val="15"/>
                <c:pt idx="0">
                  <c:v>67532.4442310175</c:v>
                </c:pt>
                <c:pt idx="1">
                  <c:v>56500.54139658487</c:v>
                </c:pt>
                <c:pt idx="2">
                  <c:v>48149.816701651594</c:v>
                </c:pt>
                <c:pt idx="3">
                  <c:v>41606.5996523397</c:v>
                </c:pt>
                <c:pt idx="4">
                  <c:v>36339.85273311893</c:v>
                </c:pt>
                <c:pt idx="5">
                  <c:v>32008.20610296764</c:v>
                </c:pt>
                <c:pt idx="6">
                  <c:v>28382.221354805217</c:v>
                </c:pt>
                <c:pt idx="7">
                  <c:v>25301.990151510432</c:v>
                </c:pt>
                <c:pt idx="8">
                  <c:v>22652.649146049724</c:v>
                </c:pt>
                <c:pt idx="9">
                  <c:v>20349.56027012073</c:v>
                </c:pt>
                <c:pt idx="10">
                  <c:v>18328.979999093397</c:v>
                </c:pt>
                <c:pt idx="11">
                  <c:v>16541.983706653813</c:v>
                </c:pt>
                <c:pt idx="12">
                  <c:v>14950.393148773486</c:v>
                </c:pt>
                <c:pt idx="13">
                  <c:v>13523.976765196765</c:v>
                </c:pt>
                <c:pt idx="14">
                  <c:v>12238.481717781371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'VET''s'!$P$10</c:f>
              <c:strCache>
                <c:ptCount val="1"/>
                <c:pt idx="0">
                  <c:v>170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'VET''s'!$P$11:$P$25</c:f>
              <c:numCache>
                <c:ptCount val="15"/>
                <c:pt idx="0">
                  <c:v>70135.22953929726</c:v>
                </c:pt>
                <c:pt idx="1">
                  <c:v>58712.80111344238</c:v>
                </c:pt>
                <c:pt idx="2">
                  <c:v>50066.839165764715</c:v>
                </c:pt>
                <c:pt idx="3">
                  <c:v>43292.60885995611</c:v>
                </c:pt>
                <c:pt idx="4">
                  <c:v>37840.190912293634</c:v>
                </c:pt>
                <c:pt idx="5">
                  <c:v>33356.077551565504</c:v>
                </c:pt>
                <c:pt idx="6">
                  <c:v>29602.67233476641</c:v>
                </c:pt>
                <c:pt idx="7">
                  <c:v>26414.381181654997</c:v>
                </c:pt>
                <c:pt idx="8">
                  <c:v>23672.25671227792</c:v>
                </c:pt>
                <c:pt idx="9">
                  <c:v>21288.651608066426</c:v>
                </c:pt>
                <c:pt idx="10">
                  <c:v>19197.556111438775</c:v>
                </c:pt>
                <c:pt idx="11">
                  <c:v>17348.306350852472</c:v>
                </c:pt>
                <c:pt idx="12">
                  <c:v>15701.367017154656</c:v>
                </c:pt>
                <c:pt idx="13">
                  <c:v>14225.432113018385</c:v>
                </c:pt>
                <c:pt idx="14">
                  <c:v>12895.387012090807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'VET''s'!$Q$10</c:f>
              <c:strCache>
                <c:ptCount val="1"/>
                <c:pt idx="0">
                  <c:v>175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0.062</c:v>
                </c:pt>
                <c:pt idx="1">
                  <c:v>0.072</c:v>
                </c:pt>
                <c:pt idx="2">
                  <c:v>0.082</c:v>
                </c:pt>
                <c:pt idx="3">
                  <c:v>0.092</c:v>
                </c:pt>
                <c:pt idx="4">
                  <c:v>0.102</c:v>
                </c:pt>
                <c:pt idx="5">
                  <c:v>0.112</c:v>
                </c:pt>
                <c:pt idx="6">
                  <c:v>0.122</c:v>
                </c:pt>
                <c:pt idx="7">
                  <c:v>0.132</c:v>
                </c:pt>
                <c:pt idx="8">
                  <c:v>0.142</c:v>
                </c:pt>
                <c:pt idx="9">
                  <c:v>0.152</c:v>
                </c:pt>
                <c:pt idx="10">
                  <c:v>0.162</c:v>
                </c:pt>
                <c:pt idx="11">
                  <c:v>0.172</c:v>
                </c:pt>
                <c:pt idx="12">
                  <c:v>0.182</c:v>
                </c:pt>
                <c:pt idx="13">
                  <c:v>0.192</c:v>
                </c:pt>
                <c:pt idx="14">
                  <c:v>0.202</c:v>
                </c:pt>
              </c:numCache>
            </c:numRef>
          </c:xVal>
          <c:yVal>
            <c:numRef>
              <c:f>'VET''s'!$Q$11:$Q$25</c:f>
              <c:numCache>
                <c:ptCount val="15"/>
                <c:pt idx="0">
                  <c:v>72738.014847577</c:v>
                </c:pt>
                <c:pt idx="1">
                  <c:v>60925.06083029989</c:v>
                </c:pt>
                <c:pt idx="2">
                  <c:v>51983.861629877814</c:v>
                </c:pt>
                <c:pt idx="3">
                  <c:v>44978.618067572526</c:v>
                </c:pt>
                <c:pt idx="4">
                  <c:v>39340.529091468314</c:v>
                </c:pt>
                <c:pt idx="5">
                  <c:v>34703.94900016335</c:v>
                </c:pt>
                <c:pt idx="6">
                  <c:v>30823.123314727585</c:v>
                </c:pt>
                <c:pt idx="7">
                  <c:v>27526.772211799554</c:v>
                </c:pt>
                <c:pt idx="8">
                  <c:v>24691.864278506106</c:v>
                </c:pt>
                <c:pt idx="9">
                  <c:v>22227.74294601212</c:v>
                </c:pt>
                <c:pt idx="10">
                  <c:v>20066.132223784145</c:v>
                </c:pt>
                <c:pt idx="11">
                  <c:v>18154.62899505112</c:v>
                </c:pt>
                <c:pt idx="12">
                  <c:v>16452.34088553582</c:v>
                </c:pt>
                <c:pt idx="13">
                  <c:v>14926.887460839996</c:v>
                </c:pt>
                <c:pt idx="14">
                  <c:v>13552.29230640024</c:v>
                </c:pt>
              </c:numCache>
            </c:numRef>
          </c:yVal>
          <c:smooth val="1"/>
        </c:ser>
        <c:axId val="224115"/>
        <c:axId val="2017036"/>
      </c:scatterChart>
      <c:valAx>
        <c:axId val="224115"/>
        <c:scaling>
          <c:orientation val="minMax"/>
          <c:max val="0.21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Taxas de Juros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7036"/>
        <c:crosses val="autoZero"/>
        <c:crossBetween val="midCat"/>
        <c:dispUnits/>
        <c:majorUnit val="0.01"/>
        <c:minorUnit val="0.01"/>
      </c:valAx>
      <c:valAx>
        <c:axId val="2017036"/>
        <c:scaling>
          <c:orientation val="minMax"/>
          <c:max val="16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VET (R$)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15"/>
        <c:crosses val="autoZero"/>
        <c:crossBetween val="midCat"/>
        <c:dispUnits/>
        <c:majorUnit val="2000"/>
        <c:minorUnit val="200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 zoomScale="74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12</xdr:row>
      <xdr:rowOff>9525</xdr:rowOff>
    </xdr:from>
    <xdr:to>
      <xdr:col>19</xdr:col>
      <xdr:colOff>76200</xdr:colOff>
      <xdr:row>14</xdr:row>
      <xdr:rowOff>0</xdr:rowOff>
    </xdr:to>
    <xdr:pic macro="[0]!LimpaDados"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676400"/>
          <a:ext cx="904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0</xdr:rowOff>
    </xdr:from>
    <xdr:to>
      <xdr:col>19</xdr:col>
      <xdr:colOff>66675</xdr:colOff>
      <xdr:row>27</xdr:row>
      <xdr:rowOff>133350</xdr:rowOff>
    </xdr:to>
    <xdr:pic macro="[0]!DoCalc"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3629025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16</xdr:row>
      <xdr:rowOff>9525</xdr:rowOff>
    </xdr:from>
    <xdr:to>
      <xdr:col>18</xdr:col>
      <xdr:colOff>57150</xdr:colOff>
      <xdr:row>18</xdr:row>
      <xdr:rowOff>19050</xdr:rowOff>
    </xdr:to>
    <xdr:pic macro="[0]!B1_G32"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22885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19</xdr:row>
      <xdr:rowOff>9525</xdr:rowOff>
    </xdr:from>
    <xdr:to>
      <xdr:col>18</xdr:col>
      <xdr:colOff>57150</xdr:colOff>
      <xdr:row>21</xdr:row>
      <xdr:rowOff>19050</xdr:rowOff>
    </xdr:to>
    <xdr:pic macro="[0]!B3_G30"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265747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22</xdr:row>
      <xdr:rowOff>9525</xdr:rowOff>
    </xdr:from>
    <xdr:to>
      <xdr:col>18</xdr:col>
      <xdr:colOff>57150</xdr:colOff>
      <xdr:row>24</xdr:row>
      <xdr:rowOff>19050</xdr:rowOff>
    </xdr:to>
    <xdr:pic macro="[0]!B5_S30"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308610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16</xdr:row>
      <xdr:rowOff>9525</xdr:rowOff>
    </xdr:from>
    <xdr:to>
      <xdr:col>19</xdr:col>
      <xdr:colOff>66675</xdr:colOff>
      <xdr:row>18</xdr:row>
      <xdr:rowOff>19050</xdr:rowOff>
    </xdr:to>
    <xdr:pic macro="[0]!B2_G34"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58075" y="222885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19</xdr:row>
      <xdr:rowOff>9525</xdr:rowOff>
    </xdr:from>
    <xdr:to>
      <xdr:col>19</xdr:col>
      <xdr:colOff>66675</xdr:colOff>
      <xdr:row>21</xdr:row>
      <xdr:rowOff>19050</xdr:rowOff>
    </xdr:to>
    <xdr:pic macro="[0]!B4_S24"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58075" y="2657475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22</xdr:row>
      <xdr:rowOff>9525</xdr:rowOff>
    </xdr:from>
    <xdr:to>
      <xdr:col>19</xdr:col>
      <xdr:colOff>66675</xdr:colOff>
      <xdr:row>24</xdr:row>
      <xdr:rowOff>19050</xdr:rowOff>
    </xdr:to>
    <xdr:pic macro="[0]!B6_G28"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58075" y="308610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S40"/>
  <sheetViews>
    <sheetView tabSelected="1" zoomScalePageLayoutView="0" workbookViewId="0" topLeftCell="A1">
      <selection activeCell="A1" sqref="A1"/>
    </sheetView>
  </sheetViews>
  <sheetFormatPr defaultColWidth="7" defaultRowHeight="11.25"/>
  <cols>
    <col min="1" max="1" width="7" style="0" customWidth="1"/>
    <col min="2" max="2" width="6.5" style="0" customWidth="1"/>
    <col min="3" max="3" width="7.66015625" style="0" customWidth="1"/>
    <col min="4" max="9" width="7" style="0" customWidth="1"/>
    <col min="10" max="10" width="8.5" style="0" customWidth="1"/>
    <col min="11" max="16" width="7" style="0" customWidth="1"/>
    <col min="17" max="17" width="8.33203125" style="0" customWidth="1"/>
    <col min="18" max="18" width="7" style="0" customWidth="1"/>
    <col min="19" max="19" width="8" style="0" customWidth="1"/>
  </cols>
  <sheetData>
    <row r="1" spans="3:17" ht="9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3:19" ht="20.25">
      <c r="C2" s="7"/>
      <c r="D2" s="7"/>
      <c r="E2" s="7"/>
      <c r="F2" s="7"/>
      <c r="G2" s="7"/>
      <c r="H2" s="73"/>
      <c r="I2" s="74"/>
      <c r="J2" s="74"/>
      <c r="K2" s="74"/>
      <c r="L2" s="75"/>
      <c r="M2" s="7"/>
      <c r="N2" s="7"/>
      <c r="O2" s="7"/>
      <c r="P2" s="7"/>
      <c r="Q2" s="7"/>
      <c r="R2" s="69" t="s">
        <v>1</v>
      </c>
      <c r="S2" s="69"/>
    </row>
    <row r="3" spans="2:19" ht="10.5" thickBot="1">
      <c r="B3" s="68" t="s">
        <v>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</row>
    <row r="4" spans="2:19" ht="9.75">
      <c r="B4" s="8"/>
      <c r="C4" s="9" t="s">
        <v>3</v>
      </c>
      <c r="D4" s="77" t="s">
        <v>4</v>
      </c>
      <c r="E4" s="77"/>
      <c r="F4" s="77"/>
      <c r="G4" s="77"/>
      <c r="H4" s="77"/>
      <c r="I4" s="77"/>
      <c r="J4" s="9" t="s">
        <v>5</v>
      </c>
      <c r="K4" s="77"/>
      <c r="L4" s="77"/>
      <c r="M4" s="77"/>
      <c r="N4" s="77"/>
      <c r="O4" s="77"/>
      <c r="P4" s="77"/>
      <c r="Q4" s="10" t="s">
        <v>5</v>
      </c>
      <c r="R4" s="70" t="s">
        <v>6</v>
      </c>
      <c r="S4" s="71"/>
    </row>
    <row r="5" spans="2:19" ht="9.75">
      <c r="B5" s="11" t="s">
        <v>7</v>
      </c>
      <c r="C5" s="5">
        <v>0</v>
      </c>
      <c r="D5" s="5">
        <v>1</v>
      </c>
      <c r="E5" s="5">
        <v>2</v>
      </c>
      <c r="F5" s="5">
        <v>3</v>
      </c>
      <c r="G5" s="5"/>
      <c r="H5" s="6" t="s">
        <v>8</v>
      </c>
      <c r="I5" s="5"/>
      <c r="J5" s="5" t="s">
        <v>9</v>
      </c>
      <c r="K5" s="5" t="s">
        <v>10</v>
      </c>
      <c r="L5" s="5" t="s">
        <v>11</v>
      </c>
      <c r="M5" s="5" t="s">
        <v>12</v>
      </c>
      <c r="N5" s="5"/>
      <c r="O5" s="6" t="s">
        <v>13</v>
      </c>
      <c r="P5" s="5"/>
      <c r="Q5" s="12" t="s">
        <v>14</v>
      </c>
      <c r="R5" s="15" t="s">
        <v>15</v>
      </c>
      <c r="S5" s="36">
        <v>10.8292</v>
      </c>
    </row>
    <row r="6" spans="2:19" ht="10.5" thickBot="1">
      <c r="B6" s="13"/>
      <c r="C6" s="52">
        <v>6000</v>
      </c>
      <c r="D6" s="52">
        <v>1500</v>
      </c>
      <c r="E6" s="52">
        <v>1000</v>
      </c>
      <c r="F6" s="52">
        <v>0</v>
      </c>
      <c r="G6" s="14"/>
      <c r="H6" s="52">
        <v>0</v>
      </c>
      <c r="I6" s="14"/>
      <c r="J6" s="52">
        <v>0</v>
      </c>
      <c r="K6" s="52">
        <v>0</v>
      </c>
      <c r="L6" s="52">
        <v>0</v>
      </c>
      <c r="M6" s="52">
        <v>0</v>
      </c>
      <c r="N6" s="14"/>
      <c r="O6" s="52">
        <v>0</v>
      </c>
      <c r="P6" s="14"/>
      <c r="Q6" s="52">
        <v>0</v>
      </c>
      <c r="R6" s="15" t="s">
        <v>16</v>
      </c>
      <c r="S6" s="36">
        <v>0.36</v>
      </c>
    </row>
    <row r="7" spans="18:19" ht="9.75">
      <c r="R7" s="15" t="s">
        <v>17</v>
      </c>
      <c r="S7" s="36">
        <v>2.47</v>
      </c>
    </row>
    <row r="8" spans="2:19" ht="10.5" thickBot="1">
      <c r="B8" s="76" t="s">
        <v>18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2" t="s">
        <v>19</v>
      </c>
      <c r="S8" s="71"/>
    </row>
    <row r="9" spans="3:19" ht="10.5" thickBot="1">
      <c r="C9" s="80" t="s">
        <v>20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  <c r="R9" s="15" t="s">
        <v>15</v>
      </c>
      <c r="S9" s="36">
        <v>6.854</v>
      </c>
    </row>
    <row r="10" spans="2:19" ht="10.5" thickBot="1">
      <c r="B10" s="14"/>
      <c r="C10" s="61">
        <v>105</v>
      </c>
      <c r="D10" s="58">
        <v>110</v>
      </c>
      <c r="E10" s="58">
        <v>115</v>
      </c>
      <c r="F10" s="58">
        <v>120</v>
      </c>
      <c r="G10" s="58">
        <v>125</v>
      </c>
      <c r="H10" s="58">
        <v>130</v>
      </c>
      <c r="I10" s="58">
        <v>135</v>
      </c>
      <c r="J10" s="58">
        <v>140</v>
      </c>
      <c r="K10" s="58">
        <v>145</v>
      </c>
      <c r="L10" s="58">
        <v>150</v>
      </c>
      <c r="M10" s="58">
        <v>155</v>
      </c>
      <c r="N10" s="58">
        <v>160</v>
      </c>
      <c r="O10" s="58">
        <v>165</v>
      </c>
      <c r="P10" s="58">
        <v>170</v>
      </c>
      <c r="Q10" s="62">
        <v>175</v>
      </c>
      <c r="R10" s="15" t="s">
        <v>16</v>
      </c>
      <c r="S10" s="36">
        <v>0.28</v>
      </c>
    </row>
    <row r="11" spans="1:19" ht="9.75">
      <c r="A11" s="67"/>
      <c r="B11" s="90">
        <v>0.062</v>
      </c>
      <c r="C11" s="53">
        <v>5</v>
      </c>
      <c r="D11" s="54">
        <v>5</v>
      </c>
      <c r="E11" s="53">
        <v>5</v>
      </c>
      <c r="F11" s="54">
        <v>5</v>
      </c>
      <c r="G11" s="53">
        <v>5</v>
      </c>
      <c r="H11" s="54">
        <v>5</v>
      </c>
      <c r="I11" s="53">
        <v>5</v>
      </c>
      <c r="J11" s="54">
        <v>5</v>
      </c>
      <c r="K11" s="53">
        <v>5</v>
      </c>
      <c r="L11" s="53">
        <v>5</v>
      </c>
      <c r="M11" s="54">
        <v>5</v>
      </c>
      <c r="N11" s="53">
        <v>5</v>
      </c>
      <c r="O11" s="54">
        <v>5</v>
      </c>
      <c r="P11" s="53">
        <v>5</v>
      </c>
      <c r="Q11" s="55">
        <v>5</v>
      </c>
      <c r="R11" s="15" t="s">
        <v>17</v>
      </c>
      <c r="S11" s="89">
        <v>2.91</v>
      </c>
    </row>
    <row r="12" spans="1:17" ht="9.75">
      <c r="A12" s="67"/>
      <c r="B12" s="91"/>
      <c r="C12" s="49">
        <v>6</v>
      </c>
      <c r="D12" s="51">
        <v>6</v>
      </c>
      <c r="E12" s="49">
        <v>6</v>
      </c>
      <c r="F12" s="51">
        <v>5</v>
      </c>
      <c r="G12" s="49">
        <v>5</v>
      </c>
      <c r="H12" s="51">
        <v>5</v>
      </c>
      <c r="I12" s="49">
        <v>5</v>
      </c>
      <c r="J12" s="51">
        <v>5</v>
      </c>
      <c r="K12" s="49">
        <v>5</v>
      </c>
      <c r="L12" s="49">
        <v>5</v>
      </c>
      <c r="M12" s="51">
        <v>5</v>
      </c>
      <c r="N12" s="49">
        <v>5</v>
      </c>
      <c r="O12" s="51">
        <v>5</v>
      </c>
      <c r="P12" s="49">
        <v>5</v>
      </c>
      <c r="Q12" s="56">
        <v>5</v>
      </c>
    </row>
    <row r="13" spans="1:19" ht="11.25">
      <c r="A13" s="67"/>
      <c r="B13" s="92">
        <v>0.072</v>
      </c>
      <c r="C13" s="48">
        <v>5</v>
      </c>
      <c r="D13" s="63">
        <v>5</v>
      </c>
      <c r="E13" s="48">
        <v>5</v>
      </c>
      <c r="F13" s="50">
        <v>5</v>
      </c>
      <c r="G13" s="48">
        <v>5</v>
      </c>
      <c r="H13" s="50">
        <v>5</v>
      </c>
      <c r="I13" s="48">
        <v>5</v>
      </c>
      <c r="J13" s="50">
        <v>5</v>
      </c>
      <c r="K13" s="48">
        <v>5</v>
      </c>
      <c r="L13" s="48">
        <v>5</v>
      </c>
      <c r="M13" s="50">
        <v>5</v>
      </c>
      <c r="N13" s="48">
        <v>5</v>
      </c>
      <c r="O13" s="50">
        <v>5</v>
      </c>
      <c r="P13" s="48">
        <v>5</v>
      </c>
      <c r="Q13" s="57">
        <v>5</v>
      </c>
      <c r="S13" s="1"/>
    </row>
    <row r="14" spans="1:17" ht="11.25">
      <c r="A14" s="67"/>
      <c r="B14" s="91"/>
      <c r="C14" s="49">
        <v>6</v>
      </c>
      <c r="D14" s="64">
        <v>6</v>
      </c>
      <c r="E14" s="49">
        <v>5</v>
      </c>
      <c r="F14" s="51">
        <v>5</v>
      </c>
      <c r="G14" s="49">
        <v>5</v>
      </c>
      <c r="H14" s="51">
        <v>5</v>
      </c>
      <c r="I14" s="49">
        <v>5</v>
      </c>
      <c r="J14" s="51">
        <v>5</v>
      </c>
      <c r="K14" s="49">
        <v>5</v>
      </c>
      <c r="L14" s="49">
        <v>5</v>
      </c>
      <c r="M14" s="51">
        <v>5</v>
      </c>
      <c r="N14" s="49">
        <v>5</v>
      </c>
      <c r="O14" s="51">
        <v>5</v>
      </c>
      <c r="P14" s="49">
        <v>5</v>
      </c>
      <c r="Q14" s="56">
        <v>5</v>
      </c>
    </row>
    <row r="15" spans="1:17" ht="11.25">
      <c r="A15" s="67"/>
      <c r="B15" s="92">
        <v>0.082</v>
      </c>
      <c r="C15" s="48">
        <v>5</v>
      </c>
      <c r="D15" s="50">
        <v>5</v>
      </c>
      <c r="E15" s="48">
        <v>5</v>
      </c>
      <c r="F15" s="50">
        <v>5</v>
      </c>
      <c r="G15" s="48">
        <v>5</v>
      </c>
      <c r="H15" s="50">
        <v>5</v>
      </c>
      <c r="I15" s="48">
        <v>5</v>
      </c>
      <c r="J15" s="50">
        <v>5</v>
      </c>
      <c r="K15" s="48">
        <v>5</v>
      </c>
      <c r="L15" s="48">
        <v>5</v>
      </c>
      <c r="M15" s="50">
        <v>5</v>
      </c>
      <c r="N15" s="48">
        <v>5</v>
      </c>
      <c r="O15" s="50">
        <v>5</v>
      </c>
      <c r="P15" s="48">
        <v>5</v>
      </c>
      <c r="Q15" s="57">
        <v>5</v>
      </c>
    </row>
    <row r="16" spans="1:19" ht="9.75">
      <c r="A16" s="67"/>
      <c r="B16" s="91"/>
      <c r="C16" s="49">
        <v>6</v>
      </c>
      <c r="D16" s="51">
        <v>5</v>
      </c>
      <c r="E16" s="49">
        <v>5</v>
      </c>
      <c r="F16" s="51">
        <v>5</v>
      </c>
      <c r="G16" s="49">
        <v>5</v>
      </c>
      <c r="H16" s="51">
        <v>5</v>
      </c>
      <c r="I16" s="49">
        <v>5</v>
      </c>
      <c r="J16" s="51">
        <v>5</v>
      </c>
      <c r="K16" s="49">
        <v>5</v>
      </c>
      <c r="L16" s="49">
        <v>5</v>
      </c>
      <c r="M16" s="51">
        <v>5</v>
      </c>
      <c r="N16" s="49">
        <v>5</v>
      </c>
      <c r="O16" s="51">
        <v>5</v>
      </c>
      <c r="P16" s="49">
        <v>5</v>
      </c>
      <c r="Q16" s="56">
        <v>5</v>
      </c>
      <c r="R16" s="78" t="s">
        <v>21</v>
      </c>
      <c r="S16" s="79"/>
    </row>
    <row r="17" spans="1:17" ht="11.25">
      <c r="A17" s="67"/>
      <c r="B17" s="92">
        <v>0.092</v>
      </c>
      <c r="C17" s="48">
        <v>5</v>
      </c>
      <c r="D17" s="50">
        <v>5</v>
      </c>
      <c r="E17" s="48">
        <v>5</v>
      </c>
      <c r="F17" s="50">
        <v>5</v>
      </c>
      <c r="G17" s="48">
        <v>5</v>
      </c>
      <c r="H17" s="50">
        <v>5</v>
      </c>
      <c r="I17" s="48">
        <v>5</v>
      </c>
      <c r="J17" s="50">
        <v>5</v>
      </c>
      <c r="K17" s="48">
        <v>5</v>
      </c>
      <c r="L17" s="48">
        <v>5</v>
      </c>
      <c r="M17" s="50">
        <v>5</v>
      </c>
      <c r="N17" s="48">
        <v>5</v>
      </c>
      <c r="O17" s="50">
        <v>5</v>
      </c>
      <c r="P17" s="48">
        <v>5</v>
      </c>
      <c r="Q17" s="57">
        <v>5</v>
      </c>
    </row>
    <row r="18" spans="1:17" ht="11.25">
      <c r="A18" s="67"/>
      <c r="B18" s="91"/>
      <c r="C18" s="49">
        <v>6</v>
      </c>
      <c r="D18" s="51">
        <v>5</v>
      </c>
      <c r="E18" s="49">
        <v>5</v>
      </c>
      <c r="F18" s="51">
        <v>5</v>
      </c>
      <c r="G18" s="49">
        <v>5</v>
      </c>
      <c r="H18" s="51">
        <v>5</v>
      </c>
      <c r="I18" s="49">
        <v>5</v>
      </c>
      <c r="J18" s="51">
        <v>5</v>
      </c>
      <c r="K18" s="49">
        <v>5</v>
      </c>
      <c r="L18" s="49">
        <v>5</v>
      </c>
      <c r="M18" s="51">
        <v>5</v>
      </c>
      <c r="N18" s="49">
        <v>5</v>
      </c>
      <c r="O18" s="51">
        <v>5</v>
      </c>
      <c r="P18" s="49">
        <v>5</v>
      </c>
      <c r="Q18" s="56">
        <v>5</v>
      </c>
    </row>
    <row r="19" spans="1:17" ht="11.25">
      <c r="A19" s="67"/>
      <c r="B19" s="92">
        <v>0.102</v>
      </c>
      <c r="C19" s="48">
        <v>5</v>
      </c>
      <c r="D19" s="50">
        <v>5</v>
      </c>
      <c r="E19" s="48">
        <v>5</v>
      </c>
      <c r="F19" s="50">
        <v>5</v>
      </c>
      <c r="G19" s="48">
        <v>5</v>
      </c>
      <c r="H19" s="50">
        <v>5</v>
      </c>
      <c r="I19" s="48">
        <v>5</v>
      </c>
      <c r="J19" s="50">
        <v>5</v>
      </c>
      <c r="K19" s="48">
        <v>5</v>
      </c>
      <c r="L19" s="48">
        <v>5</v>
      </c>
      <c r="M19" s="50">
        <v>5</v>
      </c>
      <c r="N19" s="48">
        <v>5</v>
      </c>
      <c r="O19" s="50">
        <v>5</v>
      </c>
      <c r="P19" s="48">
        <v>5</v>
      </c>
      <c r="Q19" s="57">
        <v>5</v>
      </c>
    </row>
    <row r="20" spans="1:17" ht="11.25">
      <c r="A20" s="67"/>
      <c r="B20" s="91"/>
      <c r="C20" s="49">
        <v>5</v>
      </c>
      <c r="D20" s="51">
        <v>5</v>
      </c>
      <c r="E20" s="49">
        <v>5</v>
      </c>
      <c r="F20" s="51">
        <v>5</v>
      </c>
      <c r="G20" s="49">
        <v>5</v>
      </c>
      <c r="H20" s="51">
        <v>5</v>
      </c>
      <c r="I20" s="49">
        <v>5</v>
      </c>
      <c r="J20" s="51">
        <v>5</v>
      </c>
      <c r="K20" s="49">
        <v>5</v>
      </c>
      <c r="L20" s="49">
        <v>5</v>
      </c>
      <c r="M20" s="51">
        <v>5</v>
      </c>
      <c r="N20" s="49">
        <v>5</v>
      </c>
      <c r="O20" s="51">
        <v>5</v>
      </c>
      <c r="P20" s="49">
        <v>5</v>
      </c>
      <c r="Q20" s="56">
        <v>5</v>
      </c>
    </row>
    <row r="21" spans="1:17" ht="11.25">
      <c r="A21" s="67"/>
      <c r="B21" s="94">
        <v>0.112</v>
      </c>
      <c r="C21" s="48">
        <v>5</v>
      </c>
      <c r="D21" s="50">
        <v>5</v>
      </c>
      <c r="E21" s="48">
        <v>5</v>
      </c>
      <c r="F21" s="50">
        <v>5</v>
      </c>
      <c r="G21" s="48">
        <v>5</v>
      </c>
      <c r="H21" s="50">
        <v>5</v>
      </c>
      <c r="I21" s="48">
        <v>5</v>
      </c>
      <c r="J21" s="50">
        <v>5</v>
      </c>
      <c r="K21" s="48">
        <v>5</v>
      </c>
      <c r="L21" s="48">
        <v>5</v>
      </c>
      <c r="M21" s="50">
        <v>5</v>
      </c>
      <c r="N21" s="48">
        <v>5</v>
      </c>
      <c r="O21" s="50">
        <v>5</v>
      </c>
      <c r="P21" s="48">
        <v>5</v>
      </c>
      <c r="Q21" s="57">
        <v>5</v>
      </c>
    </row>
    <row r="22" spans="1:17" ht="11.25">
      <c r="A22" s="67"/>
      <c r="B22" s="91"/>
      <c r="C22" s="49">
        <v>5</v>
      </c>
      <c r="D22" s="51">
        <v>5</v>
      </c>
      <c r="E22" s="49">
        <v>5</v>
      </c>
      <c r="F22" s="51">
        <v>5</v>
      </c>
      <c r="G22" s="49">
        <v>5</v>
      </c>
      <c r="H22" s="51">
        <v>5</v>
      </c>
      <c r="I22" s="49">
        <v>5</v>
      </c>
      <c r="J22" s="51">
        <v>5</v>
      </c>
      <c r="K22" s="49">
        <v>5</v>
      </c>
      <c r="L22" s="49">
        <v>5</v>
      </c>
      <c r="M22" s="51">
        <v>5</v>
      </c>
      <c r="N22" s="49">
        <v>5</v>
      </c>
      <c r="O22" s="51">
        <v>5</v>
      </c>
      <c r="P22" s="49">
        <v>5</v>
      </c>
      <c r="Q22" s="56">
        <v>5</v>
      </c>
    </row>
    <row r="23" spans="1:17" ht="11.25">
      <c r="A23" s="67"/>
      <c r="B23" s="92">
        <v>0.122</v>
      </c>
      <c r="C23" s="48">
        <v>5</v>
      </c>
      <c r="D23" s="50">
        <v>5</v>
      </c>
      <c r="E23" s="48">
        <v>5</v>
      </c>
      <c r="F23" s="50">
        <v>5</v>
      </c>
      <c r="G23" s="48">
        <v>5</v>
      </c>
      <c r="H23" s="50">
        <v>5</v>
      </c>
      <c r="I23" s="48">
        <v>5</v>
      </c>
      <c r="J23" s="50">
        <v>5</v>
      </c>
      <c r="K23" s="48">
        <v>5</v>
      </c>
      <c r="L23" s="48">
        <v>5</v>
      </c>
      <c r="M23" s="50">
        <v>5</v>
      </c>
      <c r="N23" s="48">
        <v>5</v>
      </c>
      <c r="O23" s="50">
        <v>5</v>
      </c>
      <c r="P23" s="48">
        <v>5</v>
      </c>
      <c r="Q23" s="57">
        <v>5</v>
      </c>
    </row>
    <row r="24" spans="1:17" ht="11.25">
      <c r="A24" s="67"/>
      <c r="B24" s="91"/>
      <c r="C24" s="49">
        <v>5</v>
      </c>
      <c r="D24" s="51">
        <v>5</v>
      </c>
      <c r="E24" s="49">
        <v>5</v>
      </c>
      <c r="F24" s="51">
        <v>5</v>
      </c>
      <c r="G24" s="49">
        <v>5</v>
      </c>
      <c r="H24" s="51">
        <v>5</v>
      </c>
      <c r="I24" s="49">
        <v>5</v>
      </c>
      <c r="J24" s="51">
        <v>5</v>
      </c>
      <c r="K24" s="49">
        <v>5</v>
      </c>
      <c r="L24" s="49">
        <v>5</v>
      </c>
      <c r="M24" s="51">
        <v>5</v>
      </c>
      <c r="N24" s="49">
        <v>5</v>
      </c>
      <c r="O24" s="51">
        <v>5</v>
      </c>
      <c r="P24" s="49">
        <v>5</v>
      </c>
      <c r="Q24" s="56">
        <v>5</v>
      </c>
    </row>
    <row r="25" spans="1:17" ht="11.25">
      <c r="A25" s="67"/>
      <c r="B25" s="92">
        <v>0.132</v>
      </c>
      <c r="C25" s="48">
        <v>5</v>
      </c>
      <c r="D25" s="50">
        <v>5</v>
      </c>
      <c r="E25" s="48">
        <v>5</v>
      </c>
      <c r="F25" s="50">
        <v>5</v>
      </c>
      <c r="G25" s="48">
        <v>5</v>
      </c>
      <c r="H25" s="50">
        <v>5</v>
      </c>
      <c r="I25" s="48">
        <v>5</v>
      </c>
      <c r="J25" s="50">
        <v>5</v>
      </c>
      <c r="K25" s="48">
        <v>5</v>
      </c>
      <c r="L25" s="48">
        <v>5</v>
      </c>
      <c r="M25" s="50">
        <v>5</v>
      </c>
      <c r="N25" s="48">
        <v>5</v>
      </c>
      <c r="O25" s="50">
        <v>5</v>
      </c>
      <c r="P25" s="48">
        <v>5</v>
      </c>
      <c r="Q25" s="57">
        <v>5</v>
      </c>
    </row>
    <row r="26" spans="1:17" ht="9.75">
      <c r="A26" s="67"/>
      <c r="B26" s="91"/>
      <c r="C26" s="49">
        <v>5</v>
      </c>
      <c r="D26" s="51">
        <v>5</v>
      </c>
      <c r="E26" s="49">
        <v>5</v>
      </c>
      <c r="F26" s="51">
        <v>5</v>
      </c>
      <c r="G26" s="49">
        <v>5</v>
      </c>
      <c r="H26" s="51">
        <v>5</v>
      </c>
      <c r="I26" s="49">
        <v>5</v>
      </c>
      <c r="J26" s="51">
        <v>5</v>
      </c>
      <c r="K26" s="49">
        <v>5</v>
      </c>
      <c r="L26" s="49">
        <v>5</v>
      </c>
      <c r="M26" s="51">
        <v>5</v>
      </c>
      <c r="N26" s="49">
        <v>5</v>
      </c>
      <c r="O26" s="51">
        <v>5</v>
      </c>
      <c r="P26" s="49">
        <v>5</v>
      </c>
      <c r="Q26" s="56">
        <v>5</v>
      </c>
    </row>
    <row r="27" spans="1:17" ht="11.25">
      <c r="A27" s="67"/>
      <c r="B27" s="92">
        <v>0.142</v>
      </c>
      <c r="C27" s="48">
        <v>5</v>
      </c>
      <c r="D27" s="50">
        <v>5</v>
      </c>
      <c r="E27" s="48">
        <v>5</v>
      </c>
      <c r="F27" s="50">
        <v>5</v>
      </c>
      <c r="G27" s="48">
        <v>5</v>
      </c>
      <c r="H27" s="50">
        <v>5</v>
      </c>
      <c r="I27" s="48">
        <v>5</v>
      </c>
      <c r="J27" s="50">
        <v>5</v>
      </c>
      <c r="K27" s="48">
        <v>5</v>
      </c>
      <c r="L27" s="48">
        <v>5</v>
      </c>
      <c r="M27" s="50">
        <v>5</v>
      </c>
      <c r="N27" s="48">
        <v>5</v>
      </c>
      <c r="O27" s="50">
        <v>5</v>
      </c>
      <c r="P27" s="48">
        <v>5</v>
      </c>
      <c r="Q27" s="57">
        <v>5</v>
      </c>
    </row>
    <row r="28" spans="1:17" ht="11.25">
      <c r="A28" s="67"/>
      <c r="B28" s="91"/>
      <c r="C28" s="49">
        <v>5</v>
      </c>
      <c r="D28" s="51">
        <v>5</v>
      </c>
      <c r="E28" s="49">
        <v>5</v>
      </c>
      <c r="F28" s="51">
        <v>5</v>
      </c>
      <c r="G28" s="49">
        <v>5</v>
      </c>
      <c r="H28" s="51">
        <v>5</v>
      </c>
      <c r="I28" s="49">
        <v>5</v>
      </c>
      <c r="J28" s="51">
        <v>5</v>
      </c>
      <c r="K28" s="49">
        <v>5</v>
      </c>
      <c r="L28" s="49">
        <v>5</v>
      </c>
      <c r="M28" s="51">
        <v>5</v>
      </c>
      <c r="N28" s="49">
        <v>5</v>
      </c>
      <c r="O28" s="51">
        <v>5</v>
      </c>
      <c r="P28" s="49">
        <v>5</v>
      </c>
      <c r="Q28" s="56">
        <v>5</v>
      </c>
    </row>
    <row r="29" spans="1:17" ht="9.75">
      <c r="A29" s="67"/>
      <c r="B29" s="92">
        <v>0.152</v>
      </c>
      <c r="C29" s="48">
        <v>5</v>
      </c>
      <c r="D29" s="50">
        <v>5</v>
      </c>
      <c r="E29" s="48">
        <v>5</v>
      </c>
      <c r="F29" s="50">
        <v>5</v>
      </c>
      <c r="G29" s="48">
        <v>5</v>
      </c>
      <c r="H29" s="50">
        <v>5</v>
      </c>
      <c r="I29" s="48">
        <v>5</v>
      </c>
      <c r="J29" s="50">
        <v>5</v>
      </c>
      <c r="K29" s="48">
        <v>5</v>
      </c>
      <c r="L29" s="48">
        <v>5</v>
      </c>
      <c r="M29" s="50">
        <v>5</v>
      </c>
      <c r="N29" s="48">
        <v>5</v>
      </c>
      <c r="O29" s="50">
        <v>5</v>
      </c>
      <c r="P29" s="48">
        <v>5</v>
      </c>
      <c r="Q29" s="57">
        <v>5</v>
      </c>
    </row>
    <row r="30" spans="1:17" ht="9.75">
      <c r="A30" s="67"/>
      <c r="B30" s="91"/>
      <c r="C30" s="49">
        <v>5</v>
      </c>
      <c r="D30" s="51">
        <v>5</v>
      </c>
      <c r="E30" s="49">
        <v>5</v>
      </c>
      <c r="F30" s="51">
        <v>5</v>
      </c>
      <c r="G30" s="49">
        <v>5</v>
      </c>
      <c r="H30" s="51">
        <v>5</v>
      </c>
      <c r="I30" s="49">
        <v>5</v>
      </c>
      <c r="J30" s="51">
        <v>5</v>
      </c>
      <c r="K30" s="49">
        <v>5</v>
      </c>
      <c r="L30" s="49">
        <v>5</v>
      </c>
      <c r="M30" s="51">
        <v>5</v>
      </c>
      <c r="N30" s="49">
        <v>5</v>
      </c>
      <c r="O30" s="51">
        <v>5</v>
      </c>
      <c r="P30" s="49">
        <v>5</v>
      </c>
      <c r="Q30" s="56">
        <v>5</v>
      </c>
    </row>
    <row r="31" spans="1:17" ht="9.75">
      <c r="A31" s="67"/>
      <c r="B31" s="92">
        <v>0.162</v>
      </c>
      <c r="C31" s="48">
        <v>5</v>
      </c>
      <c r="D31" s="50">
        <v>5</v>
      </c>
      <c r="E31" s="48">
        <v>5</v>
      </c>
      <c r="F31" s="50">
        <v>5</v>
      </c>
      <c r="G31" s="48">
        <v>5</v>
      </c>
      <c r="H31" s="50">
        <v>5</v>
      </c>
      <c r="I31" s="48">
        <v>5</v>
      </c>
      <c r="J31" s="50">
        <v>5</v>
      </c>
      <c r="K31" s="48">
        <v>5</v>
      </c>
      <c r="L31" s="48">
        <v>5</v>
      </c>
      <c r="M31" s="50">
        <v>5</v>
      </c>
      <c r="N31" s="48">
        <v>5</v>
      </c>
      <c r="O31" s="50">
        <v>5</v>
      </c>
      <c r="P31" s="48">
        <v>5</v>
      </c>
      <c r="Q31" s="57">
        <v>5</v>
      </c>
    </row>
    <row r="32" spans="1:17" ht="9.75">
      <c r="A32" s="67"/>
      <c r="B32" s="91"/>
      <c r="C32" s="49">
        <v>5</v>
      </c>
      <c r="D32" s="51">
        <v>5</v>
      </c>
      <c r="E32" s="49">
        <v>5</v>
      </c>
      <c r="F32" s="51">
        <v>5</v>
      </c>
      <c r="G32" s="49">
        <v>5</v>
      </c>
      <c r="H32" s="51">
        <v>5</v>
      </c>
      <c r="I32" s="49">
        <v>5</v>
      </c>
      <c r="J32" s="51">
        <v>5</v>
      </c>
      <c r="K32" s="49">
        <v>5</v>
      </c>
      <c r="L32" s="49">
        <v>5</v>
      </c>
      <c r="M32" s="51">
        <v>5</v>
      </c>
      <c r="N32" s="49">
        <v>5</v>
      </c>
      <c r="O32" s="51">
        <v>5</v>
      </c>
      <c r="P32" s="49">
        <v>5</v>
      </c>
      <c r="Q32" s="56">
        <v>5</v>
      </c>
    </row>
    <row r="33" spans="1:17" ht="9.75">
      <c r="A33" s="67"/>
      <c r="B33" s="92">
        <v>0.172</v>
      </c>
      <c r="C33" s="48">
        <v>5</v>
      </c>
      <c r="D33" s="50">
        <v>5</v>
      </c>
      <c r="E33" s="48">
        <v>5</v>
      </c>
      <c r="F33" s="50">
        <v>5</v>
      </c>
      <c r="G33" s="48">
        <v>5</v>
      </c>
      <c r="H33" s="50">
        <v>5</v>
      </c>
      <c r="I33" s="48">
        <v>5</v>
      </c>
      <c r="J33" s="50">
        <v>5</v>
      </c>
      <c r="K33" s="48">
        <v>5</v>
      </c>
      <c r="L33" s="48">
        <v>5</v>
      </c>
      <c r="M33" s="50">
        <v>5</v>
      </c>
      <c r="N33" s="48">
        <v>5</v>
      </c>
      <c r="O33" s="50">
        <v>5</v>
      </c>
      <c r="P33" s="48">
        <v>5</v>
      </c>
      <c r="Q33" s="57">
        <v>5</v>
      </c>
    </row>
    <row r="34" spans="1:17" ht="9.75">
      <c r="A34" s="67"/>
      <c r="B34" s="91"/>
      <c r="C34" s="49">
        <v>5</v>
      </c>
      <c r="D34" s="51">
        <v>5</v>
      </c>
      <c r="E34" s="49">
        <v>5</v>
      </c>
      <c r="F34" s="51">
        <v>5</v>
      </c>
      <c r="G34" s="49">
        <v>5</v>
      </c>
      <c r="H34" s="51">
        <v>5</v>
      </c>
      <c r="I34" s="49">
        <v>5</v>
      </c>
      <c r="J34" s="51">
        <v>5</v>
      </c>
      <c r="K34" s="49">
        <v>5</v>
      </c>
      <c r="L34" s="49">
        <v>5</v>
      </c>
      <c r="M34" s="51">
        <v>5</v>
      </c>
      <c r="N34" s="49">
        <v>5</v>
      </c>
      <c r="O34" s="51">
        <v>5</v>
      </c>
      <c r="P34" s="49">
        <v>5</v>
      </c>
      <c r="Q34" s="56">
        <v>5</v>
      </c>
    </row>
    <row r="35" spans="1:17" ht="9.75">
      <c r="A35" s="67"/>
      <c r="B35" s="92">
        <v>0.182</v>
      </c>
      <c r="C35" s="48">
        <v>5</v>
      </c>
      <c r="D35" s="50">
        <v>5</v>
      </c>
      <c r="E35" s="48">
        <v>5</v>
      </c>
      <c r="F35" s="50">
        <v>5</v>
      </c>
      <c r="G35" s="48">
        <v>5</v>
      </c>
      <c r="H35" s="50">
        <v>5</v>
      </c>
      <c r="I35" s="48">
        <v>5</v>
      </c>
      <c r="J35" s="50">
        <v>5</v>
      </c>
      <c r="K35" s="48">
        <v>5</v>
      </c>
      <c r="L35" s="48">
        <v>5</v>
      </c>
      <c r="M35" s="50">
        <v>5</v>
      </c>
      <c r="N35" s="48">
        <v>5</v>
      </c>
      <c r="O35" s="50">
        <v>5</v>
      </c>
      <c r="P35" s="48">
        <v>5</v>
      </c>
      <c r="Q35" s="57">
        <v>5</v>
      </c>
    </row>
    <row r="36" spans="1:17" ht="9.75">
      <c r="A36" s="67"/>
      <c r="B36" s="91"/>
      <c r="C36" s="49">
        <v>5</v>
      </c>
      <c r="D36" s="51">
        <v>5</v>
      </c>
      <c r="E36" s="49">
        <v>5</v>
      </c>
      <c r="F36" s="51">
        <v>5</v>
      </c>
      <c r="G36" s="49">
        <v>5</v>
      </c>
      <c r="H36" s="51">
        <v>5</v>
      </c>
      <c r="I36" s="49">
        <v>5</v>
      </c>
      <c r="J36" s="51">
        <v>5</v>
      </c>
      <c r="K36" s="49">
        <v>5</v>
      </c>
      <c r="L36" s="49">
        <v>5</v>
      </c>
      <c r="M36" s="51">
        <v>5</v>
      </c>
      <c r="N36" s="49">
        <v>5</v>
      </c>
      <c r="O36" s="51">
        <v>5</v>
      </c>
      <c r="P36" s="49">
        <v>5</v>
      </c>
      <c r="Q36" s="56">
        <v>5</v>
      </c>
    </row>
    <row r="37" spans="1:17" ht="9.75">
      <c r="A37" s="67"/>
      <c r="B37" s="92">
        <v>0.192</v>
      </c>
      <c r="C37" s="48">
        <v>5</v>
      </c>
      <c r="D37" s="50">
        <v>5</v>
      </c>
      <c r="E37" s="48">
        <v>5</v>
      </c>
      <c r="F37" s="50">
        <v>5</v>
      </c>
      <c r="G37" s="48">
        <v>5</v>
      </c>
      <c r="H37" s="50">
        <v>5</v>
      </c>
      <c r="I37" s="48">
        <v>5</v>
      </c>
      <c r="J37" s="50">
        <v>5</v>
      </c>
      <c r="K37" s="48">
        <v>5</v>
      </c>
      <c r="L37" s="48">
        <v>5</v>
      </c>
      <c r="M37" s="50">
        <v>5</v>
      </c>
      <c r="N37" s="48">
        <v>5</v>
      </c>
      <c r="O37" s="50">
        <v>5</v>
      </c>
      <c r="P37" s="48">
        <v>5</v>
      </c>
      <c r="Q37" s="57">
        <v>5</v>
      </c>
    </row>
    <row r="38" spans="1:17" ht="9.75">
      <c r="A38" s="67"/>
      <c r="B38" s="91"/>
      <c r="C38" s="49">
        <v>5</v>
      </c>
      <c r="D38" s="51">
        <v>5</v>
      </c>
      <c r="E38" s="49">
        <v>5</v>
      </c>
      <c r="F38" s="51">
        <v>5</v>
      </c>
      <c r="G38" s="49">
        <v>5</v>
      </c>
      <c r="H38" s="51">
        <v>5</v>
      </c>
      <c r="I38" s="49">
        <v>5</v>
      </c>
      <c r="J38" s="51">
        <v>5</v>
      </c>
      <c r="K38" s="49">
        <v>5</v>
      </c>
      <c r="L38" s="49">
        <v>5</v>
      </c>
      <c r="M38" s="51">
        <v>5</v>
      </c>
      <c r="N38" s="49">
        <v>5</v>
      </c>
      <c r="O38" s="51">
        <v>5</v>
      </c>
      <c r="P38" s="49">
        <v>5</v>
      </c>
      <c r="Q38" s="56">
        <v>5</v>
      </c>
    </row>
    <row r="39" spans="1:17" ht="9.75">
      <c r="A39" s="67"/>
      <c r="B39" s="92">
        <v>0.202</v>
      </c>
      <c r="C39" s="48">
        <v>5</v>
      </c>
      <c r="D39" s="50">
        <v>5</v>
      </c>
      <c r="E39" s="48">
        <v>5</v>
      </c>
      <c r="F39" s="50">
        <v>5</v>
      </c>
      <c r="G39" s="48">
        <v>5</v>
      </c>
      <c r="H39" s="50">
        <v>5</v>
      </c>
      <c r="I39" s="48">
        <v>5</v>
      </c>
      <c r="J39" s="50">
        <v>5</v>
      </c>
      <c r="K39" s="48">
        <v>5</v>
      </c>
      <c r="L39" s="48">
        <v>5</v>
      </c>
      <c r="M39" s="50">
        <v>5</v>
      </c>
      <c r="N39" s="48">
        <v>5</v>
      </c>
      <c r="O39" s="50">
        <v>5</v>
      </c>
      <c r="P39" s="48">
        <v>5</v>
      </c>
      <c r="Q39" s="57">
        <v>5</v>
      </c>
    </row>
    <row r="40" spans="1:17" ht="10.5" thickBot="1">
      <c r="A40" s="67"/>
      <c r="B40" s="93"/>
      <c r="C40" s="58">
        <v>5</v>
      </c>
      <c r="D40" s="59">
        <v>5</v>
      </c>
      <c r="E40" s="58">
        <v>5</v>
      </c>
      <c r="F40" s="59">
        <v>5</v>
      </c>
      <c r="G40" s="58">
        <v>5</v>
      </c>
      <c r="H40" s="59">
        <v>5</v>
      </c>
      <c r="I40" s="58">
        <v>5</v>
      </c>
      <c r="J40" s="59">
        <v>5</v>
      </c>
      <c r="K40" s="58">
        <v>5</v>
      </c>
      <c r="L40" s="58">
        <v>5</v>
      </c>
      <c r="M40" s="59">
        <v>5</v>
      </c>
      <c r="N40" s="58">
        <v>5</v>
      </c>
      <c r="O40" s="59">
        <v>5</v>
      </c>
      <c r="P40" s="58">
        <v>5</v>
      </c>
      <c r="Q40" s="60">
        <v>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B8:Q25"/>
  <sheetViews>
    <sheetView showGridLines="0" zoomScalePageLayoutView="0" workbookViewId="0" topLeftCell="A1">
      <selection activeCell="B11" sqref="B11:B25"/>
    </sheetView>
  </sheetViews>
  <sheetFormatPr defaultColWidth="7.66015625" defaultRowHeight="11.25"/>
  <cols>
    <col min="1" max="2" width="7.66015625" style="0" customWidth="1"/>
    <col min="3" max="17" width="11.5" style="0" bestFit="1" customWidth="1"/>
  </cols>
  <sheetData>
    <row r="8" spans="2:17" ht="10.5" thickBot="1">
      <c r="B8" s="66" t="s">
        <v>22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3:17" ht="9.75">
      <c r="C9" s="83" t="s">
        <v>23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3:17" ht="10.5" thickBot="1">
      <c r="C10" s="33">
        <f>Main!C10</f>
        <v>105</v>
      </c>
      <c r="D10" s="34">
        <f>Main!D10</f>
        <v>110</v>
      </c>
      <c r="E10" s="34">
        <f>Main!E10</f>
        <v>115</v>
      </c>
      <c r="F10" s="34">
        <f>Main!F10</f>
        <v>120</v>
      </c>
      <c r="G10" s="34">
        <f>Main!G10</f>
        <v>125</v>
      </c>
      <c r="H10" s="34">
        <f>Main!H10</f>
        <v>130</v>
      </c>
      <c r="I10" s="34">
        <f>Main!I10</f>
        <v>135</v>
      </c>
      <c r="J10" s="34">
        <f>Main!J10</f>
        <v>140</v>
      </c>
      <c r="K10" s="34">
        <f>Main!K10</f>
        <v>145</v>
      </c>
      <c r="L10" s="34">
        <f>Main!L10</f>
        <v>150</v>
      </c>
      <c r="M10" s="34">
        <f>Main!M10</f>
        <v>155</v>
      </c>
      <c r="N10" s="34">
        <f>Main!N10</f>
        <v>160</v>
      </c>
      <c r="O10" s="34">
        <f>Main!O10</f>
        <v>165</v>
      </c>
      <c r="P10" s="34">
        <f>Main!P10</f>
        <v>170</v>
      </c>
      <c r="Q10" s="35">
        <f>Main!Q10</f>
        <v>175</v>
      </c>
    </row>
    <row r="11" spans="2:17" ht="9.75">
      <c r="B11" s="95">
        <f>Main!B11</f>
        <v>0.062</v>
      </c>
      <c r="C11" s="37">
        <v>36410.02529061915</v>
      </c>
      <c r="D11" s="38">
        <v>38960.31397107908</v>
      </c>
      <c r="E11" s="38">
        <v>41510.60265153902</v>
      </c>
      <c r="F11" s="38">
        <v>44107.37645649977</v>
      </c>
      <c r="G11" s="38">
        <v>46710.16176477953</v>
      </c>
      <c r="H11" s="38">
        <v>49312.94707305926</v>
      </c>
      <c r="I11" s="38">
        <v>51915.73238133902</v>
      </c>
      <c r="J11" s="38">
        <v>54518.51768961877</v>
      </c>
      <c r="K11" s="38">
        <v>57121.302997898514</v>
      </c>
      <c r="L11" s="38">
        <v>59724.08830617826</v>
      </c>
      <c r="M11" s="38">
        <v>62326.873614458</v>
      </c>
      <c r="N11" s="38">
        <v>64929.65892273776</v>
      </c>
      <c r="O11" s="38">
        <v>67532.4442310175</v>
      </c>
      <c r="P11" s="38">
        <v>70135.22953929726</v>
      </c>
      <c r="Q11" s="39">
        <v>72738.014847577</v>
      </c>
    </row>
    <row r="12" spans="2:17" ht="9.75">
      <c r="B12" s="96">
        <f>Main!B13</f>
        <v>0.072</v>
      </c>
      <c r="C12" s="40">
        <v>30017.247770183083</v>
      </c>
      <c r="D12" s="65">
        <v>32183.27939854195</v>
      </c>
      <c r="E12" s="41">
        <v>34377.9442280098</v>
      </c>
      <c r="F12" s="41">
        <v>36590.203944867295</v>
      </c>
      <c r="G12" s="41">
        <v>38802.46366172481</v>
      </c>
      <c r="H12" s="41">
        <v>41014.72337858232</v>
      </c>
      <c r="I12" s="41">
        <v>43226.98309543983</v>
      </c>
      <c r="J12" s="41">
        <v>45439.242812297336</v>
      </c>
      <c r="K12" s="41">
        <v>47651.502529154845</v>
      </c>
      <c r="L12" s="41">
        <v>49863.76224601235</v>
      </c>
      <c r="M12" s="41">
        <v>52076.02196286986</v>
      </c>
      <c r="N12" s="41">
        <v>54288.28167972736</v>
      </c>
      <c r="O12" s="41">
        <v>56500.54139658487</v>
      </c>
      <c r="P12" s="41">
        <v>58712.80111344238</v>
      </c>
      <c r="Q12" s="42">
        <v>60925.06083029989</v>
      </c>
    </row>
    <row r="13" spans="2:17" ht="9.75">
      <c r="B13" s="96">
        <f>Main!B15</f>
        <v>0.082</v>
      </c>
      <c r="C13" s="40">
        <v>25176.92968068234</v>
      </c>
      <c r="D13" s="41">
        <v>27062.569596407433</v>
      </c>
      <c r="E13" s="41">
        <v>28979.59206052054</v>
      </c>
      <c r="F13" s="41">
        <v>30896.614524633642</v>
      </c>
      <c r="G13" s="41">
        <v>32813.63698874675</v>
      </c>
      <c r="H13" s="41">
        <v>34730.65945285986</v>
      </c>
      <c r="I13" s="41">
        <v>36647.681916972964</v>
      </c>
      <c r="J13" s="41">
        <v>38564.70438108607</v>
      </c>
      <c r="K13" s="41">
        <v>40481.72684519917</v>
      </c>
      <c r="L13" s="41">
        <v>42398.749309312276</v>
      </c>
      <c r="M13" s="41">
        <v>44315.77177342539</v>
      </c>
      <c r="N13" s="41">
        <v>46232.794237538496</v>
      </c>
      <c r="O13" s="41">
        <v>48149.816701651594</v>
      </c>
      <c r="P13" s="41">
        <v>50066.839165764715</v>
      </c>
      <c r="Q13" s="42">
        <v>51983.861629877814</v>
      </c>
    </row>
    <row r="14" spans="2:17" ht="9.75">
      <c r="B14" s="96">
        <f>Main!B17</f>
        <v>0.092</v>
      </c>
      <c r="C14" s="40">
        <v>21383.09698165083</v>
      </c>
      <c r="D14" s="41">
        <v>23060.498368559154</v>
      </c>
      <c r="E14" s="41">
        <v>24746.507576175558</v>
      </c>
      <c r="F14" s="41">
        <v>26432.516783791983</v>
      </c>
      <c r="G14" s="41">
        <v>28118.525991408384</v>
      </c>
      <c r="H14" s="41">
        <v>29804.5351990248</v>
      </c>
      <c r="I14" s="41">
        <v>31490.54440664121</v>
      </c>
      <c r="J14" s="41">
        <v>33176.55361425763</v>
      </c>
      <c r="K14" s="41">
        <v>34862.562821874046</v>
      </c>
      <c r="L14" s="41">
        <v>36548.57202949045</v>
      </c>
      <c r="M14" s="41">
        <v>38234.581237106875</v>
      </c>
      <c r="N14" s="41">
        <v>39920.59044472329</v>
      </c>
      <c r="O14" s="41">
        <v>41606.5996523397</v>
      </c>
      <c r="P14" s="41">
        <v>43292.60885995611</v>
      </c>
      <c r="Q14" s="42">
        <v>44978.618067572526</v>
      </c>
    </row>
    <row r="15" spans="2:17" ht="9.75">
      <c r="B15" s="96">
        <f>Main!B19</f>
        <v>0.102</v>
      </c>
      <c r="C15" s="40">
        <v>18335.794583022653</v>
      </c>
      <c r="D15" s="41">
        <v>19836.13276219734</v>
      </c>
      <c r="E15" s="41">
        <v>21336.47094137203</v>
      </c>
      <c r="F15" s="41">
        <v>22836.80912054672</v>
      </c>
      <c r="G15" s="41">
        <v>24337.147299721408</v>
      </c>
      <c r="H15" s="41">
        <v>25837.485478896106</v>
      </c>
      <c r="I15" s="41">
        <v>27337.823658070804</v>
      </c>
      <c r="J15" s="41">
        <v>28838.161837245483</v>
      </c>
      <c r="K15" s="41">
        <v>30338.50001642018</v>
      </c>
      <c r="L15" s="41">
        <v>31838.83819559486</v>
      </c>
      <c r="M15" s="41">
        <v>33339.17637476956</v>
      </c>
      <c r="N15" s="41">
        <v>34839.514553944246</v>
      </c>
      <c r="O15" s="41">
        <v>36339.85273311893</v>
      </c>
      <c r="P15" s="41">
        <v>37840.190912293634</v>
      </c>
      <c r="Q15" s="42">
        <v>39340.529091468314</v>
      </c>
    </row>
    <row r="16" spans="2:17" ht="9.75">
      <c r="B16" s="96">
        <f>Main!B21</f>
        <v>0.112</v>
      </c>
      <c r="C16" s="40">
        <v>15833.748719793293</v>
      </c>
      <c r="D16" s="41">
        <v>17181.62016839116</v>
      </c>
      <c r="E16" s="41">
        <v>18529.491616989017</v>
      </c>
      <c r="F16" s="41">
        <v>19877.36306558688</v>
      </c>
      <c r="G16" s="41">
        <v>21225.23451418474</v>
      </c>
      <c r="H16" s="41">
        <v>22573.105962782603</v>
      </c>
      <c r="I16" s="41">
        <v>23920.977411380467</v>
      </c>
      <c r="J16" s="41">
        <v>25268.848859978323</v>
      </c>
      <c r="K16" s="41">
        <v>26616.72030857619</v>
      </c>
      <c r="L16" s="41">
        <v>27964.591757174047</v>
      </c>
      <c r="M16" s="41">
        <v>29312.46320577191</v>
      </c>
      <c r="N16" s="41">
        <v>30660.334654369777</v>
      </c>
      <c r="O16" s="41">
        <v>32008.20610296764</v>
      </c>
      <c r="P16" s="41">
        <v>33356.077551565504</v>
      </c>
      <c r="Q16" s="42">
        <v>34703.94900016335</v>
      </c>
    </row>
    <row r="17" spans="2:17" ht="9.75">
      <c r="B17" s="96">
        <f>Main!B23</f>
        <v>0.122</v>
      </c>
      <c r="C17" s="40">
        <v>13736.809595271025</v>
      </c>
      <c r="D17" s="41">
        <v>14957.260575232207</v>
      </c>
      <c r="E17" s="41">
        <v>16177.711555193391</v>
      </c>
      <c r="F17" s="41">
        <v>17398.162535154577</v>
      </c>
      <c r="G17" s="41">
        <v>18618.613515115754</v>
      </c>
      <c r="H17" s="41">
        <v>19839.06449507694</v>
      </c>
      <c r="I17" s="41">
        <v>21059.515475038123</v>
      </c>
      <c r="J17" s="41">
        <v>22279.966454999307</v>
      </c>
      <c r="K17" s="41">
        <v>23500.41743496049</v>
      </c>
      <c r="L17" s="41">
        <v>24720.86841492167</v>
      </c>
      <c r="M17" s="41">
        <v>25941.319394882863</v>
      </c>
      <c r="N17" s="41">
        <v>27161.770374844047</v>
      </c>
      <c r="O17" s="41">
        <v>28382.221354805217</v>
      </c>
      <c r="P17" s="41">
        <v>29602.67233476641</v>
      </c>
      <c r="Q17" s="42">
        <v>30823.123314727585</v>
      </c>
    </row>
    <row r="18" spans="2:17" ht="9.75">
      <c r="B18" s="96">
        <f>Main!B25</f>
        <v>0.132</v>
      </c>
      <c r="C18" s="40">
        <v>11953.297789775708</v>
      </c>
      <c r="D18" s="41">
        <v>13065.688819920268</v>
      </c>
      <c r="E18" s="41">
        <v>14178.079850064827</v>
      </c>
      <c r="F18" s="41">
        <v>15290.470880209386</v>
      </c>
      <c r="G18" s="41">
        <v>16402.861910353946</v>
      </c>
      <c r="H18" s="41">
        <v>17515.25294049851</v>
      </c>
      <c r="I18" s="41">
        <v>18627.643970643076</v>
      </c>
      <c r="J18" s="41">
        <v>19740.03500078763</v>
      </c>
      <c r="K18" s="41">
        <v>20852.426030932194</v>
      </c>
      <c r="L18" s="41">
        <v>21964.81706107675</v>
      </c>
      <c r="M18" s="41">
        <v>23077.208091221313</v>
      </c>
      <c r="N18" s="41">
        <v>24189.599121365874</v>
      </c>
      <c r="O18" s="41">
        <v>25301.990151510432</v>
      </c>
      <c r="P18" s="41">
        <v>26414.381181654997</v>
      </c>
      <c r="Q18" s="42">
        <v>27526.772211799554</v>
      </c>
    </row>
    <row r="19" spans="2:17" ht="9.75">
      <c r="B19" s="96">
        <f>Main!B27</f>
        <v>0.142</v>
      </c>
      <c r="C19" s="40">
        <v>10417.358351311446</v>
      </c>
      <c r="D19" s="41">
        <v>11436.965917539635</v>
      </c>
      <c r="E19" s="41">
        <v>12456.573483767826</v>
      </c>
      <c r="F19" s="41">
        <v>13476.181049996016</v>
      </c>
      <c r="G19" s="41">
        <v>14495.788616224207</v>
      </c>
      <c r="H19" s="41">
        <v>15515.396182452394</v>
      </c>
      <c r="I19" s="41">
        <v>16535.003748680585</v>
      </c>
      <c r="J19" s="41">
        <v>17554.61131490878</v>
      </c>
      <c r="K19" s="41">
        <v>18574.218881136963</v>
      </c>
      <c r="L19" s="41">
        <v>19593.826447365158</v>
      </c>
      <c r="M19" s="41">
        <v>20613.43401359335</v>
      </c>
      <c r="N19" s="41">
        <v>21633.041579821536</v>
      </c>
      <c r="O19" s="41">
        <v>22652.649146049724</v>
      </c>
      <c r="P19" s="41">
        <v>23672.25671227792</v>
      </c>
      <c r="Q19" s="42">
        <v>24691.864278506106</v>
      </c>
    </row>
    <row r="20" spans="2:17" ht="9.75">
      <c r="B20" s="96">
        <f>Main!B29</f>
        <v>0.152</v>
      </c>
      <c r="C20" s="40">
        <v>9080.46421477237</v>
      </c>
      <c r="D20" s="41">
        <v>10019.555552718064</v>
      </c>
      <c r="E20" s="41">
        <v>10958.646890663764</v>
      </c>
      <c r="F20" s="41">
        <v>11897.738228609458</v>
      </c>
      <c r="G20" s="41">
        <v>12836.829566555156</v>
      </c>
      <c r="H20" s="41">
        <v>13775.92090450085</v>
      </c>
      <c r="I20" s="41">
        <v>14715.01224244655</v>
      </c>
      <c r="J20" s="41">
        <v>15654.103580392248</v>
      </c>
      <c r="K20" s="41">
        <v>16593.194918337947</v>
      </c>
      <c r="L20" s="41">
        <v>17532.286256283638</v>
      </c>
      <c r="M20" s="41">
        <v>18471.377594229336</v>
      </c>
      <c r="N20" s="41">
        <v>19410.468932175034</v>
      </c>
      <c r="O20" s="41">
        <v>20349.56027012073</v>
      </c>
      <c r="P20" s="41">
        <v>21288.651608066426</v>
      </c>
      <c r="Q20" s="42">
        <v>22227.74294601212</v>
      </c>
    </row>
    <row r="21" spans="2:17" ht="9.75">
      <c r="B21" s="96">
        <f>Main!B31</f>
        <v>0.162</v>
      </c>
      <c r="C21" s="40">
        <v>7906.066650948929</v>
      </c>
      <c r="D21" s="41">
        <v>8774.6427632943</v>
      </c>
      <c r="E21" s="41">
        <v>9643.218875639674</v>
      </c>
      <c r="F21" s="41">
        <v>10511.794987985046</v>
      </c>
      <c r="G21" s="41">
        <v>11380.371100330416</v>
      </c>
      <c r="H21" s="41">
        <v>12248.94721267579</v>
      </c>
      <c r="I21" s="41">
        <v>13117.523325021166</v>
      </c>
      <c r="J21" s="41">
        <v>13986.099437366536</v>
      </c>
      <c r="K21" s="41">
        <v>14854.675549711914</v>
      </c>
      <c r="L21" s="41">
        <v>15723.25166205728</v>
      </c>
      <c r="M21" s="41">
        <v>16591.827774402656</v>
      </c>
      <c r="N21" s="41">
        <v>17460.40388674803</v>
      </c>
      <c r="O21" s="41">
        <v>18328.979999093397</v>
      </c>
      <c r="P21" s="41">
        <v>19197.556111438775</v>
      </c>
      <c r="Q21" s="42">
        <v>20066.132223784145</v>
      </c>
    </row>
    <row r="22" spans="2:17" ht="9.75">
      <c r="B22" s="96">
        <f>Main!B33</f>
        <v>0.172</v>
      </c>
      <c r="C22" s="40">
        <v>6866.111976269943</v>
      </c>
      <c r="D22" s="41">
        <v>7672.4346204686</v>
      </c>
      <c r="E22" s="41">
        <v>8478.757264667252</v>
      </c>
      <c r="F22" s="41">
        <v>9285.07990886591</v>
      </c>
      <c r="G22" s="41">
        <v>10091.402553064563</v>
      </c>
      <c r="H22" s="41">
        <v>10897.72519726322</v>
      </c>
      <c r="I22" s="41">
        <v>11704.047841461877</v>
      </c>
      <c r="J22" s="41">
        <v>12510.37048566053</v>
      </c>
      <c r="K22" s="41">
        <v>13316.693129859184</v>
      </c>
      <c r="L22" s="41">
        <v>14123.015774057842</v>
      </c>
      <c r="M22" s="41">
        <v>14929.338418256499</v>
      </c>
      <c r="N22" s="41">
        <v>15735.661062455156</v>
      </c>
      <c r="O22" s="41">
        <v>16541.983706653813</v>
      </c>
      <c r="P22" s="41">
        <v>17348.306350852472</v>
      </c>
      <c r="Q22" s="42">
        <v>18154.62899505112</v>
      </c>
    </row>
    <row r="23" spans="2:17" ht="9.75">
      <c r="B23" s="96">
        <f>Main!B35</f>
        <v>0.182</v>
      </c>
      <c r="C23" s="40">
        <v>5938.706728199468</v>
      </c>
      <c r="D23" s="41">
        <v>6689.680596580636</v>
      </c>
      <c r="E23" s="41">
        <v>7440.654464961805</v>
      </c>
      <c r="F23" s="41">
        <v>8191.628333342975</v>
      </c>
      <c r="G23" s="41">
        <v>8942.60220172414</v>
      </c>
      <c r="H23" s="41">
        <v>9693.57607010531</v>
      </c>
      <c r="I23" s="41">
        <v>10444.549938486478</v>
      </c>
      <c r="J23" s="41">
        <v>11195.523806867646</v>
      </c>
      <c r="K23" s="41">
        <v>11946.497675248816</v>
      </c>
      <c r="L23" s="41">
        <v>12697.471543629981</v>
      </c>
      <c r="M23" s="41">
        <v>13448.445412011151</v>
      </c>
      <c r="N23" s="41">
        <v>14199.41928039232</v>
      </c>
      <c r="O23" s="41">
        <v>14950.393148773486</v>
      </c>
      <c r="P23" s="41">
        <v>15701.367017154656</v>
      </c>
      <c r="Q23" s="42">
        <v>16452.34088553582</v>
      </c>
    </row>
    <row r="24" spans="2:17" ht="9.75">
      <c r="B24" s="96">
        <f>Main!B37</f>
        <v>0.192</v>
      </c>
      <c r="C24" s="40">
        <v>5106.512591337386</v>
      </c>
      <c r="D24" s="41">
        <v>5807.9679391590025</v>
      </c>
      <c r="E24" s="41">
        <v>6509.423286980618</v>
      </c>
      <c r="F24" s="41">
        <v>7210.878634802232</v>
      </c>
      <c r="G24" s="41">
        <v>7912.333982623845</v>
      </c>
      <c r="H24" s="41">
        <v>8613.789330445463</v>
      </c>
      <c r="I24" s="41">
        <v>9315.24467826708</v>
      </c>
      <c r="J24" s="41">
        <v>10016.700026088693</v>
      </c>
      <c r="K24" s="41">
        <v>10718.155373910306</v>
      </c>
      <c r="L24" s="41">
        <v>11419.610721731922</v>
      </c>
      <c r="M24" s="41">
        <v>12121.066069553535</v>
      </c>
      <c r="N24" s="41">
        <v>12822.521417375152</v>
      </c>
      <c r="O24" s="41">
        <v>13523.976765196765</v>
      </c>
      <c r="P24" s="41">
        <v>14225.432113018385</v>
      </c>
      <c r="Q24" s="42">
        <v>14926.887460839996</v>
      </c>
    </row>
    <row r="25" spans="2:17" ht="10.5" thickBot="1">
      <c r="B25" s="97">
        <f>Main!B39</f>
        <v>0.202</v>
      </c>
      <c r="C25" s="43">
        <v>4355.618186068143</v>
      </c>
      <c r="D25" s="44">
        <v>5012.523480377578</v>
      </c>
      <c r="E25" s="44">
        <v>5669.428774687013</v>
      </c>
      <c r="F25" s="44">
        <v>6326.334068996446</v>
      </c>
      <c r="G25" s="44">
        <v>6983.239363305882</v>
      </c>
      <c r="H25" s="44">
        <v>7640.14465761532</v>
      </c>
      <c r="I25" s="44">
        <v>8297.049951924755</v>
      </c>
      <c r="J25" s="44">
        <v>8953.95524623419</v>
      </c>
      <c r="K25" s="44">
        <v>9610.86054054363</v>
      </c>
      <c r="L25" s="44">
        <v>10267.765834853062</v>
      </c>
      <c r="M25" s="44">
        <v>10924.671129162498</v>
      </c>
      <c r="N25" s="44">
        <v>11581.576423471934</v>
      </c>
      <c r="O25" s="44">
        <v>12238.481717781371</v>
      </c>
      <c r="P25" s="44">
        <v>12895.387012090807</v>
      </c>
      <c r="Q25" s="45">
        <v>13552.29230640024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2:O42"/>
  <sheetViews>
    <sheetView zoomScalePageLayoutView="0" workbookViewId="0" topLeftCell="A1">
      <selection activeCell="D13" sqref="D13"/>
    </sheetView>
  </sheetViews>
  <sheetFormatPr defaultColWidth="7.66015625" defaultRowHeight="11.25"/>
  <cols>
    <col min="1" max="5" width="7.66015625" style="0" customWidth="1"/>
    <col min="6" max="13" width="11.5" style="0" bestFit="1" customWidth="1"/>
  </cols>
  <sheetData>
    <row r="2" ht="9.75">
      <c r="I2" s="4"/>
    </row>
    <row r="7" ht="9.75">
      <c r="D7" s="1" t="s">
        <v>24</v>
      </c>
    </row>
    <row r="8" ht="9.75">
      <c r="D8" s="46">
        <v>0.072</v>
      </c>
    </row>
    <row r="9" spans="4:13" ht="9.75">
      <c r="D9" s="1" t="s">
        <v>25</v>
      </c>
      <c r="F9" s="86" t="s">
        <v>6</v>
      </c>
      <c r="G9" s="86"/>
      <c r="H9" s="86"/>
      <c r="I9" s="86"/>
      <c r="J9" s="86"/>
      <c r="K9" s="86"/>
      <c r="L9" s="86"/>
      <c r="M9" s="86"/>
    </row>
    <row r="10" spans="1:13" ht="9.75">
      <c r="A10" s="2"/>
      <c r="B10" s="2"/>
      <c r="D10" s="47">
        <v>140</v>
      </c>
      <c r="E10" s="3"/>
      <c r="F10" s="16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20">
        <v>12</v>
      </c>
    </row>
    <row r="11" spans="4:13" ht="9.75">
      <c r="D11" s="88" t="s">
        <v>26</v>
      </c>
      <c r="E11" s="16">
        <v>5</v>
      </c>
      <c r="F11" s="21">
        <f>(($D$10*(Main!$S$5*(1-EXP(-Main!$S$6*F$10)))^Main!$S$7)*(1+$D$8)^5+($D$10*(Main!$S$9*(1-EXP(-Main!$S$10*$E11)))^Main!$S$11)-(Main!$C$6*(1+$D$8)^10+Main!$D$6*(1+$D$8)^9+Main!$E$6*(1+$D$8)^8+Main!$F$6*(1+$D$8)^7+Main!$H$6*(1+$D$8)^6+Main!$J$6*(1+$D$8)^5+Main!$K$6*(1+$D$8)^4+Main!$L$6*(1+$D$8)^3+Main!$M$6*(1+$D$8)^2+Main!$O$6*(1+$D$8)+Main!$Q$6))/((1+$D$8)^10-1)</f>
        <v>45439.242812297336</v>
      </c>
      <c r="G11" s="22">
        <f>(($D$10*(Main!$S$5*(1-EXP(-Main!$S$6*G$10)))^Main!$S$7)*(1+$D$8)^5+($D$10*(Main!$S$9*(1-EXP(-Main!$S$10*$E11)))^Main!$S$11)-(Main!$C$6*(1+$D$8)^11+Main!$D$6*(1+$D$8)^10+Main!$E$6*(1+$D$8)^9+Main!$F$6*(1+$D$8)^8+Main!$H$6*(1+$D$8)^7+Main!$H$6*(1+$D$8)^6+Main!$J$6*(1+$D$8)^5+Main!$K$6*(1+$D$8)^4+Main!$L$6*(1+$D$8)^3+Main!$M$6*(1+$D$8)^2+Main!$O$6*(1+$D$8)+Main!$Q$6))/((1+$D$8)^11-1)</f>
        <v>44819.924942397985</v>
      </c>
      <c r="H11" s="22">
        <f>(($D$10*(Main!$S$5*(1-EXP(-Main!$S$6*H$10)))^Main!$S$7)*(1+$D$8)^5+($D$10*(Main!$S$9*(1-EXP(-Main!$S$10*$E11)))^Main!$S$11)-(Main!$C$6*(1+$D$8)^12+Main!$D$6*(1+$D$8)^11+Main!$E$6*(1+$D$8)^10+Main!$F$6*(1+$D$8)^9+Main!$H$6*(1+$D$8)^8+Main!$H$6*(1+$D$8)^7+Main!$H$6*(1+$D$8)^6+Main!$J$6*(1+$D$8)^5+Main!$K$6*(1+$D$8)^4+Main!$L$6*(1+$D$8)^3+Main!$M$6*(1+$D$8)^2+Main!$O$6*(1+$D$8)+Main!$Q$6))/((1+$D$8)^12-1)</f>
        <v>42562.76887031435</v>
      </c>
      <c r="I11" s="22">
        <f>(($D$10*(Main!$S$5*(1-EXP(-Main!$S$6*I$10)))^Main!$S$7)*(1+$D$8)^5+($D$10*(Main!$S$9*(1-EXP(-Main!$S$10*$E11)))^Main!$S$11)-(Main!$C$6*(1+$D$8)^13+Main!$D$6*(1+$D$8)^12+Main!$E$6*(1+$D$8)^11+Main!$F$6*(1+$D$8)^10+Main!$H$6*(1+$D$8)^9+Main!$H$6*(1+$D$8)^8+Main!$H$6*(1+$D$8)^7+Main!$H$6*(1+$D$8)^6+Main!$J$6*(1+$D$8)^5+Main!$K$6*(1+$D$8)^4+Main!$L$6*(1+$D$8)^3+Main!$M$6*(1+$D$8)^2+Main!$O$6*(1+$D$8)+Main!$Q$6))/((1+$D$8)^13-1)</f>
        <v>39449.53554723522</v>
      </c>
      <c r="J11" s="22">
        <f>(($D$10*(Main!$S$5*(1-EXP(-Main!$S$6*J$10)))^Main!$S$7)*(1+$D$8)^5+($D$10*(Main!$S$9*(1-EXP(-Main!$S$10*$E11)))^Main!$S$11)-(Main!$C$6*(1+$D$8)^14+Main!$D$6*(1+$D$8)^13+Main!$E$6*(1+$D$8)^12+Main!$F$6*(1+$D$8)^11+Main!$H$6*(1+$D$8)^10+Main!$H$6*(1+$D$8)^9+Main!$H$6*(1+$D$8)^8+Main!$H$6*(1+$D$8)^7+Main!$H$6*(1+$D$8)^6+Main!$J$6*(1+$D$8)^5+Main!$K$6*(1+$D$8)^4+Main!$L$6*(1+$D$8)^3+Main!$M$6*(1+$D$8)^2+Main!$O$6*(1+$D$8)+Main!$Q$6))/((1+$D$8)^14-1)</f>
        <v>35985.471308385335</v>
      </c>
      <c r="K11" s="22">
        <f>(($D$10*(Main!$S$5*(1-EXP(-Main!$S$6*K$10)))^Main!$S$7)*(1+$D$8)^5+($D$10*(Main!$S$9*(1-EXP(-Main!$S$10*$E11)))^Main!$S$11)-(Main!$C$6*(1+$D$8)^15+Main!$D$6*(1+$D$8)^14+Main!$E$6*(1+$D$8)^13+Main!$F$6*(1+$D$8)^12+Main!$H$6*(1+$D$8)^11+Main!$H$6*(1+$D$8)^10+Main!$H$6*(1+$D$8)^9+Main!$H$6*(1+$D$8)^8+Main!$H$6*(1+$D$8)^7+Main!$H$6*(1+$D$8)^6+Main!$J$6*(1+$D$8)^5+Main!$K$6*(1+$D$8)^4+Main!$L$6*(1+$D$8)^3+Main!$M$6*(1+$D$8)^2+Main!$O$6*(1+$D$8)+Main!$Q$6))/((1+$D$8)^15-1)</f>
        <v>32473.948374437998</v>
      </c>
      <c r="L11" s="22">
        <f>(($D$10*(Main!$S$5*(1-EXP(-Main!$S$6*L$10)))^Main!$S$7)*(1+$D$8)^5+($D$10*(Main!$S$9*(1-EXP(-Main!$S$10*$E11)))^Main!$S$11)-(Main!$C$6*(1+$D$8)^16+Main!$D$6*(1+$D$8)^15+Main!$E$6*(1+$D$8)^14+Main!$F$6*(1+$D$8)^13+Main!$H$6*(1+$D$8)^12+Main!$H$6*(1+$D$8)^11+Main!$H$6*(1+$D$8)^10+Main!$H$6*(1+$D$8)^9+Main!$H$6*(1+$D$8)^8+Main!$H$6*(1+$D$8)^7+Main!$H$6*(1+$D$8)^6+Main!$J$6*(1+$D$8)^5+Main!$K$6*(1+$D$8)^4+Main!$L$6*(1+$D$8)^3+Main!$M$6*(1+$D$8)^2+Main!$O$6*(1+$D$8)+Main!$Q$6))/((1+$D$8)^16-1)</f>
        <v>29084.679964857452</v>
      </c>
      <c r="M11" s="23">
        <f>(($D$10*(Main!$S$5*(1-EXP(-Main!$S$6*M$10)))^Main!$S$7)*(1+$D$8)^5+($D$10*(Main!$S$9*(1-EXP(-Main!$S$10*$E11)))^Main!$S$11)-(Main!$C$6*(1+$D$8)^17+Main!$D$6*(1+$D$8)^16+Main!$E$6*(1+$D$8)^15+Main!$F$6*(1+$D$8)^14+Main!$H$6*(1+$D$8)^13+Main!$H$6*(1+$D$8)^12+Main!$H$6*(1+$D$8)^11+Main!$H$6*(1+$D$8)^10+Main!$H$6*(1+$D$8)^9+Main!$H$6*(1+$D$8)^8+Main!$H$6*(1+$D$8)^7+Main!$H$6*(1+$D$8)^6+Main!$J$6*(1+$D$8)^5+Main!$K$6*(1+$D$8)^4+Main!$L$6*(1+$D$8)^3+Main!$M$6*(1+$D$8)^2+Main!$O$6*(1+$D$8)+Main!$Q$6))/((1+$D$8)^17-1)</f>
        <v>25903.83647452995</v>
      </c>
    </row>
    <row r="12" spans="4:13" ht="9.75">
      <c r="D12" s="87"/>
      <c r="E12" s="17">
        <v>6</v>
      </c>
      <c r="F12" s="24">
        <f>((Aux!$D$10*(Main!$S$5*(1-EXP(-Main!$S$6*Aux!F$10)))^Main!$S$7)*(1+Aux!$D$8)^6+(Aux!$D$10*(Main!$S$9*(1-EXP(-Main!$S$10*Aux!$E12)))^Main!$S$11)-(Main!$C$6*(1+Aux!$D$8)^11+Main!$D$6*(1+Aux!$D$8)^10+Main!$E$6*(1+Aux!$D$8)^9+Main!$F$6*(1+Aux!$D$8)^8+Main!$H$6*(1+Aux!$D$8)^7+Main!$J$6*(1+Aux!$D$8)^6+Main!$K$6*(1+Aux!$D$8)^5+Main!$L$6*(1+Aux!$D$8)^4+Main!$M$6*(1+Aux!$D$8)^3+Main!$O$6*(1+Aux!$D$8)^2+Main!$O$6*(1+Aux!$D$8)+Main!$Q$6))/((1+Aux!$D$8)^11-1)</f>
        <v>45179.46916869516</v>
      </c>
      <c r="G12" s="25">
        <f>((Aux!$D$10*(Main!$S$5*(1-EXP(-Main!$S$6*Aux!G$10)))^Main!$S$7)*(1+Aux!$D$8)^6+(Aux!$D$10*(Main!$S$9*(1-EXP(-Main!$S$10*Aux!$E12)))^Main!$S$11)-(Main!$C$6*(1+Aux!$D$8)^12+Main!$D$6*(1+Aux!$D$8)^11+Main!$E$6*(1+Aux!$D$8)^10+Main!$F$6*(1+Aux!$D$8)^9+Main!$H$6*(1+Aux!$D$8)^8+Main!$H$6*(1+Aux!$D$8)^7+Main!$J$6*(1+Aux!$D$8)^6+Main!$K$6*(1+Aux!$D$8)^5+Main!$L$6*(1+Aux!$D$8)^4+Main!$M$6*(1+Aux!$D$8)^3+Main!$O$6*(1+Aux!$D$8)^2+Main!$O$6*(1+Aux!$D$8)+Main!$Q$6))/((1+Aux!$D$8)^12-1)</f>
        <v>44625.20230662019</v>
      </c>
      <c r="H12" s="25">
        <f>((Aux!$D$10*(Main!$S$5*(1-EXP(-Main!$S$6*Aux!H$10)))^Main!$S$7)*(1+Aux!$D$8)^6+(Aux!$D$10*(Main!$S$9*(1-EXP(-Main!$S$10*Aux!$E12)))^Main!$S$11)-(Main!$C$6*(1+Aux!$D$8)^13+Main!$D$6*(1+Aux!$D$8)^12+Main!$E$6*(1+Aux!$D$8)^11+Main!$F$6*(1+Aux!$D$8)^10+Main!$H$6*(1+Aux!$D$8)^9+Main!$H$6*(1+Aux!$D$8)^8+Main!$H$6*(1+Aux!$D$8)^7+Main!$J$6*(1+Aux!$D$8)^6+Main!$K$6*(1+Aux!$D$8)^5+Main!$L$6*(1+Aux!$D$8)^4+Main!$M$6*(1+Aux!$D$8)^3+Main!$O$6*(1+Aux!$D$8)^2+Main!$O$6*(1+Aux!$D$8)+Main!$Q$6))/((1+Aux!$D$8)^13-1)</f>
        <v>42500.652235884</v>
      </c>
      <c r="I12" s="25">
        <f>((Aux!$D$10*(Main!$S$5*(1-EXP(-Main!$S$6*Aux!I$10)))^Main!$S$7)*(1+Aux!$D$8)^6+(Aux!$D$10*(Main!$S$9*(1-EXP(-Main!$S$10*Aux!$E12)))^Main!$S$11)-(Main!$C$6*(1+Aux!$D$8)^14+Main!$D$6*(1+Aux!$D$8)^13+Main!$E$6*(1+Aux!$D$8)^12+Main!$F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14-1)</f>
        <v>39530.23548037385</v>
      </c>
      <c r="J12" s="25">
        <f>((Aux!$D$10*(Main!$S$5*(1-EXP(-Main!$S$6*Aux!J$10)))^Main!$S$7)*(1+Aux!$D$8)^6+(Aux!$D$10*(Main!$S$9*(1-EXP(-Main!$S$10*Aux!$E12)))^Main!$S$11)-(Main!$C$6*(1+Aux!$D$8)^15+Main!$D$6*(1+Aux!$D$8)^14+Main!$E$6*(1+Aux!$D$8)^13+Main!$F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15-1)</f>
        <v>36193.542772772</v>
      </c>
      <c r="K12" s="25">
        <f>((Aux!$D$10*(Main!$S$5*(1-EXP(-Main!$S$6*Aux!K$10)))^Main!$S$7)*(1+Aux!$D$8)^6+(Aux!$D$10*(Main!$S$9*(1-EXP(-Main!$S$10*Aux!$E12)))^Main!$S$11)-(Main!$C$6*(1+Aux!$D$8)^16+Main!$D$6*(1+Aux!$D$8)^15+Main!$E$6*(1+Aux!$D$8)^14+Main!$F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16-1)</f>
        <v>32785.03296248627</v>
      </c>
      <c r="L12" s="25">
        <f>((Aux!$D$10*(Main!$S$5*(1-EXP(-Main!$S$6*Aux!L$10)))^Main!$S$7)*(1+Aux!$D$8)^6+(Aux!$D$10*(Main!$S$9*(1-EXP(-Main!$S$10*Aux!$E12)))^Main!$S$11)-(Main!$C$6*(1+Aux!$D$8)^17+Main!$D$6*(1+Aux!$D$8)^16+Main!$E$6*(1+Aux!$D$8)^15+Main!$F$6*(1+Aux!$D$8)^14+Main!$H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17-1)</f>
        <v>29473.57174895055</v>
      </c>
      <c r="M12" s="26">
        <f>((Aux!$D$10*(Main!$S$5*(1-EXP(-Main!$S$6*Aux!M$10)))^Main!$S$7)*(1+Aux!$D$8)^6+(Aux!$D$10*(Main!$S$9*(1-EXP(-Main!$S$10*Aux!$E12)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18-1)</f>
        <v>26347.916298289034</v>
      </c>
    </row>
    <row r="13" spans="4:13" ht="9.75">
      <c r="D13" s="87"/>
      <c r="E13" s="17">
        <v>7</v>
      </c>
      <c r="F13" s="24">
        <f>((Aux!$D$10*(Main!$S$5*(1-EXP(-Main!$S$6*Aux!F$10)))^Main!$S$7)*(1+Aux!$D$8)^7+(Aux!$D$10*(Main!$S$9*(1-EXP(-Main!$S$10*Aux!$E13)))^Main!$S$11)-(Main!$C$6*(1+Aux!$D$8)^12+Main!$D$6*(1+Aux!$D$8)^11+Main!$E$6*(1+Aux!$D$8)^10+Main!$F$6*(1+Aux!$D$8)^9+Main!$H$6*(1+Aux!$D$8)^8+Main!$J$6*(1+Aux!$D$8)^7+Main!$K$6*(1+Aux!$D$8)^6+Main!$L$6*(1+Aux!$D$8)^5+Main!$M$6*(1+Aux!$D$8)^4+Main!$O$6*(1+Aux!$D$8)^3+Main!$O$6*(1+Aux!$D$8)^2+Main!$O$6*(1+Aux!$D$8)+Main!$Q$6))/((1+Aux!$D$8)^12-1)</f>
        <v>44273.61748440561</v>
      </c>
      <c r="G13" s="25">
        <f>((Aux!$D$10*(Main!$S$5*(1-EXP(-Main!$S$6*Aux!G$10)))^Main!$S$7)*(1+Aux!$D$8)^7+(Aux!$D$10*(Main!$S$9*(1-EXP(-Main!$S$10*Aux!$E13)))^Main!$S$11)-(Main!$C$6*(1+Aux!$D$8)^13+Main!$D$6*(1+Aux!$D$8)^12+Main!$E$6*(1+Aux!$D$8)^11+Main!$F$6*(1+Aux!$D$8)^10+Main!$H$6*(1+Aux!$D$8)^9+Main!$H$6*(1+Aux!$D$8)^8+Main!$J$6*(1+Aux!$D$8)^7+Main!$K$6*(1+Aux!$D$8)^6+Main!$L$6*(1+Aux!$D$8)^5+Main!$M$6*(1+Aux!$D$8)^4+Main!$O$6*(1+Aux!$D$8)^3+Main!$O$6*(1+Aux!$D$8)^2+Main!$O$6*(1+Aux!$D$8)+Main!$Q$6))/((1+Aux!$D$8)^13-1)</f>
        <v>43848.771164353726</v>
      </c>
      <c r="H13" s="25">
        <f>((Aux!$D$10*(Main!$S$5*(1-EXP(-Main!$S$6*Aux!H$10)))^Main!$S$7)*(1+Aux!$D$8)^7+(Aux!$D$10*(Main!$S$9*(1-EXP(-Main!$S$10*Aux!$E13)))^Main!$S$11)-(Main!$C$6*(1+Aux!$D$8)^14+Main!$D$6*(1+Aux!$D$8)^13+Main!$E$6*(1+Aux!$D$8)^12+Main!$F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14-1)</f>
        <v>41900.92101471719</v>
      </c>
      <c r="I13" s="25">
        <f>((Aux!$D$10*(Main!$S$5*(1-EXP(-Main!$S$6*Aux!I$10)))^Main!$S$7)*(1+Aux!$D$8)^7+(Aux!$D$10*(Main!$S$9*(1-EXP(-Main!$S$10*Aux!$E13)))^Main!$S$11)-(Main!$C$6*(1+Aux!$D$8)^15+Main!$D$6*(1+Aux!$D$8)^14+Main!$E$6*(1+Aux!$D$8)^13+Main!$F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15-1)</f>
        <v>39109.10482032448</v>
      </c>
      <c r="J13" s="25">
        <f>((Aux!$D$10*(Main!$S$5*(1-EXP(-Main!$S$6*Aux!J$10)))^Main!$S$7)*(1+Aux!$D$8)^7+(Aux!$D$10*(Main!$S$9*(1-EXP(-Main!$S$10*Aux!$E13)))^Main!$S$11)-(Main!$C$6*(1+Aux!$D$8)^16+Main!$D$6*(1+Aux!$D$8)^15+Main!$E$6*(1+Aux!$D$8)^14+Main!$F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16-1)</f>
        <v>35932.21809165779</v>
      </c>
      <c r="K13" s="25">
        <f>((Aux!$D$10*(Main!$S$5*(1-EXP(-Main!$S$6*Aux!K$10)))^Main!$S$7)*(1+Aux!$D$8)^7+(Aux!$D$10*(Main!$S$9*(1-EXP(-Main!$S$10*Aux!$E13)))^Main!$S$11)-(Main!$C$6*(1+Aux!$D$8)^17+Main!$D$6*(1+Aux!$D$8)^16+Main!$E$6*(1+Aux!$D$8)^15+Main!$F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17-1)</f>
        <v>32657.579627974366</v>
      </c>
      <c r="L13" s="25">
        <f>((Aux!$D$10*(Main!$S$5*(1-EXP(-Main!$S$6*Aux!L$10)))^Main!$S$7)*(1+Aux!$D$8)^7+(Aux!$D$10*(Main!$S$9*(1-EXP(-Main!$S$10*Aux!$E13)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18-1)</f>
        <v>29453.652077571944</v>
      </c>
      <c r="M13" s="26">
        <f>((Aux!$D$10*(Main!$S$5*(1-EXP(-Main!$S$6*Aux!M$10)))^Main!$S$7)*(1+Aux!$D$8)^7+(Aux!$D$10*(Main!$S$9*(1-EXP(-Main!$S$10*Aux!$E13)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19-1)</f>
        <v>26411.74180728341</v>
      </c>
    </row>
    <row r="14" spans="4:13" ht="9.75">
      <c r="D14" s="87"/>
      <c r="E14" s="17">
        <v>8</v>
      </c>
      <c r="F14" s="24">
        <f>((Aux!$D$10*(Main!$S$5*(1-EXP(-Main!$S$6*Aux!F$10)))^Main!$S$7)*(1+Aux!$D$8)^8+(Aux!$D$10*(Main!$S$9*(1-EXP(-Main!$S$10*Aux!$E14)))^Main!$S$11)-(Main!$C$6*(1+Aux!$D$8)^13+Main!$D$6*(1+Aux!$D$8)^12+Main!$E$6*(1+Aux!$D$8)^11+Main!$F$6*(1+Aux!$D$8)^10+Main!$H$6*(1+Aux!$D$8)^9+Main!$J$6*(1+Aux!$D$8)^8+Main!$K$6*(1+Aux!$D$8)^7+Main!$L$6*(1+Aux!$D$8)^6+Main!$M$6*(1+Aux!$D$8)^5+Main!$O$6*(1+Aux!$D$8)^4+Main!$O$6*(1+Aux!$D$8)^3+Main!$O$6*(1+Aux!$D$8)^2+Main!$O$6*(1+Aux!$D$8)+Main!$Q$6))/((1+Aux!$D$8)^13-1)</f>
        <v>42917.000868089024</v>
      </c>
      <c r="G14" s="25">
        <f>((Aux!$D$10*(Main!$S$5*(1-EXP(-Main!$S$6*Aux!G$10)))^Main!$S$7)*(1+Aux!$D$8)^8+(Aux!$D$10*(Main!$S$9*(1-EXP(-Main!$S$10*Aux!$E14)))^Main!$S$11)-(Main!$C$6*(1+Aux!$D$8)^14+Main!$D$6*(1+Aux!$D$8)^13+Main!$E$6*(1+Aux!$D$8)^12+Main!$F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14-1)</f>
        <v>42657.17290485161</v>
      </c>
      <c r="H14" s="25">
        <f>((Aux!$D$10*(Main!$S$5*(1-EXP(-Main!$S$6*Aux!H$10)))^Main!$S$7)*(1+Aux!$D$8)^8+(Aux!$D$10*(Main!$S$9*(1-EXP(-Main!$S$10*Aux!$E14)))^Main!$S$11)-(Main!$C$6*(1+Aux!$D$8)^15+Main!$D$6*(1+Aux!$D$8)^14+Main!$E$6*(1+Aux!$D$8)^13+Main!$F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15-1)</f>
        <v>40909.24062559925</v>
      </c>
      <c r="I14" s="25">
        <f>((Aux!$D$10*(Main!$S$5*(1-EXP(-Main!$S$6*Aux!I$10)))^Main!$S$7)*(1+Aux!$D$8)^8+(Aux!D$10*(Main!$S$9*(1-EXP(-Main!$S$10*Aux!$E14)))^Main!$S$11)-(Main!$C$6*(1+Aux!$D$8)^16+Main!$D$6*(1+Aux!$D$8)^15+Main!$E$6*(1+Aux!$D$8)^14+Main!$F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16-1)</f>
        <v>38315.104911407434</v>
      </c>
      <c r="J14" s="25">
        <f>((Aux!$D$10*(Main!$S$5*(1-EXP(-Main!$S$6*Aux!J$10)))^Main!$S$7)*(1+Aux!$D$8)^8+(Aux!$D$10*(Main!$S$9*(1-EXP(-Main!$S$10*Aux!$E14)))^Main!$S$11)-(Main!$C$6*(1+Aux!$D$8)^17+Main!$D$6*(1+Aux!$D$8)^16+Main!$E$6*(1+Aux!$D$8)^15+Main!$F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17-1)</f>
        <v>35316.31484600201</v>
      </c>
      <c r="K14" s="25">
        <f>((Aux!$D$10*(Main!$S$5*(1-EXP(-Main!$S$6*Aux!K$10)))^Main!$S$7)*(1+Aux!$D$8)^8+(Aux!$D$10*(Main!$S$9*(1-EXP(-Main!$S$10*Aux!$E14)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18-1)</f>
        <v>32194.100296869874</v>
      </c>
      <c r="L14" s="25">
        <f>((Aux!$D$10*(Main!$S$5*(1-EXP(-Main!$S$6*Aux!L$10)))^Main!$S$7)*(1+Aux!$D$8)^8+(Aux!$D$10*(Main!$S$9*(1-EXP(-Main!$S$10*Aux!$E14)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19-1)</f>
        <v>29116.605131746903</v>
      </c>
      <c r="M14" s="26">
        <f>((Aux!$D$10*(Main!$S$5*(1-EXP(-Main!$S$6*Aux!M$10)))^Main!$S$7)*(1+Aux!$D$8)^8+(Aux!$D$10*(Main!$S$9*(1-EXP(-Main!$S$10*Aux!$E14)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20-1)</f>
        <v>26177.431633062883</v>
      </c>
    </row>
    <row r="15" spans="4:13" ht="9.75">
      <c r="D15" s="87"/>
      <c r="E15" s="17">
        <v>9</v>
      </c>
      <c r="F15" s="24">
        <f>((Aux!$D$10*(Main!$S$5*(1-EXP(-Main!$S$6*Aux!F$10)))^Main!$S$7)*(1+Aux!$D$8)^9+(Aux!$D$10*(Main!$S$9*(1-EXP(-Main!$S$10*Aux!$E15)))^Main!$S$11)-(Main!$C$6*(1+Aux!$D$8)^14+Main!$D$6*(1+Aux!$D$8)^13+Main!$E$6*(1+Aux!$D$8)^12+Main!$F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14-1)</f>
        <v>41290.22849367266</v>
      </c>
      <c r="G15" s="25">
        <f>((Aux!$D$10*(Main!$S$5*(1-EXP(-Main!$S$6*Aux!G$10)))^Main!$S$7)*(1+Aux!$D$8)^9+(Aux!$D$10*(Main!$S$9*(1-EXP(-Main!$S$10*Aux!$E15)))^Main!$S$11)-(Main!$C$6*(1+Aux!$D$8)^15+Main!$D$6*(1+Aux!$D$8)^14+Main!$E$6*(1+Aux!$D$8)^13+Main!$F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15-1)</f>
        <v>41209.30754158071</v>
      </c>
      <c r="H15" s="25">
        <f>((Aux!$D$10*(Main!$S$5*(1-EXP(-Main!$S$6*Aux!H$10)))^Main!$S$7)*(1+Aux!$D$8)^9+(Aux!$D$10*(Main!$S$9*(1-EXP(-Main!$S$10*Aux!$E15)))^Main!$S$11)-(Main!$C$6*(1+Aux!$D$8)^16+Main!$D$6*(1+Aux!$D$8)^15+Main!$E$6*(1+Aux!$D$8)^14+Main!$F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16-1)</f>
        <v>39667.889514925686</v>
      </c>
      <c r="I15" s="25">
        <f>((Aux!$D$10*(Main!$S$5*(1-EXP(-Main!$S$6*Aux!I$10)))^Main!$S$7)*(1+Aux!$D$8)^9+(Aux!$D$10*(Main!$S$9*(1-EXP(-Main!$S$10*Aux!$E15)))^Main!$S$11)-(Main!$C$6*(1+Aux!$D$8)^17+Main!$D$6*(1+Aux!$D$8)^16+Main!$E$6*(1+Aux!$D$8)^15+Main!$F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17-1)</f>
        <v>37276.62724187633</v>
      </c>
      <c r="J15" s="25">
        <f>((Aux!$D$10*(Main!$S$5*(1-EXP(-Main!$S$6*Aux!J$10)))^Main!$S$7)*(1+Aux!$D$8)^9+(Aux!$D$10*(Main!$S$9*(1-EXP(-Main!$S$10*Aux!$E15)))^Main!$S$11)-(Main!$C$6*(1+Aux!$D$8)^18+Main!$D$6*(1+Aux!$D$8)^17+Main!$E$6*(1+Aux!$D$8)^16+Main!$F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18-1)</f>
        <v>34462.05744809273</v>
      </c>
      <c r="K15" s="25">
        <f>((Aux!$D$10*(Main!$S$5*(1-EXP(-Main!$S$6*Aux!K$10)))^Main!$S$7)*(1+Aux!$D$8)^9+(Aux!$D$10*(Main!$S$9*(1-EXP(-Main!$S$10*Aux!$E15)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19-1)</f>
        <v>31499.933967699322</v>
      </c>
      <c r="L15" s="25">
        <f>((Aux!$D$10*(Main!$S$5*(1-EXP(-Main!$S$6*Aux!L$10)))^Main!$S$7)*(1+Aux!$D$8)^9+(Aux!$D$10*(Main!$S$9*(1-EXP(-Main!$S$10*Aux!$E15)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20-1)</f>
        <v>28557.960754003874</v>
      </c>
      <c r="M15" s="26">
        <f>((Aux!$D$10*(Main!$S$5*(1-EXP(-Main!$S$6*Aux!M$10)))^Main!$S$7)*(1+Aux!$D$8)^9+(Aux!$D$10*(Main!$S$9*(1-EXP(-Main!$S$10*Aux!$E15)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21-1)</f>
        <v>25731.6647946664</v>
      </c>
    </row>
    <row r="16" spans="4:15" ht="9.75">
      <c r="D16" s="87"/>
      <c r="E16" s="17">
        <v>10</v>
      </c>
      <c r="F16" s="24">
        <f>((Aux!$D$10*(Main!$S$5*(1-EXP(-Main!$S$6*Aux!F$10)))^Main!$S$7)*(1+Aux!$D$8)^10+(Aux!$D$10*(Main!$S$9*(1-EXP(-Main!$S$10*Aux!$E16)))^Main!$S$11)-(Main!$C$6*(1+Aux!$D$8)^15+Main!$D$6*(1+Aux!$D$8)^14+Main!$E$6*(1+Aux!$D$8)^13+Main!$F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15-1)</f>
        <v>39534.22652304942</v>
      </c>
      <c r="G16" s="25">
        <f>((Aux!$D$10*(Main!$S$5*(1-EXP(-Main!$S$6*Aux!G$10)))^Main!$S$7)*(1+Aux!$D$8)^10+(Aux!$D$10*(Main!$S$9*(1-EXP(-Main!$S$10*Aux!$E16)))^Main!$S$11)-(Main!$C$6*(1+Aux!$D$8)^16+Main!$D$6*(1+Aux!$D$8)^15+Main!$E$6*(1+Aux!$D$8)^14+Main!$F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16-1)</f>
        <v>39631.865416828965</v>
      </c>
      <c r="H16" s="25">
        <f>((Aux!$D$10*(Main!$S$5*(1-EXP(-Main!$S$6*Aux!H$10)))^Main!$S$7)*(1+Aux!$D$8)^10+(Aux!$D$10*(Main!$S$9*(1-EXP(-Main!$S$10*Aux!$E16)))^Main!$S$11)-(Main!$C$6*(1+Aux!$D$8)^17+Main!$D$6*(1+Aux!$D$8)^16+Main!$E$6*(1+Aux!$D$8)^15+Main!$F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17-1)</f>
        <v>38292.35170703786</v>
      </c>
      <c r="I16" s="25">
        <f>((Aux!$D$10*(Main!$S$5*(1-EXP(-Main!$S$6*Aux!I$10)))^Main!$S$7)*(1+Aux!$D$8)^10+(Aux!$D$10*(Main!$S$9*(1-EXP(-Main!$S$10*Aux!$E16)))^Main!$S$11)-(Main!$C$6*(1+Aux!$D$8)^18+Main!$D$6*(1+Aux!$D$8)^17+Main!$E$6*(1+Aux!$D$8)^16+Main!$F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18-1)</f>
        <v>36099.49131121292</v>
      </c>
      <c r="J16" s="25">
        <f>((Aux!$D$10*(Main!$S$5*(1-EXP(-Main!$S$6*Aux!J$10)))^Main!$S$7)*(1+Aux!$D$8)^10+(Aux!$D$10*(Main!$S$9*(1-EXP(-Main!$S$10*Aux!$E16)))^Main!$S$11)-(Main!$C$6*(1+Aux!$D$8)^19+Main!$D$6*(1+Aux!$D$8)^18+Main!$E$6*(1+Aux!$D$8)^17+Main!$F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19-1)</f>
        <v>33466.52935487857</v>
      </c>
      <c r="K16" s="25">
        <f>((Aux!$D$10*(Main!$S$5*(1-EXP(-Main!$S$6*Aux!K$10)))^Main!$S$7)*(1+Aux!$D$8)^10+(Aux!$D$10*(Main!$S$9*(1-EXP(-Main!$S$10*Aux!$E16)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20-1)</f>
        <v>30664.12418551755</v>
      </c>
      <c r="L16" s="25">
        <f>((Aux!$D$10*(Main!$S$5*(1-EXP(-Main!$S$6*Aux!L$10)))^Main!$S$7)*(1+Aux!$D$8)^10+(Aux!$D$10*(Main!$S$9*(1-EXP(-Main!$S$10*Aux!$E16)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21-1)</f>
        <v>27859.335639798886</v>
      </c>
      <c r="M16" s="26">
        <f>((Aux!$D$10*(Main!$S$5*(1-EXP(-Main!$S$6*Aux!M$10)))^Main!$S$7)*(1+Aux!$D$8)^10+(Aux!$D$10*(Main!$S$9*(1-EXP(-Main!$S$10*Aux!$E16)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22-1)</f>
        <v>25149.210480417823</v>
      </c>
      <c r="O16" s="26"/>
    </row>
    <row r="17" spans="4:13" ht="9.75">
      <c r="D17" s="87"/>
      <c r="E17" s="17">
        <v>11</v>
      </c>
      <c r="F17" s="24">
        <f>((Aux!$D$10*(Main!$S$5*(1-EXP(-Main!$S$6*Aux!F$10)))^Main!$S$7)*(1+Aux!$D$8)^11+(Aux!$D$10*(Main!$S$9*(1-EXP(-Main!$S$10*Aux!$E17)))^Main!$S$11)-(Main!$C$6*(1+Aux!$D$8)^16+Main!$D$6*(1+Aux!$D$8)^15+Main!$E$6*(1+Aux!$D$8)^14+Main!$F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16-1)</f>
        <v>37748.900566922915</v>
      </c>
      <c r="G17" s="25">
        <f>((Aux!$D$10*(Main!$S$5*(1-EXP(-Main!$S$6*Aux!G$10)))^Main!$S$7)*(1+Aux!$D$8)^11+(Aux!$D$10*(Main!$S$9*(1-EXP(-Main!$S$10*Aux!$E17)))^Main!$S$11)-(Main!$C$6*(1+Aux!$D$8)^17+Main!$D$6*(1+Aux!$D$8)^16+Main!$E$6*(1+Aux!$D$8)^15+Main!$F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17-1)</f>
        <v>38016.38074470697</v>
      </c>
      <c r="H17" s="25">
        <f>((Aux!$D$10*(Main!$S$5*(1-EXP(-Main!$S$6*Aux!H$10)))^Main!$S$7)*(1+Aux!$D$8)^11+(Aux!$D$10*(Main!$S$9*(1-EXP(-Main!$S$10*Aux!$E17)))^Main!$S$11)-(Main!$C$6*(1+Aux!$D$8)^18+Main!$D$6*(1+Aux!$D$8)^17+Main!$E$6*(1+Aux!$D$8)^16+Main!$F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18-1)</f>
        <v>36867.49748048139</v>
      </c>
      <c r="I17" s="25">
        <f>((Aux!$D$10*(Main!$S$5*(1-EXP(-Main!$S$6*Aux!I$10)))^Main!$S$7)*(1+Aux!$D$8)^11+(Aux!$D$10*(Main!$S$9*(1-EXP(-Main!$S$10*Aux!$E17)))^Main!$S$11)-(Main!$C$6*(1+Aux!$D$8)^19+Main!$D$6*(1+Aux!$D$8)^18+Main!$E$6*(1+Aux!$D$8)^17+Main!$F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19-1)</f>
        <v>34862.6447280003</v>
      </c>
      <c r="J17" s="25">
        <f>((Aux!$D$10*(Main!$S$5*(1-EXP(-Main!$S$6*Aux!J$10)))^Main!$S$7)*(1+Aux!$D$8)^11+(Aux!$D$10*(Main!$S$9*(1-EXP(-Main!$S$10*Aux!$E17)))^Main!$S$11)-(Main!$C$6*(1+Aux!$D$8)^20+Main!$D$6*(1+Aux!$D$8)^19+Main!$E$6*(1+Aux!$D$8)^18+Main!$F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20-1)</f>
        <v>32403.125841737714</v>
      </c>
      <c r="K17" s="25">
        <f>((Aux!$D$10*(Main!$S$5*(1-EXP(-Main!$S$6*Aux!K$10)))^Main!$S$7)*(1+Aux!$D$8)^11+(Aux!$D$10*(Main!$S$9*(1-EXP(-Main!$S$10*Aux!$E17)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21-1)</f>
        <v>29754.77557245171</v>
      </c>
      <c r="L17" s="25">
        <f>((Aux!$D$10*(Main!$S$5*(1-EXP(-Main!$S$6*Aux!L$10)))^Main!$S$7)*(1+Aux!$D$8)^11+(Aux!$D$10*(Main!$S$9*(1-EXP(-Main!$S$10*Aux!$E17)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22-1)</f>
        <v>27083.796465934483</v>
      </c>
      <c r="M17" s="26">
        <f>((Aux!$D$10*(Main!$S$5*(1-EXP(-Main!$S$6*Aux!M$10)))^Main!$S$7)*(1+Aux!$D$8)^11+(Aux!$D$10*(Main!$S$9*(1-EXP(-Main!$S$10*Aux!$E17)))^Main!$S$11)-(Main!$C$6*(1+Aux!$D$8)^23+Main!$D$6*(1+Aux!$D$8)^22+Main!$E$6*(1+Aux!$D$8)^21+Main!$F$6*(1+Aux!$D$8)^20+Main!$H$6*(1+Aux!$D$8)^19+Main!$H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23-1)</f>
        <v>24488.369061935628</v>
      </c>
    </row>
    <row r="18" spans="4:13" ht="9.75">
      <c r="D18" s="87"/>
      <c r="E18" s="18">
        <v>12</v>
      </c>
      <c r="F18" s="27">
        <f>((Aux!$D$10*(Main!$S$5*(1-EXP(-Main!$S$6*Aux!F$10)))^Main!$S$7)*(1+Aux!$D$8)^12+(Aux!$D$10*(Main!$S$9*(1-EXP(-Main!$S$10*Aux!$E18)))^Main!$S$11)-(Main!$C$6*(1+Aux!$D$8)^17+Main!$D$6*(1+Aux!$D$8)^16+Main!$E$6*(1+Aux!$D$8)^15+Main!$F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17-1)</f>
        <v>36000.0849663175</v>
      </c>
      <c r="G18" s="28">
        <f>((Aux!$D$10*(Main!$S$5*(1-EXP(-Main!$S$6*Aux!G$10)))^Main!$S$7)*(1+Aux!$D$8)^12+(Aux!$D$10*(Main!$S$9*(1-EXP(-Main!$S$10*Aux!$E18)))^Main!$S$11)-(Main!$C$6*(1+Aux!$D$8)^18+Main!$D$6*(1+Aux!$D$8)^17+Main!$E$6*(1+Aux!$D$8)^16+Main!$F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18-1)</f>
        <v>36424.373818135675</v>
      </c>
      <c r="H18" s="28">
        <f>((Aux!$D$10*(Main!$S$5*(1-EXP(-Main!$S$6*Aux!H$10)))^Main!$S$7)*(1+Aux!$D$8)^12+(Aux!$D$10*(Main!$S$9*(1-EXP(-Main!$S$10*Aux!$E18)))^Main!$S$11)-(Main!$C$6*(1+Aux!$D$8)^19+Main!$D$6*(1+Aux!$D$8)^18+Main!$E$6*(1+Aux!$D$8)^17+Main!$F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19-1)</f>
        <v>35451.449945830056</v>
      </c>
      <c r="I18" s="28">
        <f>((Aux!$D$10*(Main!$S$5*(1-EXP(-Main!$S$6*Aux!I$10)))^Main!$S$7)*(1+Aux!$D$8)^12+(Aux!$D$10*(Main!$S$9*(1-EXP(-Main!$S$10*Aux!$E18)))^Main!$S$11)-(Main!$C$6*(1+Aux!$D$8)^20+Main!$D$6*(1+Aux!$D$8)^19+Main!$E$6*(1+Aux!$D$8)^18+Main!$F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20-1)</f>
        <v>33621.07561754338</v>
      </c>
      <c r="J18" s="28">
        <f>((Aux!$D$10*(Main!$S$5*(1-EXP(-Main!$S$6*Aux!J$10)))^Main!$S$7)*(1+Aux!$D$8)^12+(Aux!$D$10*(Main!$S$9*(1-EXP(-Main!$S$10*Aux!$E18)))^Main!$S$11)-(Main!$C$6*(1+Aux!$D$8)^21+Main!$D$6*(1+Aux!$D$8)^20+Main!$E$6*(1+Aux!$D$8)^19+Main!$F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21-1)</f>
        <v>31323.730174039803</v>
      </c>
      <c r="K18" s="28">
        <f>((Aux!$D$10*(Main!$S$5*(1-EXP(-Main!$S$6*Aux!K$10)))^Main!$S$7)*(1+Aux!$D$8)^12+(Aux!$D$10*(Main!$S$9*(1-EXP(-Main!$S$10*Aux!$E18)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22-1)</f>
        <v>28820.653972839784</v>
      </c>
      <c r="L18" s="28">
        <f>((Aux!$D$10*(Main!$S$5*(1-EXP(-Main!$S$6*Aux!L$10)))^Main!$S$7)*(1+Aux!$D$8)^12+(Aux!$D$10*(Main!$S$9*(1-EXP(-Main!$S$10*Aux!$E18)))^Main!$S$11)-(Main!$C$6*(1+Aux!$D$8)^23+Main!$D$6*(1+Aux!$D$8)^22+Main!$E$6*(1+Aux!$D$8)^21+Main!$F$6*(1+Aux!$D$8)^20+Main!$H$6*(1+Aux!$D$8)^19+Main!$H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23-1)</f>
        <v>26277.007318489457</v>
      </c>
      <c r="M18" s="29">
        <f>(($D$10*(Main!$S$5*(1-EXP(-Main!$S$6*M$10)))^Main!$S$7)*(1+$D$8)^12+($D$10*(Main!$S$9*(1-EXP(-Main!$S$10*$E18)))^Main!$S$11)-(Main!$C$6*(1+$D$8)^24+Main!$D$6*(1+$D$8)^23+Main!$E$6*(1+$D$8)^22+Main!$F$6*(1+$D$8)^21+Main!$H$6*(1+$D$8)^20+Main!$H$6*(1+$D$8)^19+Main!$H$6*(1+$D$8)^18+Main!$H$6*(1+$D$8)^17+Main!$H$6*(1+$D$8)^16+Main!$H$6*(1+$D$8)^15+Main!$H$6*(1+$D$8)^14+Main!$H$6*(1+$D$8)^13+Main!$J$6*(1+$D$8)^12+Main!$K$6*(1+$D$8)^11+Main!$L$6*(1+$D$8)^10+Main!$M$6*(1+$D$8)^9+Main!$O$6*(1+$D$8)^8+Main!$O$6*(1+$D$8)^7+Main!$O$6*(1+$D$8)^6+Main!$O$6*(1+$D$8)^5+Main!$O$6*(1+$D$8)^4+Main!$O$6*(1+$D$8)^3+Main!$O$6*(1+$D$8)^2+Main!$O$6*(1+$D$8)+Main!$Q$6))/((1+$D$8)^24-1)</f>
        <v>23791.76383368531</v>
      </c>
    </row>
    <row r="20" spans="12:13" ht="9.75">
      <c r="L20" s="4" t="s">
        <v>27</v>
      </c>
      <c r="M20" s="31">
        <f>MAX(F11:M18)</f>
        <v>45439.242812297336</v>
      </c>
    </row>
    <row r="21" spans="12:13" ht="9.75">
      <c r="L21" s="30" t="s">
        <v>28</v>
      </c>
      <c r="M21" s="30" t="s">
        <v>29</v>
      </c>
    </row>
    <row r="22" spans="12:13" ht="9.75">
      <c r="L22" s="32">
        <f>IF(F34=1,5,IF(G34=1,6,IF(H34=1,7,IF(I34=1,8,IF(J34=1,9,IF(K34=1,10,IF(L34=1,11,12)))))))</f>
        <v>5</v>
      </c>
      <c r="M22" s="32">
        <f>IF(N35=1,5,IF(N36=1,6,IF(N37=1,7,IF(N38=1,8,IF(N39=1,9,IF(N40=1,10,IF(N41=1,11,12)))))))</f>
        <v>5</v>
      </c>
    </row>
    <row r="34" spans="6:13" ht="9.75">
      <c r="F34">
        <f>SUM(F35:F42)</f>
        <v>1</v>
      </c>
      <c r="G34">
        <f aca="true" t="shared" si="0" ref="G34:M34">SUM(G35:G42)</f>
        <v>0</v>
      </c>
      <c r="H34">
        <f t="shared" si="0"/>
        <v>0</v>
      </c>
      <c r="I34">
        <f t="shared" si="0"/>
        <v>0</v>
      </c>
      <c r="J34">
        <f t="shared" si="0"/>
        <v>0</v>
      </c>
      <c r="K34">
        <f t="shared" si="0"/>
        <v>0</v>
      </c>
      <c r="L34">
        <f t="shared" si="0"/>
        <v>0</v>
      </c>
      <c r="M34">
        <f t="shared" si="0"/>
        <v>0</v>
      </c>
    </row>
    <row r="35" spans="6:14" ht="9.75">
      <c r="F35">
        <f aca="true" t="shared" si="1" ref="F35:F40">IF(F11&lt;$M$20,0,1)</f>
        <v>1</v>
      </c>
      <c r="G35">
        <f aca="true" t="shared" si="2" ref="G35:M35">IF(G11&lt;$M$20,0,1)</f>
        <v>0</v>
      </c>
      <c r="H35">
        <f t="shared" si="2"/>
        <v>0</v>
      </c>
      <c r="I35">
        <f t="shared" si="2"/>
        <v>0</v>
      </c>
      <c r="J35">
        <f t="shared" si="2"/>
        <v>0</v>
      </c>
      <c r="K35">
        <f t="shared" si="2"/>
        <v>0</v>
      </c>
      <c r="L35">
        <f t="shared" si="2"/>
        <v>0</v>
      </c>
      <c r="M35">
        <f t="shared" si="2"/>
        <v>0</v>
      </c>
      <c r="N35">
        <f>SUM(F35:M35)</f>
        <v>1</v>
      </c>
    </row>
    <row r="36" spans="6:14" ht="9.75">
      <c r="F36">
        <f t="shared" si="1"/>
        <v>0</v>
      </c>
      <c r="G36">
        <f aca="true" t="shared" si="3" ref="G36:M40">IF(G12&lt;$M$20,0,1)</f>
        <v>0</v>
      </c>
      <c r="H36">
        <f t="shared" si="3"/>
        <v>0</v>
      </c>
      <c r="I36">
        <f t="shared" si="3"/>
        <v>0</v>
      </c>
      <c r="J36">
        <f t="shared" si="3"/>
        <v>0</v>
      </c>
      <c r="K36">
        <f t="shared" si="3"/>
        <v>0</v>
      </c>
      <c r="L36">
        <f t="shared" si="3"/>
        <v>0</v>
      </c>
      <c r="M36">
        <f t="shared" si="3"/>
        <v>0</v>
      </c>
      <c r="N36">
        <f aca="true" t="shared" si="4" ref="N36:N42">SUM(F36:M36)</f>
        <v>0</v>
      </c>
    </row>
    <row r="37" spans="6:14" ht="9.75">
      <c r="F37">
        <f t="shared" si="1"/>
        <v>0</v>
      </c>
      <c r="G37">
        <f t="shared" si="3"/>
        <v>0</v>
      </c>
      <c r="H37">
        <f t="shared" si="3"/>
        <v>0</v>
      </c>
      <c r="I37">
        <f t="shared" si="3"/>
        <v>0</v>
      </c>
      <c r="J37">
        <f t="shared" si="3"/>
        <v>0</v>
      </c>
      <c r="K37">
        <f t="shared" si="3"/>
        <v>0</v>
      </c>
      <c r="L37">
        <f t="shared" si="3"/>
        <v>0</v>
      </c>
      <c r="M37">
        <f t="shared" si="3"/>
        <v>0</v>
      </c>
      <c r="N37">
        <f t="shared" si="4"/>
        <v>0</v>
      </c>
    </row>
    <row r="38" spans="6:14" ht="9.75">
      <c r="F38">
        <f t="shared" si="1"/>
        <v>0</v>
      </c>
      <c r="G38">
        <f t="shared" si="3"/>
        <v>0</v>
      </c>
      <c r="H38">
        <f t="shared" si="3"/>
        <v>0</v>
      </c>
      <c r="I38">
        <f t="shared" si="3"/>
        <v>0</v>
      </c>
      <c r="J38">
        <f t="shared" si="3"/>
        <v>0</v>
      </c>
      <c r="K38">
        <f t="shared" si="3"/>
        <v>0</v>
      </c>
      <c r="L38">
        <f t="shared" si="3"/>
        <v>0</v>
      </c>
      <c r="M38">
        <f t="shared" si="3"/>
        <v>0</v>
      </c>
      <c r="N38">
        <f t="shared" si="4"/>
        <v>0</v>
      </c>
    </row>
    <row r="39" spans="6:14" ht="9.75">
      <c r="F39">
        <f t="shared" si="1"/>
        <v>0</v>
      </c>
      <c r="G39">
        <f t="shared" si="3"/>
        <v>0</v>
      </c>
      <c r="H39">
        <f t="shared" si="3"/>
        <v>0</v>
      </c>
      <c r="I39">
        <f t="shared" si="3"/>
        <v>0</v>
      </c>
      <c r="J39">
        <f t="shared" si="3"/>
        <v>0</v>
      </c>
      <c r="K39">
        <f t="shared" si="3"/>
        <v>0</v>
      </c>
      <c r="L39">
        <f t="shared" si="3"/>
        <v>0</v>
      </c>
      <c r="M39">
        <f t="shared" si="3"/>
        <v>0</v>
      </c>
      <c r="N39">
        <f t="shared" si="4"/>
        <v>0</v>
      </c>
    </row>
    <row r="40" spans="6:14" ht="9.75">
      <c r="F40">
        <f t="shared" si="1"/>
        <v>0</v>
      </c>
      <c r="G40">
        <f t="shared" si="3"/>
        <v>0</v>
      </c>
      <c r="H40">
        <f t="shared" si="3"/>
        <v>0</v>
      </c>
      <c r="I40">
        <f t="shared" si="3"/>
        <v>0</v>
      </c>
      <c r="J40">
        <f t="shared" si="3"/>
        <v>0</v>
      </c>
      <c r="K40">
        <f t="shared" si="3"/>
        <v>0</v>
      </c>
      <c r="L40">
        <f t="shared" si="3"/>
        <v>0</v>
      </c>
      <c r="M40">
        <f t="shared" si="3"/>
        <v>0</v>
      </c>
      <c r="N40">
        <f t="shared" si="4"/>
        <v>0</v>
      </c>
    </row>
    <row r="41" spans="6:14" ht="9.75">
      <c r="F41">
        <f aca="true" t="shared" si="5" ref="F41:M41">IF(F17&lt;$M$20,0,1)</f>
        <v>0</v>
      </c>
      <c r="G41">
        <f t="shared" si="5"/>
        <v>0</v>
      </c>
      <c r="H41">
        <f t="shared" si="5"/>
        <v>0</v>
      </c>
      <c r="I41">
        <f t="shared" si="5"/>
        <v>0</v>
      </c>
      <c r="J41">
        <f t="shared" si="5"/>
        <v>0</v>
      </c>
      <c r="K41">
        <f t="shared" si="5"/>
        <v>0</v>
      </c>
      <c r="L41">
        <f t="shared" si="5"/>
        <v>0</v>
      </c>
      <c r="M41">
        <f t="shared" si="5"/>
        <v>0</v>
      </c>
      <c r="N41">
        <f t="shared" si="4"/>
        <v>0</v>
      </c>
    </row>
    <row r="42" spans="6:14" ht="9.75">
      <c r="F42">
        <f aca="true" t="shared" si="6" ref="F42:M42">IF(F18&lt;$M$20,0,1)</f>
        <v>0</v>
      </c>
      <c r="G42">
        <f t="shared" si="6"/>
        <v>0</v>
      </c>
      <c r="H42">
        <f t="shared" si="6"/>
        <v>0</v>
      </c>
      <c r="I42">
        <f t="shared" si="6"/>
        <v>0</v>
      </c>
      <c r="J42">
        <f t="shared" si="6"/>
        <v>0</v>
      </c>
      <c r="K42">
        <f t="shared" si="6"/>
        <v>0</v>
      </c>
      <c r="L42">
        <f t="shared" si="6"/>
        <v>0</v>
      </c>
      <c r="M42">
        <f t="shared" si="6"/>
        <v>0</v>
      </c>
      <c r="N42">
        <f t="shared" si="4"/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Determinação do ciclo ótimo</dc:title>
  <dc:subject>Matemática Financeira na Gestão Florestal</dc:subject>
  <dc:creator>Luiz Carlos Estraviz Rodriguez</dc:creator>
  <cp:keywords>VET</cp:keywords>
  <dc:description>Determinação do ciclo ótimo de duas rotações para Eucalyptus</dc:description>
  <cp:lastModifiedBy>Luiz Carlos Estraviz Rodriguez</cp:lastModifiedBy>
  <cp:lastPrinted>1999-03-13T21:20:12Z</cp:lastPrinted>
  <dcterms:created xsi:type="dcterms:W3CDTF">1999-02-17T14:44:56Z</dcterms:created>
  <dcterms:modified xsi:type="dcterms:W3CDTF">2024-06-25T15:30:46Z</dcterms:modified>
  <cp:category/>
  <cp:version/>
  <cp:contentType/>
  <cp:contentStatus/>
</cp:coreProperties>
</file>