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rocracia USP\disciplinas\Analise\"/>
    </mc:Choice>
  </mc:AlternateContent>
  <xr:revisionPtr revIDLastSave="0" documentId="8_{572D2B21-40EC-4ACE-B7FB-25D7F5888968}" xr6:coauthVersionLast="47" xr6:coauthVersionMax="47" xr10:uidLastSave="{00000000-0000-0000-0000-000000000000}"/>
  <bookViews>
    <workbookView xWindow="-120" yWindow="-120" windowWidth="20730" windowHeight="11040" activeTab="1" xr2:uid="{FCDD091B-94D7-49E5-A89D-8265E3CD8849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2" l="1"/>
  <c r="K26" i="2"/>
  <c r="K25" i="2"/>
  <c r="H27" i="2"/>
  <c r="H25" i="2"/>
  <c r="H26" i="2"/>
  <c r="E27" i="2"/>
  <c r="E26" i="2"/>
  <c r="E25" i="2"/>
  <c r="F22" i="2"/>
  <c r="F21" i="2"/>
  <c r="K19" i="2"/>
  <c r="K18" i="2"/>
  <c r="K17" i="2"/>
  <c r="H19" i="2"/>
  <c r="H18" i="2"/>
  <c r="H17" i="2"/>
  <c r="E19" i="2"/>
  <c r="E18" i="2"/>
  <c r="E17" i="2"/>
  <c r="D40" i="1"/>
  <c r="D39" i="1"/>
  <c r="D38" i="1"/>
  <c r="D37" i="1"/>
  <c r="D36" i="1"/>
  <c r="D35" i="1"/>
  <c r="E34" i="1"/>
  <c r="E27" i="1"/>
  <c r="D27" i="1"/>
  <c r="E25" i="1"/>
  <c r="E23" i="1"/>
  <c r="D23" i="1"/>
  <c r="D26" i="1" s="1"/>
  <c r="D28" i="1" s="1"/>
  <c r="E22" i="1"/>
  <c r="E26" i="1" s="1"/>
  <c r="D14" i="1"/>
  <c r="F8" i="1"/>
  <c r="G12" i="1"/>
  <c r="G10" i="1"/>
  <c r="G6" i="1"/>
  <c r="F12" i="1"/>
  <c r="F4" i="1"/>
  <c r="E7" i="1"/>
  <c r="E5" i="1"/>
  <c r="E8" i="1" s="1"/>
  <c r="E10" i="1" s="1"/>
  <c r="E4" i="1"/>
  <c r="D5" i="1"/>
  <c r="D8" i="1" s="1"/>
  <c r="D10" i="1" s="1"/>
  <c r="E28" i="1" l="1"/>
  <c r="F26" i="1"/>
  <c r="D29" i="1"/>
  <c r="D30" i="1" s="1"/>
  <c r="F22" i="1"/>
  <c r="E11" i="1"/>
  <c r="E12" i="1" s="1"/>
  <c r="D11" i="1"/>
  <c r="D12" i="1" s="1"/>
  <c r="G24" i="1" l="1"/>
  <c r="E29" i="1"/>
  <c r="E30" i="1" s="1"/>
  <c r="D32" i="1" l="1"/>
  <c r="F30" i="1"/>
  <c r="G30" i="1" l="1"/>
  <c r="G28" i="1"/>
</calcChain>
</file>

<file path=xl/sharedStrings.xml><?xml version="1.0" encoding="utf-8"?>
<sst xmlns="http://schemas.openxmlformats.org/spreadsheetml/2006/main" count="73" uniqueCount="45">
  <si>
    <t>Vendas</t>
  </si>
  <si>
    <t>(-) Custos</t>
  </si>
  <si>
    <t>Fixos</t>
  </si>
  <si>
    <t>variáveis</t>
  </si>
  <si>
    <t>(=) LAJIR</t>
  </si>
  <si>
    <t>(-) juros</t>
  </si>
  <si>
    <t>(=) LAIR</t>
  </si>
  <si>
    <t>(-) IR (30%)</t>
  </si>
  <si>
    <t>(=) LL</t>
  </si>
  <si>
    <t>E</t>
  </si>
  <si>
    <t>D</t>
  </si>
  <si>
    <t>GAO</t>
  </si>
  <si>
    <t>GAF</t>
  </si>
  <si>
    <t>GAT</t>
  </si>
  <si>
    <t>ROE</t>
  </si>
  <si>
    <t>LLSD</t>
  </si>
  <si>
    <t>ROI</t>
  </si>
  <si>
    <t>rd*</t>
  </si>
  <si>
    <t>spread</t>
  </si>
  <si>
    <t>D/E</t>
  </si>
  <si>
    <t>aprop</t>
  </si>
  <si>
    <t xml:space="preserve">Caixa </t>
  </si>
  <si>
    <t xml:space="preserve"> Fornecedores </t>
  </si>
  <si>
    <t xml:space="preserve"> CReceber  </t>
  </si>
  <si>
    <t xml:space="preserve"> Empréstimos LP </t>
  </si>
  <si>
    <t xml:space="preserve"> Estoques </t>
  </si>
  <si>
    <t xml:space="preserve"> PL </t>
  </si>
  <si>
    <t xml:space="preserve"> AP </t>
  </si>
  <si>
    <t>Margem</t>
  </si>
  <si>
    <t>LL</t>
  </si>
  <si>
    <t>V</t>
  </si>
  <si>
    <t>Giro</t>
  </si>
  <si>
    <t>Ativo</t>
  </si>
  <si>
    <t>Aslav</t>
  </si>
  <si>
    <t>PL</t>
  </si>
  <si>
    <t>DUPONT</t>
  </si>
  <si>
    <t>veriicação</t>
  </si>
  <si>
    <t>LC</t>
  </si>
  <si>
    <t>AC</t>
  </si>
  <si>
    <t>PC</t>
  </si>
  <si>
    <t>Lseca</t>
  </si>
  <si>
    <t>AC-Estoques</t>
  </si>
  <si>
    <t>Limediata</t>
  </si>
  <si>
    <t>Caixa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</si>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</sst>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vertical="center"/>
    </xf>
    <xf numFmtId="4" fontId="0" fillId="0" borderId="0" xfId="0" applyNumberFormat="1"/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0" fillId="0" borderId="0" xfId="1" applyFont="1"/>
    <xf numFmtId="43" fontId="2" fillId="0" borderId="4" xfId="1" applyFont="1" applyBorder="1" applyAlignment="1">
      <alignment vertical="center"/>
    </xf>
    <xf numFmtId="43" fontId="0" fillId="0" borderId="0" xfId="0" applyNumberFormat="1"/>
    <xf numFmtId="9" fontId="0" fillId="0" borderId="0" xfId="2" applyFont="1"/>
    <xf numFmtId="10" fontId="0" fillId="0" borderId="0" xfId="2" applyNumberFormat="1" applyFont="1"/>
    <xf numFmtId="0" fontId="2" fillId="0" borderId="0" xfId="0" applyFont="1" applyFill="1" applyBorder="1" applyAlignment="1">
      <alignment vertical="center"/>
    </xf>
    <xf numFmtId="9" fontId="0" fillId="0" borderId="0" xfId="1" applyNumberFormat="1" applyFont="1"/>
    <xf numFmtId="0" fontId="2" fillId="0" borderId="2" xfId="0" applyFont="1" applyBorder="1" applyAlignment="1">
      <alignment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9228-E8F5-433B-B6F1-23CA92166D36}">
  <dimension ref="C1:H40"/>
  <sheetViews>
    <sheetView topLeftCell="A28" zoomScale="150" zoomScaleNormal="150" workbookViewId="0">
      <selection activeCell="F37" sqref="F37"/>
    </sheetView>
  </sheetViews>
  <sheetFormatPr defaultRowHeight="15" x14ac:dyDescent="0.25"/>
  <cols>
    <col min="3" max="3" width="16.42578125" customWidth="1"/>
    <col min="4" max="4" width="12.5703125" bestFit="1" customWidth="1"/>
    <col min="5" max="5" width="13.28515625" style="7" bestFit="1" customWidth="1"/>
  </cols>
  <sheetData>
    <row r="1" spans="3:8" x14ac:dyDescent="0.25">
      <c r="C1" t="s">
        <v>9</v>
      </c>
      <c r="D1">
        <v>1000000</v>
      </c>
    </row>
    <row r="2" spans="3:8" x14ac:dyDescent="0.25">
      <c r="C2" t="s">
        <v>10</v>
      </c>
      <c r="D2">
        <v>0</v>
      </c>
    </row>
    <row r="3" spans="3:8" ht="15.75" thickBot="1" x14ac:dyDescent="0.3"/>
    <row r="4" spans="3:8" ht="15.75" thickBot="1" x14ac:dyDescent="0.3">
      <c r="C4" s="1" t="s">
        <v>0</v>
      </c>
      <c r="D4" s="3">
        <v>1200000</v>
      </c>
      <c r="E4" s="7">
        <f>1.1*D4</f>
        <v>1320000</v>
      </c>
      <c r="F4" s="10">
        <f>(E4-D4)/D4</f>
        <v>0.1</v>
      </c>
    </row>
    <row r="5" spans="3:8" ht="15.75" thickBot="1" x14ac:dyDescent="0.3">
      <c r="C5" s="4" t="s">
        <v>1</v>
      </c>
      <c r="D5" s="5">
        <f>D6+D7</f>
        <v>730000</v>
      </c>
      <c r="E5" s="8">
        <f>E6+E7</f>
        <v>778000</v>
      </c>
      <c r="F5" s="10"/>
    </row>
    <row r="6" spans="3:8" ht="15.75" thickBot="1" x14ac:dyDescent="0.3">
      <c r="C6" s="4" t="s">
        <v>2</v>
      </c>
      <c r="D6" s="5">
        <v>250000</v>
      </c>
      <c r="E6" s="8">
        <v>250000</v>
      </c>
      <c r="F6" s="10"/>
      <c r="G6">
        <f>F8/F4</f>
        <v>1.5319148936170213</v>
      </c>
      <c r="H6" t="s">
        <v>11</v>
      </c>
    </row>
    <row r="7" spans="3:8" ht="15.75" thickBot="1" x14ac:dyDescent="0.3">
      <c r="C7" s="4" t="s">
        <v>3</v>
      </c>
      <c r="D7" s="5">
        <v>480000</v>
      </c>
      <c r="E7" s="7">
        <f>1.1*D7</f>
        <v>528000</v>
      </c>
      <c r="F7" s="10"/>
    </row>
    <row r="8" spans="3:8" ht="15.75" thickBot="1" x14ac:dyDescent="0.3">
      <c r="C8" s="4" t="s">
        <v>4</v>
      </c>
      <c r="D8" s="5">
        <f>D4-D5</f>
        <v>470000</v>
      </c>
      <c r="E8" s="8">
        <f>E4-E5</f>
        <v>542000</v>
      </c>
      <c r="F8" s="11">
        <f>(E8-D8)/D8</f>
        <v>0.15319148936170213</v>
      </c>
    </row>
    <row r="9" spans="3:8" ht="15.75" thickBot="1" x14ac:dyDescent="0.3">
      <c r="C9" s="4" t="s">
        <v>5</v>
      </c>
      <c r="D9" s="6">
        <v>0</v>
      </c>
      <c r="E9" s="8">
        <v>0</v>
      </c>
      <c r="F9" s="10"/>
    </row>
    <row r="10" spans="3:8" ht="15.75" thickBot="1" x14ac:dyDescent="0.3">
      <c r="C10" s="4" t="s">
        <v>6</v>
      </c>
      <c r="D10" s="5">
        <f>D8-D9</f>
        <v>470000</v>
      </c>
      <c r="E10" s="8">
        <f>E8-E9</f>
        <v>542000</v>
      </c>
      <c r="F10" s="10"/>
      <c r="G10">
        <f>F12/F8</f>
        <v>1</v>
      </c>
      <c r="H10" t="s">
        <v>12</v>
      </c>
    </row>
    <row r="11" spans="3:8" ht="15.75" thickBot="1" x14ac:dyDescent="0.3">
      <c r="C11" s="4" t="s">
        <v>7</v>
      </c>
      <c r="D11" s="5">
        <f>0.3*D10</f>
        <v>141000</v>
      </c>
      <c r="E11" s="8">
        <f>0.3*E10</f>
        <v>162600</v>
      </c>
      <c r="F11" s="10"/>
    </row>
    <row r="12" spans="3:8" ht="15.75" thickBot="1" x14ac:dyDescent="0.3">
      <c r="C12" s="4" t="s">
        <v>8</v>
      </c>
      <c r="D12" s="5">
        <f>D10-D11</f>
        <v>329000</v>
      </c>
      <c r="E12" s="8">
        <f>E10-E11</f>
        <v>379400</v>
      </c>
      <c r="F12" s="10">
        <f>(E12-D12)/D12</f>
        <v>0.15319148936170213</v>
      </c>
      <c r="G12">
        <f>F12/F4</f>
        <v>1.5319148936170213</v>
      </c>
      <c r="H12" t="s">
        <v>13</v>
      </c>
    </row>
    <row r="13" spans="3:8" x14ac:dyDescent="0.25">
      <c r="F13" s="10"/>
    </row>
    <row r="14" spans="3:8" x14ac:dyDescent="0.25">
      <c r="C14" s="12" t="s">
        <v>14</v>
      </c>
      <c r="D14" s="9">
        <f>E12/D1</f>
        <v>0.37940000000000002</v>
      </c>
    </row>
    <row r="19" spans="3:8" x14ac:dyDescent="0.25">
      <c r="C19" t="s">
        <v>9</v>
      </c>
      <c r="D19">
        <v>600000</v>
      </c>
    </row>
    <row r="20" spans="3:8" x14ac:dyDescent="0.25">
      <c r="C20" t="s">
        <v>10</v>
      </c>
      <c r="D20">
        <v>400000</v>
      </c>
      <c r="E20" s="13">
        <v>0.2</v>
      </c>
    </row>
    <row r="21" spans="3:8" ht="15.75" thickBot="1" x14ac:dyDescent="0.3"/>
    <row r="22" spans="3:8" ht="15.75" thickBot="1" x14ac:dyDescent="0.3">
      <c r="C22" s="1" t="s">
        <v>0</v>
      </c>
      <c r="D22" s="3">
        <v>1200000</v>
      </c>
      <c r="E22" s="7">
        <f>1.1*D22</f>
        <v>1320000</v>
      </c>
      <c r="F22" s="10">
        <f>(E22-D22)/D22</f>
        <v>0.1</v>
      </c>
    </row>
    <row r="23" spans="3:8" ht="15.75" thickBot="1" x14ac:dyDescent="0.3">
      <c r="C23" s="4" t="s">
        <v>1</v>
      </c>
      <c r="D23" s="5">
        <f>D24+D25</f>
        <v>730000</v>
      </c>
      <c r="E23" s="8">
        <f>E24+E25</f>
        <v>778000</v>
      </c>
      <c r="F23" s="10"/>
    </row>
    <row r="24" spans="3:8" ht="15.75" thickBot="1" x14ac:dyDescent="0.3">
      <c r="C24" s="4" t="s">
        <v>2</v>
      </c>
      <c r="D24" s="5">
        <v>250000</v>
      </c>
      <c r="E24" s="8">
        <v>250000</v>
      </c>
      <c r="F24" s="10"/>
      <c r="G24">
        <f>F26/F22</f>
        <v>1.5319148936170213</v>
      </c>
      <c r="H24" t="s">
        <v>11</v>
      </c>
    </row>
    <row r="25" spans="3:8" ht="15.75" thickBot="1" x14ac:dyDescent="0.3">
      <c r="C25" s="4" t="s">
        <v>3</v>
      </c>
      <c r="D25" s="5">
        <v>480000</v>
      </c>
      <c r="E25" s="7">
        <f>1.1*D25</f>
        <v>528000</v>
      </c>
      <c r="F25" s="10"/>
    </row>
    <row r="26" spans="3:8" ht="15.75" thickBot="1" x14ac:dyDescent="0.3">
      <c r="C26" s="4" t="s">
        <v>4</v>
      </c>
      <c r="D26" s="5">
        <f>D22-D23</f>
        <v>470000</v>
      </c>
      <c r="E26" s="8">
        <f>E22-E23</f>
        <v>542000</v>
      </c>
      <c r="F26" s="11">
        <f>(E26-D26)/D26</f>
        <v>0.15319148936170213</v>
      </c>
    </row>
    <row r="27" spans="3:8" ht="15.75" thickBot="1" x14ac:dyDescent="0.3">
      <c r="C27" s="4" t="s">
        <v>5</v>
      </c>
      <c r="D27" s="8">
        <f>E20*D20</f>
        <v>80000</v>
      </c>
      <c r="E27" s="8">
        <f>D27</f>
        <v>80000</v>
      </c>
      <c r="F27" s="10"/>
    </row>
    <row r="28" spans="3:8" ht="15.75" thickBot="1" x14ac:dyDescent="0.3">
      <c r="C28" s="4" t="s">
        <v>6</v>
      </c>
      <c r="D28" s="5">
        <f>D26-D27</f>
        <v>390000</v>
      </c>
      <c r="E28" s="8">
        <f>E26-E27</f>
        <v>462000</v>
      </c>
      <c r="F28" s="10"/>
      <c r="G28">
        <f>F30/F26</f>
        <v>1.2051282051282053</v>
      </c>
      <c r="H28" t="s">
        <v>12</v>
      </c>
    </row>
    <row r="29" spans="3:8" ht="15.75" thickBot="1" x14ac:dyDescent="0.3">
      <c r="C29" s="4" t="s">
        <v>7</v>
      </c>
      <c r="D29" s="5">
        <f>0.3*D28</f>
        <v>117000</v>
      </c>
      <c r="E29" s="8">
        <f>0.3*E28</f>
        <v>138600</v>
      </c>
      <c r="F29" s="10"/>
    </row>
    <row r="30" spans="3:8" ht="15.75" thickBot="1" x14ac:dyDescent="0.3">
      <c r="C30" s="4" t="s">
        <v>8</v>
      </c>
      <c r="D30" s="5">
        <f>D28-D29</f>
        <v>273000</v>
      </c>
      <c r="E30" s="8">
        <f>E28-E29</f>
        <v>323400</v>
      </c>
      <c r="F30" s="11">
        <f>(E30-D30)/D30</f>
        <v>0.18461538461538463</v>
      </c>
      <c r="G30">
        <f>F30/F22</f>
        <v>1.8461538461538463</v>
      </c>
      <c r="H30" t="s">
        <v>13</v>
      </c>
    </row>
    <row r="31" spans="3:8" x14ac:dyDescent="0.25">
      <c r="F31" s="10"/>
    </row>
    <row r="32" spans="3:8" x14ac:dyDescent="0.25">
      <c r="C32" s="12" t="s">
        <v>14</v>
      </c>
      <c r="D32" s="9">
        <f>E30/D19</f>
        <v>0.53900000000000003</v>
      </c>
    </row>
    <row r="34" spans="3:5" x14ac:dyDescent="0.25">
      <c r="C34" s="12" t="s">
        <v>15</v>
      </c>
      <c r="E34" s="7">
        <f>E30+E27-0.3*E27</f>
        <v>379400</v>
      </c>
    </row>
    <row r="35" spans="3:5" x14ac:dyDescent="0.25">
      <c r="C35" t="s">
        <v>16</v>
      </c>
      <c r="D35" s="9">
        <f>D14</f>
        <v>0.37940000000000002</v>
      </c>
    </row>
    <row r="36" spans="3:5" x14ac:dyDescent="0.25">
      <c r="C36" s="12" t="s">
        <v>17</v>
      </c>
      <c r="D36">
        <f>E20*0.7</f>
        <v>0.13999999999999999</v>
      </c>
    </row>
    <row r="37" spans="3:5" x14ac:dyDescent="0.25">
      <c r="C37" t="s">
        <v>18</v>
      </c>
      <c r="D37" s="9">
        <f>D35-D36</f>
        <v>0.23940000000000003</v>
      </c>
    </row>
    <row r="38" spans="3:5" x14ac:dyDescent="0.25">
      <c r="C38" s="12" t="s">
        <v>19</v>
      </c>
      <c r="D38">
        <f>D20/D19</f>
        <v>0.66666666666666663</v>
      </c>
    </row>
    <row r="39" spans="3:5" x14ac:dyDescent="0.25">
      <c r="C39" t="s">
        <v>20</v>
      </c>
      <c r="D39" s="9">
        <f>D38*D37</f>
        <v>0.15960000000000002</v>
      </c>
    </row>
    <row r="40" spans="3:5" x14ac:dyDescent="0.25">
      <c r="C40" s="12" t="s">
        <v>14</v>
      </c>
      <c r="D40" s="9">
        <f>D35+D39</f>
        <v>0.53900000000000003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03D33-D892-4EF3-AB0F-26A71AE44646}">
  <dimension ref="C2:K31"/>
  <sheetViews>
    <sheetView tabSelected="1" topLeftCell="A7" zoomScale="140" zoomScaleNormal="140" workbookViewId="0">
      <selection activeCell="H4" sqref="H4"/>
    </sheetView>
  </sheetViews>
  <sheetFormatPr defaultRowHeight="15" x14ac:dyDescent="0.25"/>
  <cols>
    <col min="4" max="6" width="12.5703125" bestFit="1" customWidth="1"/>
    <col min="8" max="8" width="12.5703125" bestFit="1" customWidth="1"/>
    <col min="11" max="11" width="12.5703125" bestFit="1" customWidth="1"/>
  </cols>
  <sheetData>
    <row r="2" spans="3:6" ht="15.75" thickBot="1" x14ac:dyDescent="0.3"/>
    <row r="3" spans="3:6" ht="15.75" thickBot="1" x14ac:dyDescent="0.3">
      <c r="C3" s="1" t="s">
        <v>21</v>
      </c>
      <c r="D3" s="3">
        <v>20000</v>
      </c>
      <c r="E3" s="14" t="s">
        <v>22</v>
      </c>
      <c r="F3" s="3">
        <v>216000</v>
      </c>
    </row>
    <row r="4" spans="3:6" ht="15.75" thickBot="1" x14ac:dyDescent="0.3">
      <c r="C4" s="4" t="s">
        <v>23</v>
      </c>
      <c r="D4" s="5">
        <v>400000</v>
      </c>
      <c r="E4" s="6" t="s">
        <v>24</v>
      </c>
      <c r="F4" s="5">
        <v>484000</v>
      </c>
    </row>
    <row r="5" spans="3:6" ht="15.75" thickBot="1" x14ac:dyDescent="0.3">
      <c r="C5" s="4" t="s">
        <v>25</v>
      </c>
      <c r="D5" s="5">
        <v>180000</v>
      </c>
      <c r="E5" s="6" t="s">
        <v>26</v>
      </c>
      <c r="F5" s="5">
        <v>2900000</v>
      </c>
    </row>
    <row r="6" spans="3:6" ht="15.75" thickBot="1" x14ac:dyDescent="0.3">
      <c r="C6" s="4" t="s">
        <v>27</v>
      </c>
      <c r="D6" s="5">
        <v>3000000</v>
      </c>
      <c r="E6" s="6"/>
      <c r="F6" s="6"/>
    </row>
    <row r="7" spans="3:6" ht="15.75" thickBot="1" x14ac:dyDescent="0.3"/>
    <row r="8" spans="3:6" ht="15.75" thickBot="1" x14ac:dyDescent="0.3">
      <c r="C8" s="1" t="s">
        <v>0</v>
      </c>
      <c r="D8" s="3">
        <v>3600000</v>
      </c>
    </row>
    <row r="9" spans="3:6" ht="15.75" thickBot="1" x14ac:dyDescent="0.3">
      <c r="C9" s="4" t="s">
        <v>1</v>
      </c>
      <c r="D9" s="5">
        <v>2160000</v>
      </c>
    </row>
    <row r="10" spans="3:6" ht="15.75" thickBot="1" x14ac:dyDescent="0.3">
      <c r="C10" s="4" t="s">
        <v>4</v>
      </c>
      <c r="D10" s="5">
        <v>1440000</v>
      </c>
    </row>
    <row r="11" spans="3:6" ht="15.75" thickBot="1" x14ac:dyDescent="0.3">
      <c r="C11" s="4" t="s">
        <v>5</v>
      </c>
      <c r="D11" s="5">
        <v>60000</v>
      </c>
    </row>
    <row r="12" spans="3:6" ht="15.75" thickBot="1" x14ac:dyDescent="0.3">
      <c r="C12" s="4" t="s">
        <v>6</v>
      </c>
      <c r="D12" s="5">
        <v>1380000</v>
      </c>
    </row>
    <row r="13" spans="3:6" ht="15.75" thickBot="1" x14ac:dyDescent="0.3">
      <c r="C13" s="4" t="s">
        <v>7</v>
      </c>
      <c r="D13" s="5">
        <v>414000</v>
      </c>
    </row>
    <row r="14" spans="3:6" ht="15.75" thickBot="1" x14ac:dyDescent="0.3">
      <c r="C14" s="4" t="s">
        <v>8</v>
      </c>
      <c r="D14" s="5">
        <v>966000</v>
      </c>
    </row>
    <row r="15" spans="3:6" x14ac:dyDescent="0.25">
      <c r="F15" t="s">
        <v>35</v>
      </c>
    </row>
    <row r="17" spans="4:11" x14ac:dyDescent="0.25">
      <c r="D17" t="s">
        <v>29</v>
      </c>
      <c r="E17" s="2">
        <f>D14</f>
        <v>966000</v>
      </c>
      <c r="G17" t="s">
        <v>0</v>
      </c>
      <c r="H17" s="2">
        <f>E18</f>
        <v>3600000</v>
      </c>
      <c r="J17" t="s">
        <v>32</v>
      </c>
      <c r="K17" s="2">
        <f>H18</f>
        <v>3600000</v>
      </c>
    </row>
    <row r="18" spans="4:11" x14ac:dyDescent="0.25">
      <c r="D18" t="s">
        <v>30</v>
      </c>
      <c r="E18" s="2">
        <f>D8</f>
        <v>3600000</v>
      </c>
      <c r="G18" t="s">
        <v>32</v>
      </c>
      <c r="H18" s="2">
        <f>SUM(D3:D6)</f>
        <v>3600000</v>
      </c>
      <c r="J18" t="s">
        <v>34</v>
      </c>
      <c r="K18" s="2">
        <f>F5</f>
        <v>2900000</v>
      </c>
    </row>
    <row r="19" spans="4:11" x14ac:dyDescent="0.25">
      <c r="D19" t="s">
        <v>28</v>
      </c>
      <c r="E19">
        <f>E17/E18</f>
        <v>0.26833333333333331</v>
      </c>
      <c r="G19" t="s">
        <v>31</v>
      </c>
      <c r="H19">
        <f>H17/H18</f>
        <v>1</v>
      </c>
      <c r="J19" t="s">
        <v>33</v>
      </c>
      <c r="K19">
        <f>K17/K18</f>
        <v>1.2413793103448276</v>
      </c>
    </row>
    <row r="21" spans="4:11" x14ac:dyDescent="0.25">
      <c r="E21" t="s">
        <v>14</v>
      </c>
      <c r="F21">
        <f>E19*H19*K19</f>
        <v>0.33310344827586208</v>
      </c>
    </row>
    <row r="22" spans="4:11" x14ac:dyDescent="0.25">
      <c r="E22" t="s">
        <v>36</v>
      </c>
      <c r="F22">
        <f>D14/F5</f>
        <v>0.33310344827586208</v>
      </c>
    </row>
    <row r="25" spans="4:11" x14ac:dyDescent="0.25">
      <c r="D25" t="s">
        <v>38</v>
      </c>
      <c r="E25" s="2">
        <f>SUM(D3:D5)</f>
        <v>600000</v>
      </c>
      <c r="G25" t="s">
        <v>41</v>
      </c>
      <c r="H25" s="2">
        <f>E25-D5</f>
        <v>420000</v>
      </c>
      <c r="J25" t="s">
        <v>43</v>
      </c>
      <c r="K25" s="2">
        <f>D3</f>
        <v>20000</v>
      </c>
    </row>
    <row r="26" spans="4:11" x14ac:dyDescent="0.25">
      <c r="D26" t="s">
        <v>39</v>
      </c>
      <c r="E26" s="2">
        <f>F3</f>
        <v>216000</v>
      </c>
      <c r="G26" t="s">
        <v>39</v>
      </c>
      <c r="H26" s="2">
        <f>E26</f>
        <v>216000</v>
      </c>
      <c r="J26" t="s">
        <v>39</v>
      </c>
      <c r="K26" s="2">
        <f>H26</f>
        <v>216000</v>
      </c>
    </row>
    <row r="27" spans="4:11" x14ac:dyDescent="0.25">
      <c r="D27" t="s">
        <v>37</v>
      </c>
      <c r="E27">
        <f>E25/E26</f>
        <v>2.7777777777777777</v>
      </c>
      <c r="G27" t="s">
        <v>40</v>
      </c>
      <c r="H27">
        <f>H25/H26</f>
        <v>1.9444444444444444</v>
      </c>
      <c r="J27" t="s">
        <v>42</v>
      </c>
      <c r="K27">
        <f>K25/K26</f>
        <v>9.2592592592592587E-2</v>
      </c>
    </row>
    <row r="30" spans="4:11" x14ac:dyDescent="0.25">
      <c r="D30">
        <v>216</v>
      </c>
      <c r="E30">
        <v>600</v>
      </c>
    </row>
    <row r="31" spans="4:11" x14ac:dyDescent="0.25">
      <c r="D31">
        <v>1</v>
      </c>
      <c r="E31" t="s">
        <v>44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Gabrielli Barreto Campello</dc:creator>
  <cp:lastModifiedBy>Carlos Alberto Gabrielli Barreto Campello</cp:lastModifiedBy>
  <dcterms:created xsi:type="dcterms:W3CDTF">2023-11-28T00:45:24Z</dcterms:created>
  <dcterms:modified xsi:type="dcterms:W3CDTF">2023-11-28T01:25:45Z</dcterms:modified>
</cp:coreProperties>
</file>