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eg\Dropbox\Diciplinas_USP\GRAD_SEM0233\PPTs\Intensivo\exercícios\"/>
    </mc:Choice>
  </mc:AlternateContent>
  <xr:revisionPtr revIDLastSave="0" documentId="13_ncr:1_{F2A19323-20D4-444D-BF32-8B9F291C34D1}" xr6:coauthVersionLast="45" xr6:coauthVersionMax="45" xr10:uidLastSave="{00000000-0000-0000-0000-000000000000}"/>
  <bookViews>
    <workbookView xWindow="-120" yWindow="-120" windowWidth="29040" windowHeight="15840" xr2:uid="{E0321630-1D75-4CD2-A49B-3B5415C7B0CA}"/>
  </bookViews>
  <sheets>
    <sheet name="Planilha1" sheetId="1" r:id="rId1"/>
  </sheets>
  <externalReferences>
    <externalReference r:id="rId2"/>
  </externalReferences>
  <definedNames>
    <definedName name="fluid">Planilha1!$H$5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3" i="1" l="1"/>
  <c r="J28" i="1"/>
  <c r="D16" i="1"/>
  <c r="F11" i="1"/>
  <c r="K23" i="1"/>
  <c r="M18" i="1"/>
  <c r="C21" i="1"/>
  <c r="C30" i="1"/>
  <c r="M9" i="1"/>
  <c r="M8" i="1"/>
  <c r="C29" i="1"/>
  <c r="R2" i="1"/>
  <c r="S2" i="1"/>
  <c r="T2" i="1" l="1"/>
  <c r="U2" i="1" s="1"/>
  <c r="M20" i="1"/>
  <c r="C23" i="1"/>
  <c r="M17" i="1"/>
  <c r="C22" i="1"/>
  <c r="M19" i="1"/>
  <c r="C20" i="1"/>
  <c r="R14" i="1" l="1"/>
  <c r="R17" i="1"/>
  <c r="Q3" i="1"/>
  <c r="V2" i="1"/>
  <c r="R3" i="1"/>
  <c r="S3" i="1"/>
  <c r="T3" i="1" l="1"/>
  <c r="U3" i="1" s="1"/>
  <c r="Q4" i="1" l="1"/>
  <c r="V3" i="1"/>
  <c r="R4" i="1"/>
  <c r="S4" i="1"/>
  <c r="T4" i="1" l="1"/>
  <c r="U4" i="1" s="1"/>
  <c r="Q5" i="1" l="1"/>
  <c r="V4" i="1"/>
  <c r="S5" i="1"/>
  <c r="R5" i="1"/>
  <c r="T5" i="1" l="1"/>
  <c r="U5" i="1" s="1"/>
  <c r="Q6" i="1" l="1"/>
  <c r="V5" i="1"/>
  <c r="S6" i="1"/>
  <c r="R6" i="1"/>
  <c r="T6" i="1" l="1"/>
  <c r="U6" i="1" s="1"/>
  <c r="Q7" i="1" l="1"/>
  <c r="V6" i="1"/>
  <c r="R7" i="1"/>
  <c r="S7" i="1"/>
  <c r="T7" i="1" l="1"/>
  <c r="U7" i="1" s="1"/>
  <c r="Q8" i="1" l="1"/>
  <c r="V7" i="1"/>
  <c r="R8" i="1"/>
  <c r="S8" i="1"/>
  <c r="T8" i="1" l="1"/>
  <c r="U8" i="1" s="1"/>
  <c r="Q9" i="1" l="1"/>
  <c r="V8" i="1"/>
  <c r="R9" i="1"/>
  <c r="S9" i="1"/>
  <c r="T9" i="1" l="1"/>
  <c r="U9" i="1" s="1"/>
  <c r="Q10" i="1" l="1"/>
  <c r="V9" i="1"/>
  <c r="S10" i="1"/>
  <c r="R10" i="1"/>
  <c r="T10" i="1" l="1"/>
  <c r="U10" i="1" s="1"/>
  <c r="D15" i="1" s="1"/>
  <c r="D17" i="1"/>
  <c r="D18" i="1"/>
  <c r="K22" i="1" l="1"/>
  <c r="V10" i="1"/>
  <c r="K25" i="1"/>
  <c r="K24" i="1"/>
  <c r="J29" i="1" l="1"/>
  <c r="F12" i="1"/>
  <c r="F13" i="1"/>
  <c r="F10" i="1"/>
  <c r="J30" i="1"/>
  <c r="J27" i="1"/>
  <c r="R34" i="1" l="1"/>
  <c r="R16" i="1"/>
  <c r="R15" i="1"/>
  <c r="R20" i="1" s="1"/>
  <c r="R18" i="1"/>
  <c r="R19" i="1"/>
  <c r="R24" i="1" l="1"/>
  <c r="R25" i="1" s="1"/>
  <c r="R29" i="1"/>
  <c r="R21" i="1"/>
</calcChain>
</file>

<file path=xl/sharedStrings.xml><?xml version="1.0" encoding="utf-8"?>
<sst xmlns="http://schemas.openxmlformats.org/spreadsheetml/2006/main" count="100" uniqueCount="60">
  <si>
    <t>T1</t>
  </si>
  <si>
    <t>P1</t>
  </si>
  <si>
    <t>oC</t>
  </si>
  <si>
    <t>bar</t>
  </si>
  <si>
    <t>T2</t>
  </si>
  <si>
    <t>Fluido</t>
  </si>
  <si>
    <t>carbon dioxide</t>
  </si>
  <si>
    <t>T4</t>
  </si>
  <si>
    <t>P4</t>
  </si>
  <si>
    <t>T5</t>
  </si>
  <si>
    <t>h5</t>
  </si>
  <si>
    <t>h4</t>
  </si>
  <si>
    <t>s4</t>
  </si>
  <si>
    <t>h1</t>
  </si>
  <si>
    <t>s1</t>
  </si>
  <si>
    <t>s2=s1</t>
  </si>
  <si>
    <t>P2=P4</t>
  </si>
  <si>
    <t>h2</t>
  </si>
  <si>
    <t>s5=s4</t>
  </si>
  <si>
    <t>P5=P1</t>
  </si>
  <si>
    <t>kJ/kg</t>
  </si>
  <si>
    <t>kJ/kg/K</t>
  </si>
  <si>
    <t>f(T)</t>
  </si>
  <si>
    <t>f(T+eps)</t>
  </si>
  <si>
    <t>f'(T)</t>
  </si>
  <si>
    <t>Tn</t>
  </si>
  <si>
    <t>Tn+1</t>
  </si>
  <si>
    <t>erro</t>
  </si>
  <si>
    <t>T5'=T</t>
  </si>
  <si>
    <t>h5'</t>
  </si>
  <si>
    <t>s5'</t>
  </si>
  <si>
    <t>P5'=P1</t>
  </si>
  <si>
    <t>T2'=T</t>
  </si>
  <si>
    <t>h2'</t>
  </si>
  <si>
    <t>s2'</t>
  </si>
  <si>
    <t>P2'=P4</t>
  </si>
  <si>
    <t>P3=P4</t>
  </si>
  <si>
    <t>h3</t>
  </si>
  <si>
    <t>s3</t>
  </si>
  <si>
    <t>T3</t>
  </si>
  <si>
    <t>T6</t>
  </si>
  <si>
    <t>h6</t>
  </si>
  <si>
    <t>s6</t>
  </si>
  <si>
    <t>P6=P1</t>
  </si>
  <si>
    <t>w12</t>
  </si>
  <si>
    <t>q23</t>
  </si>
  <si>
    <t>q34</t>
  </si>
  <si>
    <t>w45</t>
  </si>
  <si>
    <t>q56</t>
  </si>
  <si>
    <t>q61</t>
  </si>
  <si>
    <t>imbal.</t>
  </si>
  <si>
    <t>recup.</t>
  </si>
  <si>
    <t>Carnot</t>
  </si>
  <si>
    <t>rend.1</t>
  </si>
  <si>
    <t>rend.2</t>
  </si>
  <si>
    <t>nd</t>
  </si>
  <si>
    <t>ana. energética</t>
  </si>
  <si>
    <t>ana. entrópica</t>
  </si>
  <si>
    <t>sgen,regen</t>
  </si>
  <si>
    <t>sgen,vc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</si>
</sst>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1" fillId="2" borderId="0" xfId="0" applyFont="1" applyFill="1"/>
    <xf numFmtId="164" fontId="0" fillId="0" borderId="0" xfId="1" applyNumberFormat="1" applyFont="1"/>
    <xf numFmtId="0" fontId="0" fillId="2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25</xdr:row>
      <xdr:rowOff>171450</xdr:rowOff>
    </xdr:from>
    <xdr:to>
      <xdr:col>4</xdr:col>
      <xdr:colOff>495300</xdr:colOff>
      <xdr:row>26</xdr:row>
      <xdr:rowOff>133350</xdr:rowOff>
    </xdr:to>
    <xdr:cxnSp macro="">
      <xdr:nvCxnSpPr>
        <xdr:cNvPr id="8" name="Conector de Seta Reta 7">
          <a:extLst>
            <a:ext uri="{FF2B5EF4-FFF2-40B4-BE49-F238E27FC236}">
              <a16:creationId xmlns:a16="http://schemas.microsoft.com/office/drawing/2014/main" id="{21424E20-0691-4A9E-85FA-15F2CED5CCF4}"/>
            </a:ext>
          </a:extLst>
        </xdr:cNvPr>
        <xdr:cNvCxnSpPr/>
      </xdr:nvCxnSpPr>
      <xdr:spPr>
        <a:xfrm flipV="1">
          <a:off x="3114675" y="4933950"/>
          <a:ext cx="428625" cy="152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19</xdr:row>
      <xdr:rowOff>142875</xdr:rowOff>
    </xdr:from>
    <xdr:to>
      <xdr:col>4</xdr:col>
      <xdr:colOff>514350</xdr:colOff>
      <xdr:row>22</xdr:row>
      <xdr:rowOff>19050</xdr:rowOff>
    </xdr:to>
    <xdr:cxnSp macro="">
      <xdr:nvCxnSpPr>
        <xdr:cNvPr id="10" name="Conector de Seta Reta 9">
          <a:extLst>
            <a:ext uri="{FF2B5EF4-FFF2-40B4-BE49-F238E27FC236}">
              <a16:creationId xmlns:a16="http://schemas.microsoft.com/office/drawing/2014/main" id="{F0384032-3C02-441B-B593-9784211183E3}"/>
            </a:ext>
          </a:extLst>
        </xdr:cNvPr>
        <xdr:cNvCxnSpPr/>
      </xdr:nvCxnSpPr>
      <xdr:spPr>
        <a:xfrm>
          <a:off x="3105150" y="3762375"/>
          <a:ext cx="457200" cy="4476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15</xdr:row>
      <xdr:rowOff>123825</xdr:rowOff>
    </xdr:from>
    <xdr:to>
      <xdr:col>5</xdr:col>
      <xdr:colOff>561975</xdr:colOff>
      <xdr:row>19</xdr:row>
      <xdr:rowOff>9525</xdr:rowOff>
    </xdr:to>
    <xdr:cxnSp macro="">
      <xdr:nvCxnSpPr>
        <xdr:cNvPr id="14" name="Conector de Seta Reta 13">
          <a:extLst>
            <a:ext uri="{FF2B5EF4-FFF2-40B4-BE49-F238E27FC236}">
              <a16:creationId xmlns:a16="http://schemas.microsoft.com/office/drawing/2014/main" id="{4C955537-F8A1-4737-92FC-D5AB3268529D}"/>
            </a:ext>
          </a:extLst>
        </xdr:cNvPr>
        <xdr:cNvCxnSpPr/>
      </xdr:nvCxnSpPr>
      <xdr:spPr>
        <a:xfrm>
          <a:off x="3743325" y="2981325"/>
          <a:ext cx="476250" cy="647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13</xdr:row>
      <xdr:rowOff>85725</xdr:rowOff>
    </xdr:from>
    <xdr:to>
      <xdr:col>6</xdr:col>
      <xdr:colOff>180975</xdr:colOff>
      <xdr:row>17</xdr:row>
      <xdr:rowOff>123825</xdr:rowOff>
    </xdr:to>
    <xdr:cxnSp macro="">
      <xdr:nvCxnSpPr>
        <xdr:cNvPr id="17" name="Conector de Seta Reta 16">
          <a:extLst>
            <a:ext uri="{FF2B5EF4-FFF2-40B4-BE49-F238E27FC236}">
              <a16:creationId xmlns:a16="http://schemas.microsoft.com/office/drawing/2014/main" id="{16ADF5C6-E2CC-4502-A529-121AB5358AFC}"/>
            </a:ext>
          </a:extLst>
        </xdr:cNvPr>
        <xdr:cNvCxnSpPr/>
      </xdr:nvCxnSpPr>
      <xdr:spPr>
        <a:xfrm>
          <a:off x="4162425" y="2562225"/>
          <a:ext cx="285750" cy="8001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5</xdr:row>
      <xdr:rowOff>133350</xdr:rowOff>
    </xdr:from>
    <xdr:to>
      <xdr:col>10</xdr:col>
      <xdr:colOff>552450</xdr:colOff>
      <xdr:row>7</xdr:row>
      <xdr:rowOff>19050</xdr:rowOff>
    </xdr:to>
    <xdr:cxnSp macro="">
      <xdr:nvCxnSpPr>
        <xdr:cNvPr id="19" name="Conector de Seta Reta 18">
          <a:extLst>
            <a:ext uri="{FF2B5EF4-FFF2-40B4-BE49-F238E27FC236}">
              <a16:creationId xmlns:a16="http://schemas.microsoft.com/office/drawing/2014/main" id="{3D29E5AA-A58D-40E5-AA7A-EC35ADAF61FB}"/>
            </a:ext>
          </a:extLst>
        </xdr:cNvPr>
        <xdr:cNvCxnSpPr/>
      </xdr:nvCxnSpPr>
      <xdr:spPr>
        <a:xfrm flipH="1">
          <a:off x="6686550" y="1085850"/>
          <a:ext cx="57150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152400</xdr:rowOff>
    </xdr:from>
    <xdr:to>
      <xdr:col>10</xdr:col>
      <xdr:colOff>495300</xdr:colOff>
      <xdr:row>17</xdr:row>
      <xdr:rowOff>28575</xdr:rowOff>
    </xdr:to>
    <xdr:cxnSp macro="">
      <xdr:nvCxnSpPr>
        <xdr:cNvPr id="22" name="Conector de Seta Reta 21">
          <a:extLst>
            <a:ext uri="{FF2B5EF4-FFF2-40B4-BE49-F238E27FC236}">
              <a16:creationId xmlns:a16="http://schemas.microsoft.com/office/drawing/2014/main" id="{000DC4B2-3639-4C2D-8405-49E8DB0FE9C9}"/>
            </a:ext>
          </a:extLst>
        </xdr:cNvPr>
        <xdr:cNvCxnSpPr/>
      </xdr:nvCxnSpPr>
      <xdr:spPr>
        <a:xfrm flipH="1">
          <a:off x="6705600" y="3200400"/>
          <a:ext cx="495300" cy="666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333375</xdr:colOff>
      <xdr:row>19</xdr:row>
      <xdr:rowOff>161925</xdr:rowOff>
    </xdr:from>
    <xdr:to>
      <xdr:col>8</xdr:col>
      <xdr:colOff>542925</xdr:colOff>
      <xdr:row>21</xdr:row>
      <xdr:rowOff>95250</xdr:rowOff>
    </xdr:to>
    <xdr:cxnSp macro="">
      <xdr:nvCxnSpPr>
        <xdr:cNvPr id="24" name="Conector de Seta Reta 23">
          <a:extLst>
            <a:ext uri="{FF2B5EF4-FFF2-40B4-BE49-F238E27FC236}">
              <a16:creationId xmlns:a16="http://schemas.microsoft.com/office/drawing/2014/main" id="{C70C5FC5-1C8D-46CC-958E-C329792375F8}"/>
            </a:ext>
          </a:extLst>
        </xdr:cNvPr>
        <xdr:cNvCxnSpPr/>
      </xdr:nvCxnSpPr>
      <xdr:spPr>
        <a:xfrm flipH="1" flipV="1">
          <a:off x="5819775" y="3781425"/>
          <a:ext cx="209550" cy="314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22</xdr:row>
      <xdr:rowOff>47625</xdr:rowOff>
    </xdr:from>
    <xdr:to>
      <xdr:col>8</xdr:col>
      <xdr:colOff>333375</xdr:colOff>
      <xdr:row>26</xdr:row>
      <xdr:rowOff>19051</xdr:rowOff>
    </xdr:to>
    <xdr:cxnSp macro="">
      <xdr:nvCxnSpPr>
        <xdr:cNvPr id="26" name="Conector de Seta Reta 25">
          <a:extLst>
            <a:ext uri="{FF2B5EF4-FFF2-40B4-BE49-F238E27FC236}">
              <a16:creationId xmlns:a16="http://schemas.microsoft.com/office/drawing/2014/main" id="{D62AD3E2-AFC4-40AA-B8F7-5E23FF21A5C3}"/>
            </a:ext>
          </a:extLst>
        </xdr:cNvPr>
        <xdr:cNvCxnSpPr/>
      </xdr:nvCxnSpPr>
      <xdr:spPr>
        <a:xfrm flipH="1" flipV="1">
          <a:off x="4991100" y="4238625"/>
          <a:ext cx="828675" cy="73342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155806</xdr:colOff>
      <xdr:row>32</xdr:row>
      <xdr:rowOff>19531</xdr:rowOff>
    </xdr:from>
    <xdr:to>
      <xdr:col>24</xdr:col>
      <xdr:colOff>248900</xdr:colOff>
      <xdr:row>35</xdr:row>
      <xdr:rowOff>21971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CaixaDeTexto 103">
              <a:extLst>
                <a:ext uri="{FF2B5EF4-FFF2-40B4-BE49-F238E27FC236}">
                  <a16:creationId xmlns:a16="http://schemas.microsoft.com/office/drawing/2014/main" id="{44E52A08-5B48-428C-8520-5ECE79359D62}"/>
                </a:ext>
              </a:extLst>
            </xdr:cNvPr>
            <xdr:cNvSpPr txBox="1"/>
          </xdr:nvSpPr>
          <xdr:spPr>
            <a:xfrm>
              <a:off x="13567006" y="3448531"/>
              <a:ext cx="3141094" cy="573940"/>
            </a:xfrm>
            <a:prstGeom prst="rect">
              <a:avLst/>
            </a:prstGeom>
            <a:noFill/>
            <a:effectLst>
              <a:outerShdw sx="1000" sy="1000" algn="ctr" rotWithShape="0">
                <a:srgbClr val="000000"/>
              </a:outerShdw>
            </a:effectLst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BR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pt-BR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𝑔𝑒𝑛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𝑟𝑒𝑔𝑒𝑛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pt-BR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𝑚</m:t>
                            </m:r>
                          </m:e>
                          <m:sub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sub>
                        </m:sSub>
                      </m:den>
                    </m:f>
                    <m:r>
                      <a:rPr lang="pt-BR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pt-BR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l-GR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5</m:t>
                        </m:r>
                      </m:sub>
                    </m:sSub>
                    <m:r>
                      <a:rPr lang="pt-BR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l-GR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l-GR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lang="pt-BR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l-GR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pt-BR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6</m:t>
                        </m:r>
                      </m:sub>
                    </m:sSub>
                  </m:oMath>
                </m:oMathPara>
              </a14:m>
              <a:endParaRPr lang="pt-BR">
                <a:latin typeface="Century Gothic" panose="020B0502020202020204" pitchFamily="34" charset="0"/>
              </a:endParaRPr>
            </a:p>
          </xdr:txBody>
        </xdr:sp>
      </mc:Choice>
      <mc:Fallback>
        <xdr:sp macro="" textlink="">
          <xdr:nvSpPr>
            <xdr:cNvPr id="11" name="CaixaDeTexto 103">
              <a:extLst>
                <a:ext uri="{FF2B5EF4-FFF2-40B4-BE49-F238E27FC236}">
                  <a16:creationId xmlns:a16="http://schemas.microsoft.com/office/drawing/2014/main" id="{44E52A08-5B48-428C-8520-5ECE79359D62}"/>
                </a:ext>
              </a:extLst>
            </xdr:cNvPr>
            <xdr:cNvSpPr txBox="1"/>
          </xdr:nvSpPr>
          <xdr:spPr>
            <a:xfrm>
              <a:off x="13567006" y="3448531"/>
              <a:ext cx="3141094" cy="573940"/>
            </a:xfrm>
            <a:prstGeom prst="rect">
              <a:avLst/>
            </a:prstGeom>
            <a:noFill/>
            <a:effectLst>
              <a:outerShdw sx="1000" sy="1000" algn="ctr" rotWithShape="0">
                <a:srgbClr val="000000"/>
              </a:outerShdw>
            </a:effectLst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i="0">
                  <a:latin typeface="Cambria Math" panose="02040503050406030204" pitchFamily="18" charset="0"/>
                  <a:ea typeface="Cambria Math" panose="02040503050406030204" pitchFamily="18" charset="0"/>
                </a:rPr>
                <a:t>𝑆_(𝑔𝑒𝑛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,𝑟𝑒𝑔𝑒𝑛)/𝑚_𝐵 </a:t>
              </a:r>
              <a:r>
                <a:rPr lang="pt-BR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pt-BR" b="0" i="0">
                  <a:latin typeface="Cambria Math" panose="02040503050406030204" pitchFamily="18" charset="0"/>
                </a:rPr>
                <a:t>−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𝑠</a:t>
              </a:r>
              <a:r>
                <a:rPr lang="el-G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5</a:t>
              </a:r>
              <a:r>
                <a:rPr lang="pt-BR" i="0">
                  <a:latin typeface="Cambria Math" panose="02040503050406030204" pitchFamily="18" charset="0"/>
                </a:rPr>
                <a:t>−</a:t>
              </a:r>
              <a:r>
                <a:rPr lang="pt-BR" i="0">
                  <a:latin typeface="Cambria Math" panose="02040503050406030204" pitchFamily="18" charset="0"/>
                  <a:ea typeface="Cambria Math" panose="02040503050406030204" pitchFamily="18" charset="0"/>
                </a:rPr>
                <a:t>𝑠</a:t>
              </a:r>
              <a:r>
                <a:rPr lang="el-GR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pt-BR" b="0" i="0">
                  <a:latin typeface="Cambria Math" panose="02040503050406030204" pitchFamily="18" charset="0"/>
                </a:rPr>
                <a:t>+</a:t>
              </a:r>
              <a:r>
                <a:rPr lang="pt-BR" i="0">
                  <a:latin typeface="Cambria Math" panose="02040503050406030204" pitchFamily="18" charset="0"/>
                  <a:ea typeface="Cambria Math" panose="02040503050406030204" pitchFamily="18" charset="0"/>
                </a:rPr>
                <a:t>𝑠</a:t>
              </a:r>
              <a:r>
                <a:rPr lang="el-GR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r>
                <a:rPr lang="pt-BR" b="0" i="0">
                  <a:latin typeface="Cambria Math" panose="02040503050406030204" pitchFamily="18" charset="0"/>
                </a:rPr>
                <a:t>+</a:t>
              </a:r>
              <a:r>
                <a:rPr lang="pt-BR" i="0">
                  <a:latin typeface="Cambria Math" panose="02040503050406030204" pitchFamily="18" charset="0"/>
                  <a:ea typeface="Cambria Math" panose="02040503050406030204" pitchFamily="18" charset="0"/>
                </a:rPr>
                <a:t>𝑠</a:t>
              </a:r>
              <a:r>
                <a:rPr lang="el-GR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6</a:t>
              </a:r>
              <a:endParaRPr lang="pt-BR">
                <a:latin typeface="Century Gothic" panose="020B0502020202020204" pitchFamily="34" charset="0"/>
              </a:endParaRPr>
            </a:p>
          </xdr:txBody>
        </xdr:sp>
      </mc:Fallback>
    </mc:AlternateContent>
    <xdr:clientData/>
  </xdr:twoCellAnchor>
  <xdr:twoCellAnchor>
    <xdr:from>
      <xdr:col>19</xdr:col>
      <xdr:colOff>107721</xdr:colOff>
      <xdr:row>26</xdr:row>
      <xdr:rowOff>187598</xdr:rowOff>
    </xdr:from>
    <xdr:to>
      <xdr:col>23</xdr:col>
      <xdr:colOff>106099</xdr:colOff>
      <xdr:row>30</xdr:row>
      <xdr:rowOff>47948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CaixaDeTexto 105">
              <a:extLst>
                <a:ext uri="{FF2B5EF4-FFF2-40B4-BE49-F238E27FC236}">
                  <a16:creationId xmlns:a16="http://schemas.microsoft.com/office/drawing/2014/main" id="{7EC1D0BC-28C1-45BC-9EF1-BD6CBEFDE9C2}"/>
                </a:ext>
              </a:extLst>
            </xdr:cNvPr>
            <xdr:cNvSpPr txBox="1"/>
          </xdr:nvSpPr>
          <xdr:spPr>
            <a:xfrm>
              <a:off x="13518921" y="2473598"/>
              <a:ext cx="2436778" cy="622350"/>
            </a:xfrm>
            <a:prstGeom prst="rect">
              <a:avLst/>
            </a:prstGeom>
            <a:noFill/>
            <a:effectLst>
              <a:outerShdw sx="1000" sy="1000" algn="ctr" rotWithShape="0">
                <a:srgbClr val="000000"/>
              </a:outerShdw>
            </a:effectLst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BR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pt-BR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𝑔𝑒𝑛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𝑉𝐶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pt-BR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𝑚</m:t>
                            </m:r>
                          </m:e>
                          <m:sub>
                            <m:r>
                              <a:rPr lang="pt-BR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sub>
                        </m:sSub>
                      </m:den>
                    </m:f>
                    <m:r>
                      <a:rPr lang="pt-BR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pt-BR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d>
                      <m:dPr>
                        <m:ctrlPr>
                          <a:rPr lang="pt-BR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l-GR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l-GR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𝑞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34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l-GR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𝐻</m:t>
                                </m:r>
                              </m:sub>
                            </m:sSub>
                          </m:den>
                        </m:f>
                        <m:r>
                          <a:rPr lang="pt-BR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el-GR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l-GR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𝑞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61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l-GR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pt-BR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𝐿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pt-BR">
                <a:latin typeface="Century Gothic" panose="020B0502020202020204" pitchFamily="34" charset="0"/>
              </a:endParaRPr>
            </a:p>
          </xdr:txBody>
        </xdr:sp>
      </mc:Choice>
      <mc:Fallback>
        <xdr:sp macro="" textlink="">
          <xdr:nvSpPr>
            <xdr:cNvPr id="12" name="CaixaDeTexto 105">
              <a:extLst>
                <a:ext uri="{FF2B5EF4-FFF2-40B4-BE49-F238E27FC236}">
                  <a16:creationId xmlns:a16="http://schemas.microsoft.com/office/drawing/2014/main" id="{7EC1D0BC-28C1-45BC-9EF1-BD6CBEFDE9C2}"/>
                </a:ext>
              </a:extLst>
            </xdr:cNvPr>
            <xdr:cNvSpPr txBox="1"/>
          </xdr:nvSpPr>
          <xdr:spPr>
            <a:xfrm>
              <a:off x="13518921" y="2473598"/>
              <a:ext cx="2436778" cy="622350"/>
            </a:xfrm>
            <a:prstGeom prst="rect">
              <a:avLst/>
            </a:prstGeom>
            <a:noFill/>
            <a:effectLst>
              <a:outerShdw sx="1000" sy="1000" algn="ctr" rotWithShape="0">
                <a:srgbClr val="000000"/>
              </a:outerShdw>
            </a:effectLst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i="0">
                  <a:latin typeface="Cambria Math" panose="02040503050406030204" pitchFamily="18" charset="0"/>
                  <a:ea typeface="Cambria Math" panose="02040503050406030204" pitchFamily="18" charset="0"/>
                </a:rPr>
                <a:t>𝑆_(𝑔𝑒𝑛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,𝑉𝐶)/𝑚_𝐵 </a:t>
              </a:r>
              <a:r>
                <a:rPr lang="pt-BR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−(</a:t>
              </a:r>
              <a:r>
                <a:rPr lang="pt-BR" i="0">
                  <a:latin typeface="Cambria Math" panose="02040503050406030204" pitchFamily="18" charset="0"/>
                  <a:ea typeface="Cambria Math" panose="02040503050406030204" pitchFamily="18" charset="0"/>
                </a:rPr>
                <a:t>𝑞</a:t>
              </a:r>
              <a:r>
                <a:rPr lang="el-GR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34</a:t>
              </a:r>
              <a:r>
                <a:rPr lang="el-G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:r>
                <a:rPr lang="pt-BR" i="0">
                  <a:latin typeface="Cambria Math" panose="02040503050406030204" pitchFamily="18" charset="0"/>
                  <a:ea typeface="Cambria Math" panose="02040503050406030204" pitchFamily="18" charset="0"/>
                </a:rPr>
                <a:t>𝑇</a:t>
              </a:r>
              <a:r>
                <a:rPr lang="el-GR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𝐻 +</a:t>
              </a:r>
              <a:r>
                <a:rPr lang="pt-BR" i="0">
                  <a:latin typeface="Cambria Math" panose="02040503050406030204" pitchFamily="18" charset="0"/>
                  <a:ea typeface="Cambria Math" panose="02040503050406030204" pitchFamily="18" charset="0"/>
                </a:rPr>
                <a:t>𝑞</a:t>
              </a:r>
              <a:r>
                <a:rPr lang="el-GR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61</a:t>
              </a:r>
              <a:r>
                <a:rPr lang="el-G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:r>
                <a:rPr lang="pt-BR" i="0">
                  <a:latin typeface="Cambria Math" panose="02040503050406030204" pitchFamily="18" charset="0"/>
                  <a:ea typeface="Cambria Math" panose="02040503050406030204" pitchFamily="18" charset="0"/>
                </a:rPr>
                <a:t>𝑇</a:t>
              </a:r>
              <a:r>
                <a:rPr lang="el-GR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pt-BR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𝐿 )</a:t>
              </a:r>
              <a:endParaRPr lang="pt-BR">
                <a:latin typeface="Century Gothic" panose="020B0502020202020204" pitchFamily="34" charset="0"/>
              </a:endParaRPr>
            </a:p>
          </xdr:txBody>
        </xdr:sp>
      </mc:Fallback>
    </mc:AlternateContent>
    <xdr:clientData/>
  </xdr:twoCellAnchor>
  <xdr:twoCellAnchor editAs="oneCell">
    <xdr:from>
      <xdr:col>14</xdr:col>
      <xdr:colOff>273739</xdr:colOff>
      <xdr:row>27</xdr:row>
      <xdr:rowOff>26091</xdr:rowOff>
    </xdr:from>
    <xdr:to>
      <xdr:col>15</xdr:col>
      <xdr:colOff>461902</xdr:colOff>
      <xdr:row>33</xdr:row>
      <xdr:rowOff>99299</xdr:rowOff>
    </xdr:to>
    <xdr:pic>
      <xdr:nvPicPr>
        <xdr:cNvPr id="13" name="Picture 228" descr="Resultado de imagem para stallone simpsons cartoon">
          <a:extLst>
            <a:ext uri="{FF2B5EF4-FFF2-40B4-BE49-F238E27FC236}">
              <a16:creationId xmlns:a16="http://schemas.microsoft.com/office/drawing/2014/main" id="{C17905B4-496A-4DCA-96F8-9D7D9EE5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4522" y="5169591"/>
          <a:ext cx="801076" cy="1216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6</xdr:row>
      <xdr:rowOff>152400</xdr:rowOff>
    </xdr:from>
    <xdr:to>
      <xdr:col>9</xdr:col>
      <xdr:colOff>561224</xdr:colOff>
      <xdr:row>25</xdr:row>
      <xdr:rowOff>164409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7D6D856A-7C5D-4F1A-B80B-E5F9095E8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7525" y="1295400"/>
          <a:ext cx="2990099" cy="3631509"/>
        </a:xfrm>
        <a:prstGeom prst="rect">
          <a:avLst/>
        </a:prstGeom>
      </xdr:spPr>
    </xdr:pic>
    <xdr:clientData/>
  </xdr:twoCellAnchor>
  <xdr:twoCellAnchor>
    <xdr:from>
      <xdr:col>8</xdr:col>
      <xdr:colOff>504825</xdr:colOff>
      <xdr:row>0</xdr:row>
      <xdr:rowOff>104775</xdr:rowOff>
    </xdr:from>
    <xdr:to>
      <xdr:col>15</xdr:col>
      <xdr:colOff>511358</xdr:colOff>
      <xdr:row>1</xdr:row>
      <xdr:rowOff>175757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CaixaDeTexto 9">
              <a:extLst>
                <a:ext uri="{FF2B5EF4-FFF2-40B4-BE49-F238E27FC236}">
                  <a16:creationId xmlns:a16="http://schemas.microsoft.com/office/drawing/2014/main" id="{F2D25BA9-2776-4B18-BE86-469FE3FEF842}"/>
                </a:ext>
              </a:extLst>
            </xdr:cNvPr>
            <xdr:cNvSpPr txBox="1"/>
          </xdr:nvSpPr>
          <xdr:spPr>
            <a:xfrm>
              <a:off x="5381625" y="104775"/>
              <a:ext cx="4273733" cy="261482"/>
            </a:xfrm>
            <a:prstGeom prst="rect">
              <a:avLst/>
            </a:prstGeom>
            <a:solidFill>
              <a:schemeClr val="tx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pt-BR" sz="1600">
                  <a:solidFill>
                    <a:schemeClr val="bg1"/>
                  </a:solidFill>
                </a:rPr>
                <a:t>F(</a:t>
              </a:r>
              <a14:m>
                <m:oMath xmlns:m="http://schemas.openxmlformats.org/officeDocument/2006/math">
                  <m:sSub>
                    <m:sSubPr>
                      <m:ctrlPr>
                        <a:rPr lang="pt-BR" sz="1600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pt-BR" sz="160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T</m:t>
                      </m:r>
                    </m:e>
                    <m:sub>
                      <m:r>
                        <a:rPr lang="pt-BR" sz="160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∞</m:t>
                      </m:r>
                    </m:sub>
                  </m:sSub>
                </m:oMath>
              </a14:m>
              <a:r>
                <a:rPr lang="pt-BR" sz="1600">
                  <a:solidFill>
                    <a:schemeClr val="bg1"/>
                  </a:solidFill>
                  <a:latin typeface="Century Gothic" panose="020B0502020202020204" pitchFamily="34" charset="0"/>
                </a:rPr>
                <a:t>) </a:t>
              </a:r>
              <a14:m>
                <m:oMath xmlns:m="http://schemas.openxmlformats.org/officeDocument/2006/math">
                  <m:r>
                    <a:rPr lang="pt-BR" sz="1600" b="0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pt-BR" sz="1600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pt-BR" sz="1600" b="0" i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C</m:t>
                      </m:r>
                    </m:e>
                    <m:sub>
                      <m:r>
                        <m:rPr>
                          <m:sty m:val="p"/>
                        </m:rPr>
                        <a:rPr lang="pt-BR" sz="1600" b="0" i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P</m:t>
                      </m:r>
                    </m:sub>
                  </m:sSub>
                  <m:d>
                    <m:dPr>
                      <m:ctrlPr>
                        <a:rPr lang="pt-BR" sz="1600" b="0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pt-BR" sz="1600" b="0" i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100</m:t>
                      </m:r>
                      <m:r>
                        <m:rPr>
                          <m:sty m:val="p"/>
                        </m:rPr>
                        <a:rPr lang="pt-BR" sz="1600" b="0" i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bar</m:t>
                      </m:r>
                      <m:r>
                        <a:rPr lang="pt-BR" sz="1600" b="0" i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, </m:t>
                      </m:r>
                      <m:sSub>
                        <m:sSubPr>
                          <m:ctrlPr>
                            <a:rPr lang="pt-BR" sz="16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m:rPr>
                              <m:sty m:val="p"/>
                            </m:rPr>
                            <a:rPr lang="pt-BR" sz="1600" b="0" i="0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T</m:t>
                          </m:r>
                        </m:e>
                        <m:sub>
                          <m:r>
                            <a:rPr lang="pt-BR" sz="1600" b="0" i="0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∞</m:t>
                          </m:r>
                        </m:sub>
                      </m:sSub>
                    </m:e>
                  </m:d>
                  <m:r>
                    <a:rPr lang="pt-BR" sz="1600" b="0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−</m:t>
                  </m:r>
                  <m:sSub>
                    <m:sSubPr>
                      <m:ctrlPr>
                        <a:rPr lang="pt-BR" sz="1600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pt-BR" sz="1600" i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C</m:t>
                      </m:r>
                    </m:e>
                    <m:sub>
                      <m:r>
                        <m:rPr>
                          <m:sty m:val="p"/>
                        </m:rPr>
                        <a:rPr lang="pt-BR" sz="1600" i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P</m:t>
                      </m:r>
                    </m:sub>
                  </m:sSub>
                  <m:r>
                    <a:rPr lang="pt-BR" sz="1600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(</m:t>
                  </m:r>
                  <m:r>
                    <a:rPr lang="pt-BR" sz="1600" b="0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6</m:t>
                  </m:r>
                  <m:r>
                    <a:rPr lang="pt-BR" sz="1600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0</m:t>
                  </m:r>
                  <m:r>
                    <m:rPr>
                      <m:sty m:val="p"/>
                    </m:rPr>
                    <a:rPr lang="pt-BR" sz="1600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bar</m:t>
                  </m:r>
                  <m:r>
                    <a:rPr lang="pt-BR" sz="1600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 , </m:t>
                  </m:r>
                  <m:sSub>
                    <m:sSubPr>
                      <m:ctrlPr>
                        <a:rPr lang="pt-BR" sz="1600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pt-BR" sz="1600" i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T</m:t>
                      </m:r>
                    </m:e>
                    <m:sub>
                      <m:r>
                        <a:rPr lang="pt-BR" sz="1600" i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∞</m:t>
                      </m:r>
                    </m:sub>
                  </m:sSub>
                </m:oMath>
              </a14:m>
              <a:r>
                <a:rPr lang="pt-BR" sz="1600">
                  <a:solidFill>
                    <a:schemeClr val="bg1"/>
                  </a:solidFill>
                  <a:latin typeface="Century Gothic" panose="020B0502020202020204" pitchFamily="34" charset="0"/>
                </a:rPr>
                <a:t>) = 0 </a:t>
              </a:r>
              <a:r>
                <a:rPr lang="pt-BR" sz="1600">
                  <a:solidFill>
                    <a:schemeClr val="bg1"/>
                  </a:solidFill>
                  <a:latin typeface="Century Gothic" panose="020B0502020202020204" pitchFamily="34" charset="0"/>
                  <a:sym typeface="Symbol" panose="05050102010706020507" pitchFamily="18" charset="2"/>
                </a:rPr>
                <a:t></a:t>
              </a:r>
              <a:endParaRPr lang="pt-BR" sz="1600">
                <a:solidFill>
                  <a:schemeClr val="bg1"/>
                </a:solidFill>
                <a:latin typeface="Century Gothic" panose="020B0502020202020204" pitchFamily="34" charset="0"/>
              </a:endParaRPr>
            </a:p>
          </xdr:txBody>
        </xdr:sp>
      </mc:Choice>
      <mc:Fallback>
        <xdr:sp macro="" textlink="">
          <xdr:nvSpPr>
            <xdr:cNvPr id="16" name="CaixaDeTexto 9">
              <a:extLst>
                <a:ext uri="{FF2B5EF4-FFF2-40B4-BE49-F238E27FC236}">
                  <a16:creationId xmlns:a16="http://schemas.microsoft.com/office/drawing/2014/main" id="{F2D25BA9-2776-4B18-BE86-469FE3FEF842}"/>
                </a:ext>
              </a:extLst>
            </xdr:cNvPr>
            <xdr:cNvSpPr txBox="1"/>
          </xdr:nvSpPr>
          <xdr:spPr>
            <a:xfrm>
              <a:off x="5381625" y="104775"/>
              <a:ext cx="4273733" cy="261482"/>
            </a:xfrm>
            <a:prstGeom prst="rect">
              <a:avLst/>
            </a:prstGeom>
            <a:solidFill>
              <a:schemeClr val="tx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pt-BR" sz="1600">
                  <a:solidFill>
                    <a:schemeClr val="bg1"/>
                  </a:solidFill>
                </a:rPr>
                <a:t>F(</a:t>
              </a:r>
              <a:r>
                <a:rPr lang="pt-BR" sz="1600" i="0">
                  <a:solidFill>
                    <a:schemeClr val="bg1"/>
                  </a:solidFill>
                  <a:latin typeface="Cambria Math" panose="02040503050406030204" pitchFamily="18" charset="0"/>
                </a:rPr>
                <a:t>T_</a:t>
              </a:r>
              <a:r>
                <a:rPr lang="pt-BR" sz="1600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</a:t>
              </a:r>
              <a:r>
                <a:rPr lang="pt-BR" sz="1600">
                  <a:solidFill>
                    <a:schemeClr val="bg1"/>
                  </a:solidFill>
                  <a:latin typeface="Century Gothic" panose="020B0502020202020204" pitchFamily="34" charset="0"/>
                </a:rPr>
                <a:t>) </a:t>
              </a:r>
              <a:r>
                <a:rPr lang="pt-BR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=C_P (100bar , T_</a:t>
              </a:r>
              <a:r>
                <a:rPr lang="pt-BR" sz="1600" b="0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 )</a:t>
              </a:r>
              <a:r>
                <a:rPr lang="pt-BR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−</a:t>
              </a:r>
              <a:r>
                <a:rPr lang="pt-BR" sz="1600" i="0">
                  <a:solidFill>
                    <a:schemeClr val="bg1"/>
                  </a:solidFill>
                  <a:latin typeface="Cambria Math" panose="02040503050406030204" pitchFamily="18" charset="0"/>
                </a:rPr>
                <a:t>C_P (</a:t>
              </a:r>
              <a:r>
                <a:rPr lang="pt-BR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6</a:t>
              </a:r>
              <a:r>
                <a:rPr lang="pt-BR" sz="1600" i="0">
                  <a:solidFill>
                    <a:schemeClr val="bg1"/>
                  </a:solidFill>
                  <a:latin typeface="Cambria Math" panose="02040503050406030204" pitchFamily="18" charset="0"/>
                </a:rPr>
                <a:t>0bar , T_</a:t>
              </a:r>
              <a:r>
                <a:rPr lang="pt-BR" sz="1600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∞</a:t>
              </a:r>
              <a:r>
                <a:rPr lang="pt-BR" sz="1600">
                  <a:solidFill>
                    <a:schemeClr val="bg1"/>
                  </a:solidFill>
                  <a:latin typeface="Century Gothic" panose="020B0502020202020204" pitchFamily="34" charset="0"/>
                </a:rPr>
                <a:t>) = 0 </a:t>
              </a:r>
              <a:r>
                <a:rPr lang="pt-BR" sz="1600">
                  <a:solidFill>
                    <a:schemeClr val="bg1"/>
                  </a:solidFill>
                  <a:latin typeface="Century Gothic" panose="020B0502020202020204" pitchFamily="34" charset="0"/>
                  <a:sym typeface="Symbol" panose="05050102010706020507" pitchFamily="18" charset="2"/>
                </a:rPr>
                <a:t></a:t>
              </a:r>
              <a:endParaRPr lang="pt-BR" sz="1600">
                <a:solidFill>
                  <a:schemeClr val="bg1"/>
                </a:solidFill>
                <a:latin typeface="Century Gothic" panose="020B0502020202020204" pitchFamily="34" charset="0"/>
              </a:endParaRP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REFPROP/REF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Cp"/>
      <definedName name="enthalpy"/>
      <definedName name="entropy"/>
      <definedName name="Temperature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D8235-6995-4514-A125-23F5F2532A5D}">
  <dimension ref="A1:V38"/>
  <sheetViews>
    <sheetView tabSelected="1" zoomScaleNormal="100" workbookViewId="0">
      <selection activeCell="U24" sqref="U24"/>
    </sheetView>
  </sheetViews>
  <sheetFormatPr defaultRowHeight="15" x14ac:dyDescent="0.25"/>
  <sheetData>
    <row r="1" spans="3:22" x14ac:dyDescent="0.25">
      <c r="Q1" s="10" t="s">
        <v>25</v>
      </c>
      <c r="R1" s="10" t="s">
        <v>22</v>
      </c>
      <c r="S1" s="10" t="s">
        <v>23</v>
      </c>
      <c r="T1" s="10" t="s">
        <v>24</v>
      </c>
      <c r="U1" s="10" t="s">
        <v>26</v>
      </c>
      <c r="V1" s="10" t="s">
        <v>27</v>
      </c>
    </row>
    <row r="2" spans="3:22" x14ac:dyDescent="0.25">
      <c r="Q2" s="9">
        <v>40</v>
      </c>
      <c r="R2" s="9">
        <f>[1]!Cp(fluid,"PT","C",$M$7/10,Q2)-[1]!Cp(fluid,"PT","C",$C$28/10,Q2)</f>
        <v>3.8239228503145348</v>
      </c>
      <c r="S2" s="9">
        <f>[1]!Cp(fluid,"PT","C",$M$7/10,Q2+0.001)-[1]!Cp(fluid,"PT","C",$C$28/10,Q2+0.001)</f>
        <v>3.8244523519317806</v>
      </c>
      <c r="T2" s="9">
        <f>(S2-R2)/0.001</f>
        <v>0.5295016172457423</v>
      </c>
      <c r="U2" s="9">
        <f>Q2-R2/T2</f>
        <v>32.778260300308304</v>
      </c>
      <c r="V2" s="9">
        <f>U2-Q2</f>
        <v>-7.221739699691696</v>
      </c>
    </row>
    <row r="3" spans="3:22" x14ac:dyDescent="0.25">
      <c r="Q3" s="9">
        <f>U2</f>
        <v>32.778260300308304</v>
      </c>
      <c r="R3" s="9">
        <f>[1]!Cp(fluid,"PT","C",$M$7/10,Q3)-[1]!Cp(fluid,"PT","C",$C$28/10,Q3)</f>
        <v>1.3724325363036267</v>
      </c>
      <c r="S3" s="9">
        <f>[1]!Cp(fluid,"PT","C",$M$7/10,Q3+0.001)-[1]!Cp(fluid,"PT","C",$C$28/10,Q3+0.001)</f>
        <v>1.3726580593596212</v>
      </c>
      <c r="T3" s="9">
        <f>(S3-R3)/0.001</f>
        <v>0.22552305599443656</v>
      </c>
      <c r="U3" s="9">
        <f>Q3-R3/T3</f>
        <v>26.692707183568508</v>
      </c>
      <c r="V3" s="9">
        <f t="shared" ref="V3:V10" si="0">U3-Q3</f>
        <v>-6.0855531167397956</v>
      </c>
    </row>
    <row r="4" spans="3:22" x14ac:dyDescent="0.25">
      <c r="Q4" s="9">
        <f t="shared" ref="Q4:Q6" si="1">U3</f>
        <v>26.692707183568508</v>
      </c>
      <c r="R4" s="9">
        <f>[1]!Cp(fluid,"PT","C",$M$7/10,Q4)-[1]!Cp(fluid,"PT","C",$C$28/10,Q4)</f>
        <v>-4.0394133944903654E-2</v>
      </c>
      <c r="S4" s="9">
        <f>[1]!Cp(fluid,"PT","C",$M$7/10,Q4+0.001)-[1]!Cp(fluid,"PT","C",$C$28/10,Q4+0.001)</f>
        <v>-4.010365861207843E-2</v>
      </c>
      <c r="T4" s="9">
        <f t="shared" ref="T4:T6" si="2">(S4-R4)/0.001</f>
        <v>0.29047533282522409</v>
      </c>
      <c r="U4" s="9">
        <f t="shared" ref="U4:U6" si="3">Q4-R4/T4</f>
        <v>26.831769366756394</v>
      </c>
      <c r="V4" s="9">
        <f t="shared" si="0"/>
        <v>0.13906218318788532</v>
      </c>
    </row>
    <row r="5" spans="3:22" x14ac:dyDescent="0.25">
      <c r="G5" s="6" t="s">
        <v>5</v>
      </c>
      <c r="H5" s="6" t="s">
        <v>6</v>
      </c>
      <c r="I5" s="6"/>
      <c r="Q5" s="9">
        <f t="shared" si="1"/>
        <v>26.831769366756394</v>
      </c>
      <c r="R5" s="9">
        <f>[1]!Cp(fluid,"PT","C",$M$7/10,Q5)-[1]!Cp(fluid,"PT","C",$C$28/10,Q5)</f>
        <v>-4.1173041717934566E-4</v>
      </c>
      <c r="S5" s="9">
        <f>[1]!Cp(fluid,"PT","C",$M$7/10,Q5+0.001)-[1]!Cp(fluid,"PT","C",$C$28/10,Q5+0.001)</f>
        <v>-1.2715736483803752E-4</v>
      </c>
      <c r="T5" s="9">
        <f t="shared" si="2"/>
        <v>0.28457305234130814</v>
      </c>
      <c r="U5" s="9">
        <f t="shared" si="3"/>
        <v>26.833216202336192</v>
      </c>
      <c r="V5" s="9">
        <f t="shared" si="0"/>
        <v>1.4468355797987442E-3</v>
      </c>
    </row>
    <row r="6" spans="3:22" x14ac:dyDescent="0.25">
      <c r="L6" s="3" t="s">
        <v>7</v>
      </c>
      <c r="M6" s="1">
        <v>150</v>
      </c>
      <c r="N6" s="1" t="s">
        <v>2</v>
      </c>
      <c r="Q6" s="9">
        <f t="shared" si="1"/>
        <v>26.833216202336192</v>
      </c>
      <c r="R6" s="9">
        <f>[1]!Cp(fluid,"PT","C",$M$7/10,Q6)-[1]!Cp(fluid,"PT","C",$C$28/10,Q6)</f>
        <v>-1.3292277056820012E-8</v>
      </c>
      <c r="S6" s="9">
        <f>[1]!Cp(fluid,"PT","C",$M$7/10,Q6+0.001)-[1]!Cp(fluid,"PT","C",$C$28/10,Q6+0.001)</f>
        <v>2.8450027558335478E-4</v>
      </c>
      <c r="T6" s="9">
        <f t="shared" si="2"/>
        <v>0.2845135678604116</v>
      </c>
      <c r="U6" s="9">
        <f t="shared" si="3"/>
        <v>26.8332162490555</v>
      </c>
      <c r="V6" s="9">
        <f t="shared" si="0"/>
        <v>4.6719307533749088E-8</v>
      </c>
    </row>
    <row r="7" spans="3:22" x14ac:dyDescent="0.25">
      <c r="L7" s="3" t="s">
        <v>8</v>
      </c>
      <c r="M7" s="1">
        <v>100</v>
      </c>
      <c r="N7" s="1" t="s">
        <v>3</v>
      </c>
      <c r="Q7" s="9">
        <f t="shared" ref="Q7:Q10" si="4">U6</f>
        <v>26.8332162490555</v>
      </c>
      <c r="R7" s="9">
        <f>[1]!Cp(fluid,"PT","C",$M$7/10,Q7)-[1]!Cp(fluid,"PT","C",$C$28/10,Q7)</f>
        <v>9.063860773039778E-13</v>
      </c>
      <c r="S7" s="9">
        <f>[1]!Cp(fluid,"PT","C",$M$7/10,Q7+0.001)-[1]!Cp(fluid,"PT","C",$C$28/10,Q7+0.001)</f>
        <v>2.8451356690206708E-4</v>
      </c>
      <c r="T7" s="9">
        <f t="shared" ref="T7:T10" si="5">(S7-R7)/0.001</f>
        <v>0.28451356599568101</v>
      </c>
      <c r="U7" s="9">
        <f t="shared" ref="U7:U10" si="6">Q7-R7/T7</f>
        <v>26.833216249052313</v>
      </c>
      <c r="V7" s="9">
        <f t="shared" si="0"/>
        <v>-3.1867841698840493E-12</v>
      </c>
    </row>
    <row r="8" spans="3:22" x14ac:dyDescent="0.25">
      <c r="L8" s="4" t="s">
        <v>11</v>
      </c>
      <c r="M8" s="5">
        <f>[1]!enthalpy(fluid,"PT","C",M7/10,M6)</f>
        <v>571.94916489712784</v>
      </c>
      <c r="N8" s="5" t="s">
        <v>20</v>
      </c>
      <c r="Q8" s="9">
        <f t="shared" si="4"/>
        <v>26.833216249052313</v>
      </c>
      <c r="R8" s="9">
        <f>[1]!Cp(fluid,"PT","C",$M$7/10,Q8)-[1]!Cp(fluid,"PT","C",$C$28/10,Q8)</f>
        <v>1.021405182655144E-14</v>
      </c>
      <c r="S8" s="9">
        <f>[1]!Cp(fluid,"PT","C",$M$7/10,Q8+0.001)-[1]!Cp(fluid,"PT","C",$C$28/10,Q8+0.001)</f>
        <v>2.8451356598058197E-4</v>
      </c>
      <c r="T8" s="9">
        <f t="shared" si="5"/>
        <v>0.28451356597036792</v>
      </c>
      <c r="U8" s="9">
        <f t="shared" si="6"/>
        <v>26.833216249052278</v>
      </c>
      <c r="V8" s="9">
        <f t="shared" si="0"/>
        <v>-3.5527136788005009E-14</v>
      </c>
    </row>
    <row r="9" spans="3:22" x14ac:dyDescent="0.25">
      <c r="L9" s="4" t="s">
        <v>12</v>
      </c>
      <c r="M9" s="5">
        <f>[1]!entropy(fluid,"PT","C",M7/10,M6)</f>
        <v>2.1010737151821912</v>
      </c>
      <c r="N9" s="5" t="s">
        <v>21</v>
      </c>
      <c r="Q9" s="9">
        <f t="shared" si="4"/>
        <v>26.833216249052278</v>
      </c>
      <c r="R9" s="9">
        <f>[1]!Cp(fluid,"PT","C",$M$7/10,Q9)-[1]!Cp(fluid,"PT","C",$C$28/10,Q9)</f>
        <v>-1.4210854715202004E-14</v>
      </c>
      <c r="S9" s="9">
        <f>[1]!Cp(fluid,"PT","C",$M$7/10,Q9+0.001)-[1]!Cp(fluid,"PT","C",$C$28/10,Q9+0.001)</f>
        <v>2.8451356598058197E-4</v>
      </c>
      <c r="T9" s="9">
        <f t="shared" si="5"/>
        <v>0.28451356599479283</v>
      </c>
      <c r="U9" s="9">
        <f t="shared" si="6"/>
        <v>26.833216249052327</v>
      </c>
      <c r="V9" s="9">
        <f t="shared" si="0"/>
        <v>4.9737991503207013E-14</v>
      </c>
    </row>
    <row r="10" spans="3:22" x14ac:dyDescent="0.25">
      <c r="E10" s="4" t="s">
        <v>39</v>
      </c>
      <c r="F10" s="5">
        <f>[1]!Temperature(fluid,"PH","C",F11/10,F12)</f>
        <v>49.077707218595833</v>
      </c>
      <c r="G10" s="5" t="s">
        <v>2</v>
      </c>
      <c r="M10" s="2"/>
      <c r="Q10" s="9">
        <f t="shared" si="4"/>
        <v>26.833216249052327</v>
      </c>
      <c r="R10" s="9">
        <f>[1]!Cp(fluid,"PT","C",$M$7/10,Q10)-[1]!Cp(fluid,"PT","C",$C$28/10,Q10)</f>
        <v>1.021405182655144E-14</v>
      </c>
      <c r="S10" s="9">
        <f>[1]!Cp(fluid,"PT","C",$M$7/10,Q10+0.001)-[1]!Cp(fluid,"PT","C",$C$28/10,Q10+0.001)</f>
        <v>2.8451356598058197E-4</v>
      </c>
      <c r="T10" s="9">
        <f t="shared" si="5"/>
        <v>0.28451356597036792</v>
      </c>
      <c r="U10" s="9">
        <f t="shared" si="6"/>
        <v>26.833216249052292</v>
      </c>
      <c r="V10" s="9">
        <f t="shared" si="0"/>
        <v>-3.5527136788005009E-14</v>
      </c>
    </row>
    <row r="11" spans="3:22" x14ac:dyDescent="0.25">
      <c r="E11" s="4" t="s">
        <v>36</v>
      </c>
      <c r="F11" s="5">
        <f>M7</f>
        <v>100</v>
      </c>
      <c r="G11" s="5" t="s">
        <v>3</v>
      </c>
    </row>
    <row r="12" spans="3:22" x14ac:dyDescent="0.25">
      <c r="E12" s="4" t="s">
        <v>37</v>
      </c>
      <c r="F12" s="5">
        <f>M19-K24+D17</f>
        <v>378.47859422890269</v>
      </c>
      <c r="G12" s="5" t="s">
        <v>20</v>
      </c>
    </row>
    <row r="13" spans="3:22" x14ac:dyDescent="0.25">
      <c r="E13" s="4" t="s">
        <v>38</v>
      </c>
      <c r="F13" s="5">
        <f>[1]!entropy(fluid,"PH","C",F11/10,F12)</f>
        <v>1.5621798398101776</v>
      </c>
      <c r="G13" s="5" t="s">
        <v>21</v>
      </c>
      <c r="Q13" s="8" t="s">
        <v>56</v>
      </c>
      <c r="R13" s="8"/>
      <c r="S13" s="8"/>
    </row>
    <row r="14" spans="3:22" x14ac:dyDescent="0.25">
      <c r="Q14" s="2" t="s">
        <v>44</v>
      </c>
      <c r="R14">
        <f>-(C22-C29)</f>
        <v>-5.0216319112529675</v>
      </c>
      <c r="S14" t="s">
        <v>20</v>
      </c>
    </row>
    <row r="15" spans="3:22" x14ac:dyDescent="0.25">
      <c r="C15" s="4" t="s">
        <v>32</v>
      </c>
      <c r="D15" s="5">
        <f>U10</f>
        <v>26.833216249052292</v>
      </c>
      <c r="E15" s="5" t="s">
        <v>2</v>
      </c>
      <c r="Q15" s="2" t="s">
        <v>45</v>
      </c>
      <c r="R15">
        <f>F12-C22</f>
        <v>119.17830732701088</v>
      </c>
      <c r="S15" t="s">
        <v>20</v>
      </c>
    </row>
    <row r="16" spans="3:22" x14ac:dyDescent="0.25">
      <c r="C16" s="4" t="s">
        <v>35</v>
      </c>
      <c r="D16" s="5">
        <f>M7</f>
        <v>100</v>
      </c>
      <c r="E16" s="5" t="s">
        <v>3</v>
      </c>
      <c r="Q16" s="2" t="s">
        <v>46</v>
      </c>
      <c r="R16">
        <f>M8-F12</f>
        <v>193.47057066822515</v>
      </c>
      <c r="S16" t="s">
        <v>20</v>
      </c>
    </row>
    <row r="17" spans="1:19" x14ac:dyDescent="0.25">
      <c r="C17" s="4" t="s">
        <v>33</v>
      </c>
      <c r="D17" s="5">
        <f>[1]!enthalpy(fluid,"PT","C",D16/10,D15)</f>
        <v>261.74546248852829</v>
      </c>
      <c r="E17" s="5" t="s">
        <v>20</v>
      </c>
      <c r="L17" s="4" t="s">
        <v>9</v>
      </c>
      <c r="M17" s="5">
        <f>[1]!Temperature(fluid,"PS","C",M18/10,M20)</f>
        <v>103.58252884245826</v>
      </c>
      <c r="N17" s="5" t="s">
        <v>2</v>
      </c>
      <c r="Q17" s="2" t="s">
        <v>47</v>
      </c>
      <c r="R17">
        <f>M8-M19</f>
        <v>33.109286627496772</v>
      </c>
      <c r="S17" t="s">
        <v>20</v>
      </c>
    </row>
    <row r="18" spans="1:19" x14ac:dyDescent="0.25">
      <c r="C18" s="4" t="s">
        <v>34</v>
      </c>
      <c r="D18" s="5">
        <f>[1]!entropy(fluid,"PT","C",D16/10,D15)</f>
        <v>1.1892820767762422</v>
      </c>
      <c r="E18" s="5" t="s">
        <v>21</v>
      </c>
      <c r="L18" s="4" t="s">
        <v>19</v>
      </c>
      <c r="M18" s="5">
        <f>C28</f>
        <v>60</v>
      </c>
      <c r="N18" s="5" t="s">
        <v>3</v>
      </c>
      <c r="Q18" s="2" t="s">
        <v>48</v>
      </c>
      <c r="R18">
        <f>J29-M19</f>
        <v>-119.17830732701088</v>
      </c>
      <c r="S18" t="s">
        <v>20</v>
      </c>
    </row>
    <row r="19" spans="1:19" x14ac:dyDescent="0.25">
      <c r="L19" s="4" t="s">
        <v>10</v>
      </c>
      <c r="M19" s="5">
        <f>[1]!enthalpy(fluid,"PS","C",M18/10,M20)</f>
        <v>538.83987826963107</v>
      </c>
      <c r="N19" s="5" t="s">
        <v>20</v>
      </c>
      <c r="Q19" s="2" t="s">
        <v>49</v>
      </c>
      <c r="R19">
        <f>C29-J29</f>
        <v>-165.38291595198135</v>
      </c>
      <c r="S19" t="s">
        <v>20</v>
      </c>
    </row>
    <row r="20" spans="1:19" x14ac:dyDescent="0.25">
      <c r="B20" s="4" t="s">
        <v>4</v>
      </c>
      <c r="C20" s="5">
        <f>[1]!Temperature(fluid,"PS","C",C21/10,C23)</f>
        <v>26.007233344582573</v>
      </c>
      <c r="D20" s="5" t="s">
        <v>2</v>
      </c>
      <c r="L20" s="4" t="s">
        <v>18</v>
      </c>
      <c r="M20" s="5">
        <f>M9</f>
        <v>2.1010737151821912</v>
      </c>
      <c r="N20" s="5" t="s">
        <v>21</v>
      </c>
      <c r="Q20" s="2" t="s">
        <v>50</v>
      </c>
      <c r="R20">
        <f>+(R15+R16+R18+R19)-(R14+R17)</f>
        <v>0</v>
      </c>
      <c r="S20" t="s">
        <v>20</v>
      </c>
    </row>
    <row r="21" spans="1:19" x14ac:dyDescent="0.25">
      <c r="B21" s="4" t="s">
        <v>16</v>
      </c>
      <c r="C21" s="5">
        <f>M7</f>
        <v>100</v>
      </c>
      <c r="D21" s="5" t="s">
        <v>3</v>
      </c>
      <c r="Q21" s="2" t="s">
        <v>51</v>
      </c>
      <c r="R21">
        <f>R15+R18</f>
        <v>0</v>
      </c>
      <c r="S21" t="s">
        <v>20</v>
      </c>
    </row>
    <row r="22" spans="1:19" x14ac:dyDescent="0.25">
      <c r="B22" s="4" t="s">
        <v>17</v>
      </c>
      <c r="C22" s="5">
        <f>[1]!enthalpy(fluid,"PS","C",C21/10,C23)</f>
        <v>259.30028690189181</v>
      </c>
      <c r="D22" s="5" t="s">
        <v>20</v>
      </c>
      <c r="J22" s="4" t="s">
        <v>28</v>
      </c>
      <c r="K22" s="5">
        <f>U10</f>
        <v>26.833216249052292</v>
      </c>
      <c r="L22" s="5" t="s">
        <v>2</v>
      </c>
    </row>
    <row r="23" spans="1:19" x14ac:dyDescent="0.25">
      <c r="B23" s="4" t="s">
        <v>15</v>
      </c>
      <c r="C23" s="5">
        <f>C30</f>
        <v>1.181119821848361</v>
      </c>
      <c r="D23" s="5" t="s">
        <v>21</v>
      </c>
      <c r="J23" s="4" t="s">
        <v>31</v>
      </c>
      <c r="K23" s="5">
        <f>C28</f>
        <v>60</v>
      </c>
      <c r="L23" s="5" t="s">
        <v>3</v>
      </c>
      <c r="Q23" s="2" t="s">
        <v>52</v>
      </c>
      <c r="R23" s="7">
        <f>1-(C27+273.15)/(M6+273.15)</f>
        <v>0.3072196620583717</v>
      </c>
      <c r="S23" t="s">
        <v>55</v>
      </c>
    </row>
    <row r="24" spans="1:19" x14ac:dyDescent="0.25">
      <c r="J24" s="4" t="s">
        <v>29</v>
      </c>
      <c r="K24" s="5">
        <f>[1]!enthalpy(fluid,"PT","C",K23/10,K22)</f>
        <v>422.10674652925667</v>
      </c>
      <c r="L24" s="5" t="s">
        <v>20</v>
      </c>
      <c r="Q24" s="2" t="s">
        <v>53</v>
      </c>
      <c r="R24" s="7">
        <f>(R14+R17)/R16</f>
        <v>0.14517791837400523</v>
      </c>
      <c r="S24" t="s">
        <v>55</v>
      </c>
    </row>
    <row r="25" spans="1:19" x14ac:dyDescent="0.25">
      <c r="J25" s="4" t="s">
        <v>30</v>
      </c>
      <c r="K25" s="5">
        <f>[1]!entropy(fluid,"PT","C",K23/10,K22)</f>
        <v>1.7494094466465808</v>
      </c>
      <c r="L25" s="5" t="s">
        <v>21</v>
      </c>
      <c r="N25" s="2"/>
      <c r="Q25" s="2" t="s">
        <v>54</v>
      </c>
      <c r="R25" s="7">
        <f>R24/R23</f>
        <v>0.47255412430738708</v>
      </c>
      <c r="S25" t="s">
        <v>55</v>
      </c>
    </row>
    <row r="26" spans="1:19" x14ac:dyDescent="0.25">
      <c r="N26" s="2"/>
    </row>
    <row r="27" spans="1:19" x14ac:dyDescent="0.25">
      <c r="B27" s="3" t="s">
        <v>0</v>
      </c>
      <c r="C27" s="1">
        <v>20</v>
      </c>
      <c r="D27" s="1" t="s">
        <v>2</v>
      </c>
      <c r="I27" s="4" t="s">
        <v>40</v>
      </c>
      <c r="J27" s="5">
        <f>[1]!Temperature(fluid,"PH","C",J28/10,J29)</f>
        <v>26.039103635880508</v>
      </c>
      <c r="K27" s="5" t="s">
        <v>2</v>
      </c>
      <c r="N27" s="2"/>
      <c r="Q27" s="8" t="s">
        <v>57</v>
      </c>
      <c r="R27" s="8"/>
      <c r="S27" s="8"/>
    </row>
    <row r="28" spans="1:19" x14ac:dyDescent="0.25">
      <c r="B28" s="3" t="s">
        <v>1</v>
      </c>
      <c r="C28" s="1">
        <v>60</v>
      </c>
      <c r="D28" s="1" t="s">
        <v>3</v>
      </c>
      <c r="I28" s="4" t="s">
        <v>43</v>
      </c>
      <c r="J28" s="5">
        <f>C28</f>
        <v>60</v>
      </c>
      <c r="K28" s="5" t="s">
        <v>3</v>
      </c>
      <c r="N28" s="2"/>
    </row>
    <row r="29" spans="1:19" x14ac:dyDescent="0.25">
      <c r="B29" s="4" t="s">
        <v>13</v>
      </c>
      <c r="C29" s="5">
        <f>[1]!enthalpy(fluid,"PT","C",C28/10,C27)</f>
        <v>254.27865499063884</v>
      </c>
      <c r="D29" s="5" t="s">
        <v>20</v>
      </c>
      <c r="I29" s="4" t="s">
        <v>41</v>
      </c>
      <c r="J29" s="5">
        <f>K24-D17+C22</f>
        <v>419.66157094262019</v>
      </c>
      <c r="K29" s="5" t="s">
        <v>20</v>
      </c>
      <c r="N29" s="2"/>
      <c r="Q29" s="2" t="s">
        <v>59</v>
      </c>
      <c r="R29">
        <f>-(R16/(M6+273.15)+R19/(C27+273.15))</f>
        <v>0.10694289142994595</v>
      </c>
      <c r="S29" t="s">
        <v>20</v>
      </c>
    </row>
    <row r="30" spans="1:19" x14ac:dyDescent="0.25">
      <c r="A30" s="2"/>
      <c r="B30" s="4" t="s">
        <v>14</v>
      </c>
      <c r="C30" s="5">
        <f>[1]!entropy(fluid,"PT","C",C28/10,C27)</f>
        <v>1.181119821848361</v>
      </c>
      <c r="D30" s="5" t="s">
        <v>21</v>
      </c>
      <c r="I30" s="4" t="s">
        <v>42</v>
      </c>
      <c r="J30" s="5">
        <f>[1]!entropy(fluid,"PH","C",J28/10,J29)</f>
        <v>1.7412474891035925</v>
      </c>
      <c r="K30" s="5" t="s">
        <v>21</v>
      </c>
      <c r="N30" s="2"/>
    </row>
    <row r="31" spans="1:19" x14ac:dyDescent="0.25">
      <c r="A31" s="2"/>
      <c r="N31" s="2"/>
    </row>
    <row r="32" spans="1:19" x14ac:dyDescent="0.25">
      <c r="N32" s="2"/>
    </row>
    <row r="33" spans="1:19" x14ac:dyDescent="0.25">
      <c r="N33" s="2"/>
    </row>
    <row r="34" spans="1:19" x14ac:dyDescent="0.25">
      <c r="N34" s="2"/>
      <c r="Q34" s="2" t="s">
        <v>58</v>
      </c>
      <c r="R34">
        <f>-M20-C23+F13+J30</f>
        <v>2.1233791883218167E-2</v>
      </c>
      <c r="S34" t="s">
        <v>20</v>
      </c>
    </row>
    <row r="35" spans="1:19" x14ac:dyDescent="0.25">
      <c r="N35" s="2"/>
    </row>
    <row r="38" spans="1:19" x14ac:dyDescent="0.25">
      <c r="A38" s="2"/>
    </row>
  </sheetData>
  <mergeCells count="2">
    <mergeCell ref="Q13:S13"/>
    <mergeCell ref="Q27:S2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fluid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seleg</cp:lastModifiedBy>
  <dcterms:created xsi:type="dcterms:W3CDTF">2018-04-13T19:27:09Z</dcterms:created>
  <dcterms:modified xsi:type="dcterms:W3CDTF">2020-06-14T14:14:27Z</dcterms:modified>
</cp:coreProperties>
</file>