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\Documents\SEP0254\"/>
    </mc:Choice>
  </mc:AlternateContent>
  <xr:revisionPtr revIDLastSave="0" documentId="13_ncr:1_{39DE232A-77F9-4E7F-8BA0-3116D77A8843}" xr6:coauthVersionLast="47" xr6:coauthVersionMax="47" xr10:uidLastSave="{00000000-0000-0000-0000-000000000000}"/>
  <bookViews>
    <workbookView xWindow="-120" yWindow="-120" windowWidth="19440" windowHeight="11640" activeTab="1" xr2:uid="{00000000-000D-0000-FFFF-FFFF00000000}"/>
  </bookViews>
  <sheets>
    <sheet name="TOC" sheetId="1" r:id="rId1"/>
    <sheet name="TOC_PO" sheetId="2" r:id="rId2"/>
  </sheets>
  <definedNames>
    <definedName name="solver_adj" localSheetId="1" hidden="1">TOC_PO!$C$3:$E$3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100</definedName>
    <definedName name="solver_lhs1" localSheetId="1" hidden="1">TOC_PO!$F$31</definedName>
    <definedName name="solver_lhs10" localSheetId="1" hidden="1">TOC_PO!$E$3</definedName>
    <definedName name="solver_lhs11" localSheetId="1" hidden="1">TOC_PO!$F$32</definedName>
    <definedName name="solver_lhs2" localSheetId="1" hidden="1">TOC_PO!$F$31</definedName>
    <definedName name="solver_lhs3" localSheetId="1" hidden="1">TOC_PO!$F$32</definedName>
    <definedName name="solver_lhs4" localSheetId="1" hidden="1">TOC_PO!$F$30</definedName>
    <definedName name="solver_lhs5" localSheetId="1" hidden="1">TOC_PO!$F$30</definedName>
    <definedName name="solver_lhs6" localSheetId="1" hidden="1">TOC_PO!$F$32</definedName>
    <definedName name="solver_lhs7" localSheetId="1" hidden="1">TOC_PO!$F$29</definedName>
    <definedName name="solver_lhs8" localSheetId="1" hidden="1">TOC_PO!$C$3</definedName>
    <definedName name="solver_lhs9" localSheetId="1" hidden="1">TOC_PO!$D$3</definedName>
    <definedName name="solver_lin" localSheetId="1" hidden="1">2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10</definedName>
    <definedName name="solver_nwt" localSheetId="1" hidden="1">1</definedName>
    <definedName name="solver_opt" localSheetId="1" hidden="1">TOC_PO!$C$34</definedName>
    <definedName name="solver_pre" localSheetId="1" hidden="1">0.000001</definedName>
    <definedName name="solver_rbv" localSheetId="1" hidden="1">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3</definedName>
    <definedName name="solver_rel6" localSheetId="1" hidden="1">3</definedName>
    <definedName name="solver_rel7" localSheetId="1" hidden="1">1</definedName>
    <definedName name="solver_rel8" localSheetId="1" hidden="1">3</definedName>
    <definedName name="solver_rel9" localSheetId="1" hidden="1">3</definedName>
    <definedName name="solver_rhs1" localSheetId="1" hidden="1">TOC_PO!$F$23</definedName>
    <definedName name="solver_rhs10" localSheetId="1" hidden="1">0</definedName>
    <definedName name="solver_rhs11" localSheetId="1" hidden="1">TOC_PO!$F$24</definedName>
    <definedName name="solver_rhs2" localSheetId="1" hidden="1">TOC_PO!$G$31</definedName>
    <definedName name="solver_rhs3" localSheetId="1" hidden="1">TOC_PO!$G$32</definedName>
    <definedName name="solver_rhs4" localSheetId="1" hidden="1">TOC_PO!$G$30</definedName>
    <definedName name="solver_rhs5" localSheetId="1" hidden="1">TOC_PO!$F$22</definedName>
    <definedName name="solver_rhs6" localSheetId="1" hidden="1">TOC_PO!$F$24</definedName>
    <definedName name="solver_rhs7" localSheetId="1" hidden="1">TOC_PO!$G$29</definedName>
    <definedName name="solver_rhs8" localSheetId="1" hidden="1">0</definedName>
    <definedName name="solver_rhs9" localSheetId="1" hidden="1">0</definedName>
    <definedName name="solver_rlx" localSheetId="1" hidden="1">1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C44" i="2"/>
  <c r="D42" i="2"/>
  <c r="C42" i="2"/>
  <c r="D41" i="2"/>
  <c r="C41" i="2"/>
  <c r="C34" i="2"/>
  <c r="C33" i="2"/>
  <c r="D29" i="2"/>
  <c r="E29" i="2"/>
  <c r="D30" i="2"/>
  <c r="E30" i="2"/>
  <c r="D31" i="2"/>
  <c r="E31" i="2"/>
  <c r="D32" i="2"/>
  <c r="E32" i="2"/>
  <c r="C32" i="2"/>
  <c r="C31" i="2"/>
  <c r="C30" i="2"/>
  <c r="C29" i="2"/>
  <c r="D24" i="2"/>
  <c r="G32" i="2" s="1"/>
  <c r="F24" i="2" s="1"/>
  <c r="D23" i="2"/>
  <c r="G31" i="2" s="1"/>
  <c r="F23" i="2" s="1"/>
  <c r="D22" i="2"/>
  <c r="G30" i="2" s="1"/>
  <c r="F22" i="2" s="1"/>
  <c r="D21" i="2"/>
  <c r="G29" i="2" s="1"/>
  <c r="F21" i="2" s="1"/>
  <c r="E18" i="2"/>
  <c r="D18" i="2"/>
  <c r="C18" i="2"/>
  <c r="E17" i="2"/>
  <c r="D17" i="2"/>
  <c r="C17" i="2"/>
  <c r="E16" i="2"/>
  <c r="D16" i="2"/>
  <c r="C16" i="2"/>
  <c r="E15" i="2"/>
  <c r="D15" i="2"/>
  <c r="C15" i="2"/>
  <c r="E11" i="2"/>
  <c r="D11" i="2"/>
  <c r="D12" i="2" s="1"/>
  <c r="C11" i="2"/>
  <c r="E10" i="2"/>
  <c r="D10" i="2"/>
  <c r="C10" i="2"/>
  <c r="C12" i="2" s="1"/>
  <c r="E12" i="2" l="1"/>
  <c r="C21" i="2"/>
  <c r="E21" i="2" s="1"/>
  <c r="F29" i="2"/>
  <c r="F30" i="2"/>
  <c r="F32" i="2"/>
  <c r="F31" i="2"/>
  <c r="C22" i="2"/>
  <c r="E22" i="2" s="1"/>
  <c r="C23" i="2"/>
  <c r="E23" i="2" s="1"/>
  <c r="C24" i="2"/>
  <c r="E24" i="2" s="1"/>
  <c r="E12" i="1"/>
  <c r="D11" i="1"/>
  <c r="E11" i="1"/>
  <c r="C11" i="1"/>
  <c r="D10" i="1"/>
  <c r="D12" i="1" s="1"/>
  <c r="E10" i="1"/>
  <c r="C10" i="1"/>
  <c r="C12" i="1" s="1"/>
  <c r="D22" i="1"/>
  <c r="D23" i="1"/>
  <c r="D24" i="1"/>
  <c r="D21" i="1"/>
  <c r="C16" i="1"/>
  <c r="D16" i="1"/>
  <c r="E16" i="1"/>
  <c r="C22" i="1" s="1"/>
  <c r="E22" i="1" s="1"/>
  <c r="C17" i="1"/>
  <c r="C23" i="1" s="1"/>
  <c r="E23" i="1" s="1"/>
  <c r="D17" i="1"/>
  <c r="E17" i="1"/>
  <c r="C18" i="1"/>
  <c r="D18" i="1"/>
  <c r="E18" i="1"/>
  <c r="E15" i="1"/>
  <c r="D15" i="1"/>
  <c r="C15" i="1"/>
  <c r="C21" i="1" s="1"/>
  <c r="E21" i="1" s="1"/>
  <c r="C24" i="1" l="1"/>
  <c r="E24" i="1" s="1"/>
</calcChain>
</file>

<file path=xl/sharedStrings.xml><?xml version="1.0" encoding="utf-8"?>
<sst xmlns="http://schemas.openxmlformats.org/spreadsheetml/2006/main" count="90" uniqueCount="44">
  <si>
    <t>Dados</t>
  </si>
  <si>
    <t>Produto A</t>
  </si>
  <si>
    <t>Produto B</t>
  </si>
  <si>
    <t>Produto C</t>
  </si>
  <si>
    <t>Demanda</t>
  </si>
  <si>
    <t>Preço de Venda</t>
  </si>
  <si>
    <t>Centro de Trabalho X</t>
  </si>
  <si>
    <t>Centro de Trabalho W</t>
  </si>
  <si>
    <t>Centro de Trabalho Y</t>
  </si>
  <si>
    <t>Centro de Trabalho Z</t>
  </si>
  <si>
    <t>Matéria Prima</t>
  </si>
  <si>
    <t>Passo 1</t>
  </si>
  <si>
    <t>Identificar a restrição do Sistema</t>
  </si>
  <si>
    <t>Capacidade Requisitada/semana</t>
  </si>
  <si>
    <t>Carga Total Necessária/semana</t>
  </si>
  <si>
    <t>Disponibilidade em min./Semana</t>
  </si>
  <si>
    <t>Centro de Trabalho W (1 máq.)</t>
  </si>
  <si>
    <t>Centro de Trabalho Y (1 máq.)</t>
  </si>
  <si>
    <t>Centro de Trabalho Z (1 máq.)</t>
  </si>
  <si>
    <t>Centro de Trabalho X (2 máq.)</t>
  </si>
  <si>
    <t>Utilização do Centro de Trabalho</t>
  </si>
  <si>
    <t>R. - Centro de Trabalho X</t>
  </si>
  <si>
    <t>Passo 2</t>
  </si>
  <si>
    <t>Decidir como explorar a restrição do sistema</t>
  </si>
  <si>
    <r>
      <t xml:space="preserve">o </t>
    </r>
    <r>
      <rPr>
        <i/>
        <sz val="12"/>
        <color theme="1"/>
        <rFont val="Times New Roman"/>
        <family val="1"/>
      </rPr>
      <t xml:space="preserve">mix </t>
    </r>
    <r>
      <rPr>
        <sz val="12"/>
        <color theme="1"/>
        <rFont val="Times New Roman"/>
        <family val="1"/>
      </rPr>
      <t>de produção de forma a maximizar o retorno por unidade utilizado da restrição</t>
    </r>
  </si>
  <si>
    <t>Observação Passo 2</t>
  </si>
  <si>
    <t>Contribuição</t>
  </si>
  <si>
    <t>Tempo gasto na restrição em minutos (centro X)</t>
  </si>
  <si>
    <t>Contribuição por minuto utilizado na restrição</t>
  </si>
  <si>
    <t>A</t>
  </si>
  <si>
    <t>B</t>
  </si>
  <si>
    <t>C</t>
  </si>
  <si>
    <t>W</t>
  </si>
  <si>
    <t>X</t>
  </si>
  <si>
    <t>Y</t>
  </si>
  <si>
    <t>Z</t>
  </si>
  <si>
    <t>1 cenário</t>
  </si>
  <si>
    <t>Faturamento</t>
  </si>
  <si>
    <t>QA</t>
  </si>
  <si>
    <t>QB</t>
  </si>
  <si>
    <t>QC</t>
  </si>
  <si>
    <t>2 cenário</t>
  </si>
  <si>
    <t>3 cenário</t>
  </si>
  <si>
    <t>4 cenário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</si>
</sst>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\ &quot;minutos&quot;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4" fontId="1" fillId="5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9" fontId="3" fillId="5" borderId="0" xfId="1" applyFont="1" applyFill="1" applyBorder="1" applyAlignment="1">
      <alignment horizontal="center" vertical="center"/>
    </xf>
    <xf numFmtId="44" fontId="1" fillId="6" borderId="0" xfId="0" applyNumberFormat="1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228600</xdr:colOff>
      <xdr:row>1</xdr:row>
      <xdr:rowOff>142875</xdr:rowOff>
    </xdr:from>
    <xdr:to>
      <xdr:col>20</xdr:col>
      <xdr:colOff>189363</xdr:colOff>
      <xdr:row>24</xdr:row>
      <xdr:rowOff>113679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1025" y="200025"/>
          <a:ext cx="9104763" cy="49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</xdr:row>
      <xdr:rowOff>142875</xdr:rowOff>
    </xdr:from>
    <xdr:to>
      <xdr:col>20</xdr:col>
      <xdr:colOff>284175</xdr:colOff>
      <xdr:row>24</xdr:row>
      <xdr:rowOff>113679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200025"/>
          <a:ext cx="9104763" cy="49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0"/>
  <sheetViews>
    <sheetView showGridLines="0" workbookViewId="0">
      <selection activeCell="C28" sqref="C28"/>
    </sheetView>
  </sheetViews>
  <sheetFormatPr defaultRowHeight="15.75" x14ac:dyDescent="0.25"/>
  <cols>
    <col min="1" max="1" width="0.7109375" style="1" customWidth="1"/>
    <col min="2" max="2" width="29.7109375" style="1" bestFit="1" customWidth="1"/>
    <col min="3" max="4" width="29.7109375" style="1" customWidth="1"/>
    <col min="5" max="5" width="30.5703125" style="1" bestFit="1" customWidth="1"/>
    <col min="6" max="82" width="9.140625" style="1"/>
  </cols>
  <sheetData>
    <row r="1" spans="2:5" ht="4.5" customHeight="1" x14ac:dyDescent="0.25"/>
    <row r="2" spans="2:5" x14ac:dyDescent="0.25">
      <c r="B2" s="2" t="s">
        <v>0</v>
      </c>
      <c r="C2" s="2" t="s">
        <v>1</v>
      </c>
      <c r="D2" s="2" t="s">
        <v>2</v>
      </c>
      <c r="E2" s="2" t="s">
        <v>3</v>
      </c>
    </row>
    <row r="3" spans="2:5" x14ac:dyDescent="0.25">
      <c r="B3" s="2" t="s">
        <v>4</v>
      </c>
      <c r="C3" s="2">
        <v>200</v>
      </c>
      <c r="D3" s="2">
        <v>100</v>
      </c>
      <c r="E3" s="2">
        <v>300</v>
      </c>
    </row>
    <row r="4" spans="2:5" x14ac:dyDescent="0.25">
      <c r="B4" s="2" t="s">
        <v>5</v>
      </c>
      <c r="C4" s="3">
        <v>80</v>
      </c>
      <c r="D4" s="3">
        <v>90</v>
      </c>
      <c r="E4" s="3">
        <v>100</v>
      </c>
    </row>
    <row r="5" spans="2:5" x14ac:dyDescent="0.25">
      <c r="B5" s="2" t="s">
        <v>7</v>
      </c>
      <c r="C5" s="4">
        <v>5</v>
      </c>
      <c r="D5" s="4">
        <v>4</v>
      </c>
      <c r="E5" s="4">
        <v>3</v>
      </c>
    </row>
    <row r="6" spans="2:5" x14ac:dyDescent="0.25">
      <c r="B6" s="2" t="s">
        <v>6</v>
      </c>
      <c r="C6" s="4">
        <v>10</v>
      </c>
      <c r="D6" s="4">
        <v>8</v>
      </c>
      <c r="E6" s="4">
        <v>11</v>
      </c>
    </row>
    <row r="7" spans="2:5" x14ac:dyDescent="0.25">
      <c r="B7" s="2" t="s">
        <v>8</v>
      </c>
      <c r="C7" s="4">
        <v>5</v>
      </c>
      <c r="D7" s="4">
        <v>0</v>
      </c>
      <c r="E7" s="4">
        <v>4</v>
      </c>
    </row>
    <row r="8" spans="2:5" x14ac:dyDescent="0.25">
      <c r="B8" s="2" t="s">
        <v>9</v>
      </c>
      <c r="C8" s="4">
        <v>6</v>
      </c>
      <c r="D8" s="4">
        <v>3</v>
      </c>
      <c r="E8" s="4">
        <v>2</v>
      </c>
    </row>
    <row r="9" spans="2:5" x14ac:dyDescent="0.25">
      <c r="B9" s="2" t="s">
        <v>10</v>
      </c>
      <c r="C9" s="3">
        <v>25</v>
      </c>
      <c r="D9" s="3">
        <v>15</v>
      </c>
      <c r="E9" s="3">
        <v>18</v>
      </c>
    </row>
    <row r="10" spans="2:5" x14ac:dyDescent="0.25">
      <c r="B10" s="11" t="s">
        <v>26</v>
      </c>
      <c r="C10" s="12">
        <f>C4-C9</f>
        <v>55</v>
      </c>
      <c r="D10" s="12">
        <f t="shared" ref="D10:E10" si="0">D4-D9</f>
        <v>75</v>
      </c>
      <c r="E10" s="12">
        <f t="shared" si="0"/>
        <v>82</v>
      </c>
    </row>
    <row r="11" spans="2:5" ht="31.5" x14ac:dyDescent="0.25">
      <c r="B11" s="13" t="s">
        <v>27</v>
      </c>
      <c r="C11" s="14">
        <f>C6</f>
        <v>10</v>
      </c>
      <c r="D11" s="14">
        <f t="shared" ref="D11:E11" si="1">D6</f>
        <v>8</v>
      </c>
      <c r="E11" s="14">
        <f t="shared" si="1"/>
        <v>11</v>
      </c>
    </row>
    <row r="12" spans="2:5" ht="31.5" x14ac:dyDescent="0.25">
      <c r="B12" s="13" t="s">
        <v>28</v>
      </c>
      <c r="C12" s="12">
        <f>C10/C11</f>
        <v>5.5</v>
      </c>
      <c r="D12" s="12">
        <f t="shared" ref="D12:E12" si="2">D10/D11</f>
        <v>9.375</v>
      </c>
      <c r="E12" s="12">
        <f t="shared" si="2"/>
        <v>7.4545454545454541</v>
      </c>
    </row>
    <row r="14" spans="2:5" x14ac:dyDescent="0.25">
      <c r="B14" s="2" t="s">
        <v>13</v>
      </c>
      <c r="C14" s="2" t="s">
        <v>13</v>
      </c>
      <c r="D14" s="2" t="s">
        <v>13</v>
      </c>
      <c r="E14" s="2" t="s">
        <v>13</v>
      </c>
    </row>
    <row r="15" spans="2:5" x14ac:dyDescent="0.25">
      <c r="B15" s="2" t="s">
        <v>7</v>
      </c>
      <c r="C15" s="4">
        <f>C5*$C$3</f>
        <v>1000</v>
      </c>
      <c r="D15" s="4">
        <f>D5*$D$3</f>
        <v>400</v>
      </c>
      <c r="E15" s="4">
        <f>E5*$E$3</f>
        <v>900</v>
      </c>
    </row>
    <row r="16" spans="2:5" x14ac:dyDescent="0.25">
      <c r="B16" s="2" t="s">
        <v>6</v>
      </c>
      <c r="C16" s="4">
        <f>C6*$C$3</f>
        <v>2000</v>
      </c>
      <c r="D16" s="4">
        <f>D6*$D$3</f>
        <v>800</v>
      </c>
      <c r="E16" s="4">
        <f>E6*$E$3</f>
        <v>3300</v>
      </c>
    </row>
    <row r="17" spans="2:19" x14ac:dyDescent="0.25">
      <c r="B17" s="2" t="s">
        <v>8</v>
      </c>
      <c r="C17" s="4">
        <f>C7*$C$3</f>
        <v>1000</v>
      </c>
      <c r="D17" s="4">
        <f>D7*$D$3</f>
        <v>0</v>
      </c>
      <c r="E17" s="4">
        <f>E7*$E$3</f>
        <v>1200</v>
      </c>
    </row>
    <row r="18" spans="2:19" x14ac:dyDescent="0.25">
      <c r="B18" s="2" t="s">
        <v>9</v>
      </c>
      <c r="C18" s="4">
        <f>C8*$C$3</f>
        <v>1200</v>
      </c>
      <c r="D18" s="4">
        <f>D8*$D$3</f>
        <v>300</v>
      </c>
      <c r="E18" s="4">
        <f>E8*$E$3</f>
        <v>600</v>
      </c>
    </row>
    <row r="20" spans="2:19" x14ac:dyDescent="0.25">
      <c r="B20" s="2" t="s">
        <v>14</v>
      </c>
      <c r="C20" s="2" t="s">
        <v>14</v>
      </c>
      <c r="D20" s="2" t="s">
        <v>15</v>
      </c>
      <c r="E20" s="2" t="s">
        <v>20</v>
      </c>
    </row>
    <row r="21" spans="2:19" x14ac:dyDescent="0.25">
      <c r="B21" s="2" t="s">
        <v>16</v>
      </c>
      <c r="C21" s="4">
        <f>C15+D15+E15</f>
        <v>2300</v>
      </c>
      <c r="D21" s="4">
        <f>8*5*60</f>
        <v>2400</v>
      </c>
      <c r="E21" s="5">
        <f>C21/D21</f>
        <v>0.95833333333333337</v>
      </c>
    </row>
    <row r="22" spans="2:19" x14ac:dyDescent="0.25">
      <c r="B22" s="6" t="s">
        <v>19</v>
      </c>
      <c r="C22" s="7">
        <f t="shared" ref="C22:C24" si="3">C16+D16+E16</f>
        <v>6100</v>
      </c>
      <c r="D22" s="7">
        <f>8*5*60*2</f>
        <v>4800</v>
      </c>
      <c r="E22" s="8">
        <f t="shared" ref="E22:E24" si="4">C22/D22</f>
        <v>1.2708333333333333</v>
      </c>
    </row>
    <row r="23" spans="2:19" x14ac:dyDescent="0.25">
      <c r="B23" s="2" t="s">
        <v>17</v>
      </c>
      <c r="C23" s="4">
        <f t="shared" si="3"/>
        <v>2200</v>
      </c>
      <c r="D23" s="4">
        <f t="shared" ref="D23:D24" si="5">8*5*60</f>
        <v>2400</v>
      </c>
      <c r="E23" s="5">
        <f t="shared" si="4"/>
        <v>0.91666666666666663</v>
      </c>
    </row>
    <row r="24" spans="2:19" x14ac:dyDescent="0.25">
      <c r="B24" s="2" t="s">
        <v>18</v>
      </c>
      <c r="C24" s="4">
        <f t="shared" si="3"/>
        <v>2100</v>
      </c>
      <c r="D24" s="4">
        <f t="shared" si="5"/>
        <v>2400</v>
      </c>
      <c r="E24" s="5">
        <f t="shared" si="4"/>
        <v>0.875</v>
      </c>
    </row>
    <row r="26" spans="2:19" x14ac:dyDescent="0.25">
      <c r="B26" s="10" t="s">
        <v>25</v>
      </c>
      <c r="C26" s="23" t="s">
        <v>24</v>
      </c>
      <c r="D26" s="23"/>
      <c r="E26" s="23"/>
    </row>
    <row r="29" spans="2:19" x14ac:dyDescent="0.25">
      <c r="H29" s="6" t="s">
        <v>11</v>
      </c>
      <c r="I29" s="24" t="s">
        <v>12</v>
      </c>
      <c r="J29" s="24"/>
      <c r="K29" s="24"/>
      <c r="L29" s="24"/>
      <c r="M29" s="24"/>
      <c r="N29" s="24"/>
      <c r="O29" s="24"/>
      <c r="P29" s="24"/>
      <c r="Q29" s="25" t="s">
        <v>21</v>
      </c>
      <c r="R29" s="25"/>
      <c r="S29" s="25"/>
    </row>
    <row r="30" spans="2:19" x14ac:dyDescent="0.25">
      <c r="H30" s="11" t="s">
        <v>22</v>
      </c>
      <c r="I30" s="26" t="s">
        <v>23</v>
      </c>
      <c r="J30" s="26"/>
      <c r="K30" s="26"/>
      <c r="L30" s="26"/>
      <c r="M30" s="26"/>
      <c r="N30" s="26"/>
      <c r="O30" s="26"/>
      <c r="P30" s="26"/>
      <c r="Q30" s="23"/>
      <c r="R30" s="23"/>
      <c r="S30" s="23"/>
    </row>
  </sheetData>
  <mergeCells count="5">
    <mergeCell ref="C26:E26"/>
    <mergeCell ref="I29:P29"/>
    <mergeCell ref="Q29:S29"/>
    <mergeCell ref="I30:P30"/>
    <mergeCell ref="Q30:S3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44"/>
  <sheetViews>
    <sheetView showGridLines="0" tabSelected="1" zoomScale="87" zoomScaleNormal="87" workbookViewId="0">
      <selection activeCell="A5" sqref="A5"/>
    </sheetView>
  </sheetViews>
  <sheetFormatPr defaultRowHeight="15.75" x14ac:dyDescent="0.25"/>
  <cols>
    <col min="1" max="1" width="0.7109375" style="1" customWidth="1"/>
    <col min="2" max="2" width="29.7109375" style="1" bestFit="1" customWidth="1"/>
    <col min="3" max="4" width="29.7109375" style="1" customWidth="1"/>
    <col min="5" max="5" width="30.5703125" style="1" bestFit="1" customWidth="1"/>
    <col min="6" max="7" width="16.85546875" style="1" bestFit="1" customWidth="1"/>
    <col min="8" max="83" width="9.140625" style="1"/>
  </cols>
  <sheetData>
    <row r="1" spans="2:6" ht="4.5" customHeight="1" x14ac:dyDescent="0.25"/>
    <row r="2" spans="2:6" x14ac:dyDescent="0.25">
      <c r="B2" s="2" t="s">
        <v>0</v>
      </c>
      <c r="C2" s="2" t="s">
        <v>1</v>
      </c>
      <c r="D2" s="2" t="s">
        <v>2</v>
      </c>
      <c r="E2" s="2" t="s">
        <v>3</v>
      </c>
      <c r="F2" s="16"/>
    </row>
    <row r="3" spans="2:6" x14ac:dyDescent="0.25">
      <c r="B3" s="2" t="s">
        <v>4</v>
      </c>
      <c r="C3" s="27">
        <v>7.6433121019107801</v>
      </c>
      <c r="D3" s="27">
        <v>191.08280254777077</v>
      </c>
      <c r="E3" s="27">
        <v>290.44585987261144</v>
      </c>
      <c r="F3" s="16"/>
    </row>
    <row r="4" spans="2:6" x14ac:dyDescent="0.25">
      <c r="B4" s="2" t="s">
        <v>5</v>
      </c>
      <c r="C4" s="3">
        <v>80</v>
      </c>
      <c r="D4" s="3">
        <v>90</v>
      </c>
      <c r="E4" s="3">
        <v>100</v>
      </c>
      <c r="F4" s="17"/>
    </row>
    <row r="5" spans="2:6" x14ac:dyDescent="0.25">
      <c r="B5" s="2" t="s">
        <v>7</v>
      </c>
      <c r="C5" s="4">
        <v>5</v>
      </c>
      <c r="D5" s="4">
        <v>4</v>
      </c>
      <c r="E5" s="4">
        <v>3</v>
      </c>
      <c r="F5" s="18"/>
    </row>
    <row r="6" spans="2:6" x14ac:dyDescent="0.25">
      <c r="B6" s="2" t="s">
        <v>6</v>
      </c>
      <c r="C6" s="4">
        <v>10</v>
      </c>
      <c r="D6" s="4">
        <v>8</v>
      </c>
      <c r="E6" s="4">
        <v>11</v>
      </c>
      <c r="F6" s="18"/>
    </row>
    <row r="7" spans="2:6" x14ac:dyDescent="0.25">
      <c r="B7" s="2" t="s">
        <v>8</v>
      </c>
      <c r="C7" s="4">
        <v>5</v>
      </c>
      <c r="D7" s="4">
        <v>0</v>
      </c>
      <c r="E7" s="4">
        <v>4</v>
      </c>
      <c r="F7" s="18"/>
    </row>
    <row r="8" spans="2:6" x14ac:dyDescent="0.25">
      <c r="B8" s="2" t="s">
        <v>9</v>
      </c>
      <c r="C8" s="4">
        <v>6</v>
      </c>
      <c r="D8" s="4">
        <v>3</v>
      </c>
      <c r="E8" s="4">
        <v>2</v>
      </c>
      <c r="F8" s="18"/>
    </row>
    <row r="9" spans="2:6" x14ac:dyDescent="0.25">
      <c r="B9" s="2" t="s">
        <v>10</v>
      </c>
      <c r="C9" s="3">
        <v>25</v>
      </c>
      <c r="D9" s="3">
        <v>15</v>
      </c>
      <c r="E9" s="3">
        <v>18</v>
      </c>
      <c r="F9" s="18"/>
    </row>
    <row r="10" spans="2:6" x14ac:dyDescent="0.25">
      <c r="B10" s="11" t="s">
        <v>26</v>
      </c>
      <c r="C10" s="12">
        <f>C4-C9</f>
        <v>55</v>
      </c>
      <c r="D10" s="12">
        <f t="shared" ref="D10:E10" si="0">D4-D9</f>
        <v>75</v>
      </c>
      <c r="E10" s="12">
        <f t="shared" si="0"/>
        <v>82</v>
      </c>
      <c r="F10" s="18"/>
    </row>
    <row r="11" spans="2:6" ht="31.5" x14ac:dyDescent="0.25">
      <c r="B11" s="13" t="s">
        <v>27</v>
      </c>
      <c r="C11" s="14">
        <f>C6</f>
        <v>10</v>
      </c>
      <c r="D11" s="14">
        <f t="shared" ref="D11:E11" si="1">D6</f>
        <v>8</v>
      </c>
      <c r="E11" s="14">
        <f t="shared" si="1"/>
        <v>11</v>
      </c>
      <c r="F11" s="18"/>
    </row>
    <row r="12" spans="2:6" ht="31.5" x14ac:dyDescent="0.25">
      <c r="B12" s="13" t="s">
        <v>28</v>
      </c>
      <c r="C12" s="12">
        <f>C10/C11</f>
        <v>5.5</v>
      </c>
      <c r="D12" s="12">
        <f t="shared" ref="D12:E12" si="2">D10/D11</f>
        <v>9.375</v>
      </c>
      <c r="E12" s="12">
        <f t="shared" si="2"/>
        <v>7.4545454545454541</v>
      </c>
      <c r="F12" s="18"/>
    </row>
    <row r="13" spans="2:6" x14ac:dyDescent="0.25">
      <c r="F13" s="18"/>
    </row>
    <row r="14" spans="2:6" x14ac:dyDescent="0.25">
      <c r="B14" s="2" t="s">
        <v>13</v>
      </c>
      <c r="C14" s="2" t="s">
        <v>13</v>
      </c>
      <c r="D14" s="2" t="s">
        <v>13</v>
      </c>
      <c r="E14" s="2" t="s">
        <v>13</v>
      </c>
      <c r="F14" s="18"/>
    </row>
    <row r="15" spans="2:6" x14ac:dyDescent="0.25">
      <c r="B15" s="2" t="s">
        <v>7</v>
      </c>
      <c r="C15" s="4">
        <f>C5*$C$3</f>
        <v>38.216560509553901</v>
      </c>
      <c r="D15" s="4">
        <f>D5*$D$3</f>
        <v>764.33121019108307</v>
      </c>
      <c r="E15" s="4">
        <f>E5*$E$3</f>
        <v>871.33757961783431</v>
      </c>
      <c r="F15" s="18"/>
    </row>
    <row r="16" spans="2:6" x14ac:dyDescent="0.25">
      <c r="B16" s="2" t="s">
        <v>6</v>
      </c>
      <c r="C16" s="4">
        <f>C6*$C$3</f>
        <v>76.433121019107801</v>
      </c>
      <c r="D16" s="4">
        <f>D6*$D$3</f>
        <v>1528.6624203821661</v>
      </c>
      <c r="E16" s="4">
        <f>E6*$E$3</f>
        <v>3194.9044585987258</v>
      </c>
      <c r="F16" s="18"/>
    </row>
    <row r="17" spans="2:20" x14ac:dyDescent="0.25">
      <c r="B17" s="2" t="s">
        <v>8</v>
      </c>
      <c r="C17" s="4">
        <f>C7*$C$3</f>
        <v>38.216560509553901</v>
      </c>
      <c r="D17" s="4">
        <f>D7*$D$3</f>
        <v>0</v>
      </c>
      <c r="E17" s="4">
        <f>E7*$E$3</f>
        <v>1161.7834394904457</v>
      </c>
      <c r="F17" s="18"/>
    </row>
    <row r="18" spans="2:20" x14ac:dyDescent="0.25">
      <c r="B18" s="2" t="s">
        <v>9</v>
      </c>
      <c r="C18" s="4">
        <f>C8*$C$3</f>
        <v>45.859872611464681</v>
      </c>
      <c r="D18" s="4">
        <f>D8*$D$3</f>
        <v>573.24840764331225</v>
      </c>
      <c r="E18" s="4">
        <f>E8*$E$3</f>
        <v>580.89171974522287</v>
      </c>
      <c r="F18" s="18"/>
    </row>
    <row r="19" spans="2:20" x14ac:dyDescent="0.25">
      <c r="F19" s="18"/>
    </row>
    <row r="20" spans="2:20" x14ac:dyDescent="0.25">
      <c r="B20" s="2" t="s">
        <v>14</v>
      </c>
      <c r="C20" s="2" t="s">
        <v>14</v>
      </c>
      <c r="D20" s="2" t="s">
        <v>15</v>
      </c>
      <c r="E20" s="2" t="s">
        <v>20</v>
      </c>
      <c r="F20" s="18"/>
    </row>
    <row r="21" spans="2:20" x14ac:dyDescent="0.25">
      <c r="B21" s="2" t="s">
        <v>16</v>
      </c>
      <c r="C21" s="4">
        <f>C15+D15+E15</f>
        <v>1673.8853503184714</v>
      </c>
      <c r="D21" s="4">
        <f>8*5*60</f>
        <v>2400</v>
      </c>
      <c r="E21" s="5">
        <f>C21/D21</f>
        <v>0.69745222929936312</v>
      </c>
      <c r="F21" s="18">
        <f>$F$26*G29</f>
        <v>1200</v>
      </c>
    </row>
    <row r="22" spans="2:20" x14ac:dyDescent="0.25">
      <c r="B22" s="9" t="s">
        <v>19</v>
      </c>
      <c r="C22" s="7">
        <f t="shared" ref="C22:C24" si="3">C16+D16+E16</f>
        <v>4800</v>
      </c>
      <c r="D22" s="7">
        <f>8*5*60*2</f>
        <v>4800</v>
      </c>
      <c r="E22" s="8">
        <f t="shared" ref="E22:E24" si="4">C22/D22</f>
        <v>1</v>
      </c>
      <c r="F22" s="18">
        <f t="shared" ref="F22:F24" si="5">$F$26*G30</f>
        <v>2400</v>
      </c>
    </row>
    <row r="23" spans="2:20" x14ac:dyDescent="0.25">
      <c r="B23" s="2" t="s">
        <v>17</v>
      </c>
      <c r="C23" s="4">
        <f t="shared" si="3"/>
        <v>1199.9999999999995</v>
      </c>
      <c r="D23" s="4">
        <f t="shared" ref="D23:D24" si="6">8*5*60</f>
        <v>2400</v>
      </c>
      <c r="E23" s="5">
        <f t="shared" si="4"/>
        <v>0.49999999999999983</v>
      </c>
      <c r="F23" s="18">
        <f t="shared" si="5"/>
        <v>1200</v>
      </c>
    </row>
    <row r="24" spans="2:20" x14ac:dyDescent="0.25">
      <c r="B24" s="2" t="s">
        <v>18</v>
      </c>
      <c r="C24" s="4">
        <f t="shared" si="3"/>
        <v>1199.9999999999998</v>
      </c>
      <c r="D24" s="4">
        <f t="shared" si="6"/>
        <v>2400</v>
      </c>
      <c r="E24" s="5">
        <f t="shared" si="4"/>
        <v>0.49999999999999989</v>
      </c>
      <c r="F24" s="18">
        <f t="shared" si="5"/>
        <v>1200</v>
      </c>
    </row>
    <row r="25" spans="2:20" x14ac:dyDescent="0.25">
      <c r="F25" s="18"/>
    </row>
    <row r="26" spans="2:20" x14ac:dyDescent="0.25">
      <c r="B26" s="10" t="s">
        <v>25</v>
      </c>
      <c r="C26" s="23" t="s">
        <v>24</v>
      </c>
      <c r="D26" s="23"/>
      <c r="E26" s="23"/>
      <c r="F26" s="21">
        <v>0.5</v>
      </c>
    </row>
    <row r="28" spans="2:20" x14ac:dyDescent="0.25">
      <c r="C28" s="1" t="s">
        <v>29</v>
      </c>
      <c r="D28" s="1" t="s">
        <v>30</v>
      </c>
      <c r="E28" s="1" t="s">
        <v>31</v>
      </c>
    </row>
    <row r="29" spans="2:20" x14ac:dyDescent="0.25">
      <c r="B29" s="1" t="s">
        <v>32</v>
      </c>
      <c r="C29" s="20">
        <f>C5*C3</f>
        <v>38.216560509553901</v>
      </c>
      <c r="D29" s="20">
        <f t="shared" ref="D29:E29" si="7">D5*D3</f>
        <v>764.33121019108307</v>
      </c>
      <c r="E29" s="20">
        <f t="shared" si="7"/>
        <v>871.33757961783431</v>
      </c>
      <c r="F29" s="15">
        <f>SUM(C29:E29)</f>
        <v>1673.8853503184714</v>
      </c>
      <c r="G29" s="15">
        <f>D21</f>
        <v>2400</v>
      </c>
      <c r="I29" s="9" t="s">
        <v>11</v>
      </c>
      <c r="J29" s="24" t="s">
        <v>12</v>
      </c>
      <c r="K29" s="24"/>
      <c r="L29" s="24"/>
      <c r="M29" s="24"/>
      <c r="N29" s="24"/>
      <c r="O29" s="24"/>
      <c r="P29" s="24"/>
      <c r="Q29" s="24"/>
      <c r="R29" s="25" t="s">
        <v>21</v>
      </c>
      <c r="S29" s="25"/>
      <c r="T29" s="25"/>
    </row>
    <row r="30" spans="2:20" x14ac:dyDescent="0.25">
      <c r="B30" s="1" t="s">
        <v>33</v>
      </c>
      <c r="C30" s="20">
        <f>C6*C3</f>
        <v>76.433121019107801</v>
      </c>
      <c r="D30" s="20">
        <f t="shared" ref="D30:E30" si="8">D6*D3</f>
        <v>1528.6624203821661</v>
      </c>
      <c r="E30" s="20">
        <f t="shared" si="8"/>
        <v>3194.9044585987258</v>
      </c>
      <c r="F30" s="15">
        <f t="shared" ref="F30:F32" si="9">SUM(C30:E30)</f>
        <v>4800</v>
      </c>
      <c r="G30" s="15">
        <f t="shared" ref="G30:G32" si="10">D22</f>
        <v>4800</v>
      </c>
      <c r="I30" s="11" t="s">
        <v>22</v>
      </c>
      <c r="J30" s="26" t="s">
        <v>23</v>
      </c>
      <c r="K30" s="26"/>
      <c r="L30" s="26"/>
      <c r="M30" s="26"/>
      <c r="N30" s="26"/>
      <c r="O30" s="26"/>
      <c r="P30" s="26"/>
      <c r="Q30" s="26"/>
      <c r="R30" s="23"/>
      <c r="S30" s="23"/>
      <c r="T30" s="23"/>
    </row>
    <row r="31" spans="2:20" x14ac:dyDescent="0.25">
      <c r="B31" s="1" t="s">
        <v>34</v>
      </c>
      <c r="C31" s="20">
        <f>C7*C3</f>
        <v>38.216560509553901</v>
      </c>
      <c r="D31" s="20">
        <f t="shared" ref="D31:E31" si="11">D7*D3</f>
        <v>0</v>
      </c>
      <c r="E31" s="20">
        <f t="shared" si="11"/>
        <v>1161.7834394904457</v>
      </c>
      <c r="F31" s="15">
        <f t="shared" si="9"/>
        <v>1199.9999999999995</v>
      </c>
      <c r="G31" s="15">
        <f t="shared" si="10"/>
        <v>2400</v>
      </c>
    </row>
    <row r="32" spans="2:20" x14ac:dyDescent="0.25">
      <c r="B32" s="1" t="s">
        <v>35</v>
      </c>
      <c r="C32" s="20">
        <f>C8*C3</f>
        <v>45.859872611464681</v>
      </c>
      <c r="D32" s="20">
        <f t="shared" ref="D32:E32" si="12">D8*D3</f>
        <v>573.24840764331225</v>
      </c>
      <c r="E32" s="20">
        <f t="shared" si="12"/>
        <v>580.89171974522287</v>
      </c>
      <c r="F32" s="15">
        <f t="shared" si="9"/>
        <v>1199.9999999999998</v>
      </c>
      <c r="G32" s="15">
        <f t="shared" si="10"/>
        <v>2400</v>
      </c>
    </row>
    <row r="33" spans="2:8" x14ac:dyDescent="0.25">
      <c r="C33" s="19">
        <f>(C3*C4)+(D3*D4)+(E3*E4)</f>
        <v>46853.503184713372</v>
      </c>
    </row>
    <row r="34" spans="2:8" x14ac:dyDescent="0.25">
      <c r="C34" s="22">
        <f>(C3*C10)+(D3*D10)+(E3*E10)</f>
        <v>38568.152866242039</v>
      </c>
    </row>
    <row r="35" spans="2:8" x14ac:dyDescent="0.25">
      <c r="C35" s="1" t="s">
        <v>37</v>
      </c>
      <c r="D35" s="1" t="s">
        <v>26</v>
      </c>
      <c r="E35" s="1" t="s">
        <v>38</v>
      </c>
      <c r="F35" s="1" t="s">
        <v>39</v>
      </c>
      <c r="G35" s="1" t="s">
        <v>40</v>
      </c>
    </row>
    <row r="36" spans="2:8" x14ac:dyDescent="0.25">
      <c r="B36" s="1" t="s">
        <v>36</v>
      </c>
      <c r="C36" s="29">
        <v>40310.828024904455</v>
      </c>
      <c r="D36" s="29">
        <v>29799.745220414006</v>
      </c>
      <c r="E36" s="28">
        <v>307.26114670063686</v>
      </c>
      <c r="F36" s="28">
        <v>1.5286625159234397</v>
      </c>
      <c r="G36" s="28">
        <v>155.92356662420394</v>
      </c>
      <c r="H36" s="21">
        <v>0.9</v>
      </c>
    </row>
    <row r="37" spans="2:8" x14ac:dyDescent="0.25">
      <c r="B37" s="1" t="s">
        <v>41</v>
      </c>
      <c r="C37" s="29">
        <v>39652.173910434773</v>
      </c>
      <c r="D37" s="29">
        <v>28643.478256195642</v>
      </c>
      <c r="E37" s="28">
        <v>365.21739154347824</v>
      </c>
      <c r="F37" s="28">
        <v>0</v>
      </c>
      <c r="G37" s="28">
        <v>104.34782586956513</v>
      </c>
      <c r="H37" s="21">
        <v>1</v>
      </c>
    </row>
    <row r="38" spans="2:8" x14ac:dyDescent="0.25">
      <c r="B38" s="1" t="s">
        <v>42</v>
      </c>
      <c r="C38" s="29">
        <v>54000</v>
      </c>
      <c r="D38" s="29">
        <v>45000</v>
      </c>
      <c r="E38" s="28">
        <v>0</v>
      </c>
      <c r="F38" s="28">
        <v>600</v>
      </c>
      <c r="G38" s="28">
        <v>1.4210854715202004E-14</v>
      </c>
      <c r="H38" s="21">
        <v>0</v>
      </c>
    </row>
    <row r="39" spans="2:8" x14ac:dyDescent="0.25">
      <c r="B39" s="1" t="s">
        <v>43</v>
      </c>
      <c r="C39" s="29">
        <v>46853.503184713372</v>
      </c>
      <c r="D39" s="29">
        <v>38568.152866242039</v>
      </c>
      <c r="E39" s="28">
        <v>7.6433121019107801</v>
      </c>
      <c r="F39" s="28">
        <v>191.08280254777077</v>
      </c>
      <c r="G39" s="28">
        <v>290.44585987261144</v>
      </c>
      <c r="H39" s="21">
        <v>0.5</v>
      </c>
    </row>
    <row r="41" spans="2:8" x14ac:dyDescent="0.25">
      <c r="C41" s="29">
        <f>LARGE(C36:C39,1)</f>
        <v>54000</v>
      </c>
      <c r="D41" s="29">
        <f>LARGE(D36:D39,1)</f>
        <v>45000</v>
      </c>
    </row>
    <row r="42" spans="2:8" x14ac:dyDescent="0.25">
      <c r="C42" s="29">
        <f>SMALL(C37:C40,1)</f>
        <v>39652.173910434773</v>
      </c>
      <c r="D42" s="29">
        <f>SMALL(D37:D40,1)</f>
        <v>28643.478256195642</v>
      </c>
    </row>
    <row r="44" spans="2:8" x14ac:dyDescent="0.25">
      <c r="C44" s="29">
        <f>C41-C42</f>
        <v>14347.826089565227</v>
      </c>
      <c r="D44" s="29">
        <f>D41-D42</f>
        <v>16356.521743804358</v>
      </c>
    </row>
  </sheetData>
  <mergeCells count="5">
    <mergeCell ref="C26:E26"/>
    <mergeCell ref="J29:Q29"/>
    <mergeCell ref="R29:T29"/>
    <mergeCell ref="J30:Q30"/>
    <mergeCell ref="R30:T30"/>
  </mergeCells>
  <phoneticPr fontId="5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TOC</vt:lpstr>
      <vt:lpstr>TOC_PO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Sala</cp:lastModifiedBy>
  <dcterms:created xsi:type="dcterms:W3CDTF">2015-06-25T10:38:39Z</dcterms:created>
  <dcterms:modified xsi:type="dcterms:W3CDTF">2023-10-05T12:19:39Z</dcterms:modified>
</cp:coreProperties>
</file>