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o.mesquita\Downloads\"/>
    </mc:Choice>
  </mc:AlternateContent>
  <bookViews>
    <workbookView xWindow="0" yWindow="0" windowWidth="28770" windowHeight="14190"/>
  </bookViews>
  <sheets>
    <sheet name="Geral" sheetId="5" r:id="rId1"/>
    <sheet name="Bienio" sheetId="1" r:id="rId2"/>
    <sheet name="Habilitação" sheetId="2" r:id="rId3"/>
    <sheet name="Módulo" sheetId="3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5" l="1"/>
  <c r="E8" i="5" s="1"/>
  <c r="E36" i="5"/>
  <c r="E13" i="5"/>
  <c r="D14" i="5"/>
  <c r="C14" i="5"/>
  <c r="D36" i="5"/>
  <c r="C36" i="5"/>
  <c r="E7" i="5"/>
  <c r="E33" i="5"/>
  <c r="E11" i="5"/>
  <c r="E52" i="2"/>
  <c r="F52" i="2"/>
  <c r="G52" i="2"/>
  <c r="H52" i="2"/>
  <c r="I52" i="2"/>
  <c r="J52" i="2"/>
  <c r="K52" i="2"/>
  <c r="L52" i="2"/>
  <c r="M52" i="2"/>
  <c r="N52" i="2"/>
  <c r="D52" i="2"/>
  <c r="E40" i="1"/>
  <c r="F40" i="1"/>
  <c r="G40" i="1"/>
  <c r="H40" i="1"/>
  <c r="I40" i="1"/>
  <c r="J40" i="1"/>
  <c r="K40" i="1"/>
  <c r="L40" i="1"/>
  <c r="M40" i="1"/>
  <c r="N40" i="1"/>
  <c r="D40" i="1"/>
  <c r="E17" i="3"/>
  <c r="F17" i="3"/>
  <c r="G17" i="3"/>
  <c r="H17" i="3"/>
  <c r="I17" i="3"/>
  <c r="J17" i="3"/>
  <c r="K17" i="3"/>
  <c r="L17" i="3"/>
  <c r="M17" i="3"/>
  <c r="N17" i="3"/>
  <c r="D17" i="3"/>
  <c r="E32" i="5"/>
  <c r="E31" i="5"/>
  <c r="E30" i="5"/>
  <c r="E29" i="5"/>
  <c r="E10" i="5"/>
  <c r="E9" i="5"/>
  <c r="I23" i="5"/>
  <c r="H23" i="5"/>
  <c r="J29" i="5"/>
  <c r="J30" i="5"/>
  <c r="J31" i="5"/>
  <c r="J32" i="5"/>
  <c r="J53" i="5" s="1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I53" i="5"/>
  <c r="H53" i="5"/>
  <c r="E14" i="5" l="1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23" i="5" l="1"/>
</calcChain>
</file>

<file path=xl/sharedStrings.xml><?xml version="1.0" encoding="utf-8"?>
<sst xmlns="http://schemas.openxmlformats.org/spreadsheetml/2006/main" count="269" uniqueCount="203">
  <si>
    <t>Física I</t>
  </si>
  <si>
    <t>MAC2166</t>
  </si>
  <si>
    <t>Introdução à Computação</t>
  </si>
  <si>
    <t>MAT2453</t>
  </si>
  <si>
    <t>Cálculo Diferencial e Integral I</t>
  </si>
  <si>
    <t>MAT3457</t>
  </si>
  <si>
    <t>Álgebra Linear I</t>
  </si>
  <si>
    <t>PCC3100</t>
  </si>
  <si>
    <t>Representação Gráfica para Projeto</t>
  </si>
  <si>
    <t>Física II</t>
  </si>
  <si>
    <t>MAT2454</t>
  </si>
  <si>
    <t>Cálculo Diferencial e Integral II</t>
  </si>
  <si>
    <t>MAT3458</t>
  </si>
  <si>
    <t>Álgebra Linear II</t>
  </si>
  <si>
    <t>PME3100</t>
  </si>
  <si>
    <t>Mecânica I</t>
  </si>
  <si>
    <t>Introdução à Manufatura Mecânica</t>
  </si>
  <si>
    <t>Introdução à Economia</t>
  </si>
  <si>
    <t>Probabilidade</t>
  </si>
  <si>
    <t>Física Experimental A</t>
  </si>
  <si>
    <t>Física III</t>
  </si>
  <si>
    <t>MAT2455</t>
  </si>
  <si>
    <t>Cálculo Diferencial e Integral III</t>
  </si>
  <si>
    <t>PHA3001</t>
  </si>
  <si>
    <t>Engenharia e Meio Ambiente</t>
  </si>
  <si>
    <t>Física Experimental B</t>
  </si>
  <si>
    <t>Física IV</t>
  </si>
  <si>
    <t>MAT2456</t>
  </si>
  <si>
    <t>Cálculo Diferencial e Integral IV</t>
  </si>
  <si>
    <t>PEF3202</t>
  </si>
  <si>
    <t>Introdução à Mecânica dos Sólidos</t>
  </si>
  <si>
    <t>PME3230</t>
  </si>
  <si>
    <t>Mecânica dos Fluidos I</t>
  </si>
  <si>
    <t>MAP3121</t>
  </si>
  <si>
    <t>Métodos Numéricos e Aplicações</t>
  </si>
  <si>
    <t>Bienio</t>
  </si>
  <si>
    <t>Habilitação</t>
  </si>
  <si>
    <t>Total</t>
  </si>
  <si>
    <t>Opt. Livres</t>
  </si>
  <si>
    <t>Disciplinas</t>
  </si>
  <si>
    <t>Créditos Aula</t>
  </si>
  <si>
    <t>Crédito Trabalho</t>
  </si>
  <si>
    <t>Horas</t>
  </si>
  <si>
    <t>Módulo</t>
  </si>
  <si>
    <t>Disciplina</t>
  </si>
  <si>
    <t>ATUAL</t>
  </si>
  <si>
    <t>PCC3100 - Representação Gráfica para Projeto</t>
  </si>
  <si>
    <t>NOVO</t>
  </si>
  <si>
    <t>Ativ. Exten.</t>
  </si>
  <si>
    <t>CURRICULARIZAÇÃO DA EXTENSÃO
ENGENHARIA DE PRODUÇÃO</t>
  </si>
  <si>
    <t>PNV3100</t>
  </si>
  <si>
    <t>PRO3330</t>
  </si>
  <si>
    <t>PRO3151</t>
  </si>
  <si>
    <t>PRO3331</t>
  </si>
  <si>
    <t>PRO3342</t>
  </si>
  <si>
    <t>PRO3432</t>
  </si>
  <si>
    <t>PRO3443</t>
  </si>
  <si>
    <t>PRO3475</t>
  </si>
  <si>
    <t>PRO3433</t>
  </si>
  <si>
    <t>PRO3444</t>
  </si>
  <si>
    <t>PRO3474</t>
  </si>
  <si>
    <t>PNV3100 - Introdução à Engenharia</t>
  </si>
  <si>
    <t>PRO3330 - Engenharia e Sociedade</t>
  </si>
  <si>
    <t>PRO3151 - Laboratório de Sistemas de Informação</t>
  </si>
  <si>
    <t>PRO3331 - Administração e Organização</t>
  </si>
  <si>
    <t>PRO3342 - Modelagem e Simulação de Sistemas de Produção</t>
  </si>
  <si>
    <t>PRO3432 - Organização do Trabalho na Produção</t>
  </si>
  <si>
    <t>PRO3443 - Projeto de Fábrica</t>
  </si>
  <si>
    <t>PRO3475 - Gestão de Projetos</t>
  </si>
  <si>
    <t>PRO3433 - Ergonomia, Saúde e Segurança no Trabalho</t>
  </si>
  <si>
    <t>PRO3444 - Gestão de Operações de Manufatura</t>
  </si>
  <si>
    <t>PRO3474 - Projeto do Produto e Processo</t>
  </si>
  <si>
    <t>PRO3564 - Princípios de Marketing para a Engenharia de Produção</t>
  </si>
  <si>
    <t>PRO3592 - Trabalho de Formatura II</t>
  </si>
  <si>
    <t>PRO3593 - Estágio Supervisionado</t>
  </si>
  <si>
    <t>PRO3591 - Trabalho de Formatura I</t>
  </si>
  <si>
    <t>PRO3651</t>
  </si>
  <si>
    <t>Projetos de Cultura e Extensão 1</t>
  </si>
  <si>
    <t>PRO3652</t>
  </si>
  <si>
    <t>Projetos de Cultura e Extensão 2</t>
  </si>
  <si>
    <t>PRO3653</t>
  </si>
  <si>
    <t>Projetos de Cultura e Extensão 3</t>
  </si>
  <si>
    <t>PRO3654</t>
  </si>
  <si>
    <t>Projetos de Cultura e Extensão 4</t>
  </si>
  <si>
    <t>PRO3655</t>
  </si>
  <si>
    <t>Projetos de Cultura e Extensão 5</t>
  </si>
  <si>
    <t>PRO3656</t>
  </si>
  <si>
    <t>Projetos de Cultura e Extensão 6</t>
  </si>
  <si>
    <t>PRO3657</t>
  </si>
  <si>
    <t>Projetos de Cultura e Extensão 7</t>
  </si>
  <si>
    <t>PRO3658</t>
  </si>
  <si>
    <t>Projetos de Cultura e Extensão 8</t>
  </si>
  <si>
    <t>PRO3652 - Projetos de Cultura e Extensão 2***</t>
  </si>
  <si>
    <t>PRO3653 - Projetos de Cultura e Extensão 3***</t>
  </si>
  <si>
    <t>PRO3654 - Projetos de Cultura e Extensão 4***</t>
  </si>
  <si>
    <t>PRO3655 - Projetos de Cultura e Extensão 5***</t>
  </si>
  <si>
    <t>PRO3656 - Projetos de Cultura e Extensão 6***</t>
  </si>
  <si>
    <t>PRO3657 - Projetos de Cultura e Extensão 7***</t>
  </si>
  <si>
    <t>PRO3658 - Projetos de Cultura e Extensão 8***</t>
  </si>
  <si>
    <t>PRO3651 - Projetos de Cultura e Extensão 1**</t>
  </si>
  <si>
    <t>PRO3593 - Estágio Supervisionado*</t>
  </si>
  <si>
    <t>** - esta disciplina terá um "crédito de cultura e extensão" (30h)</t>
  </si>
  <si>
    <t>Introdução à Engenharia</t>
  </si>
  <si>
    <t>PRO3160</t>
  </si>
  <si>
    <t>PMT3110</t>
  </si>
  <si>
    <t>Introdução à Ciência dos Materiais para Engenharia</t>
  </si>
  <si>
    <t>PQI3140</t>
  </si>
  <si>
    <t>Laboratório de Fundamentos das Transformações Químicas</t>
  </si>
  <si>
    <t>Engenharia e Sociedade</t>
  </si>
  <si>
    <t>PQI3211</t>
  </si>
  <si>
    <t>Processos Químicos</t>
  </si>
  <si>
    <t>Laboratório de Sistemas de Informação</t>
  </si>
  <si>
    <t>PRO3601</t>
  </si>
  <si>
    <t>Optativa Livre 1</t>
  </si>
  <si>
    <t>Atividades Acadêmicas Complementares</t>
  </si>
  <si>
    <t>PRO3201</t>
  </si>
  <si>
    <t>Estatística Básica e Aplicações</t>
  </si>
  <si>
    <t>PRO3252</t>
  </si>
  <si>
    <t>Automação e Controle</t>
  </si>
  <si>
    <t>PRO3602</t>
  </si>
  <si>
    <t>Optativa Livre 2</t>
  </si>
  <si>
    <t>Período</t>
  </si>
  <si>
    <t>Código</t>
  </si>
  <si>
    <t>PME3398</t>
  </si>
  <si>
    <t>Fundamentos de Termodinâmica e Transferência de Calor</t>
  </si>
  <si>
    <t>PMR3203</t>
  </si>
  <si>
    <t>PRO3261</t>
  </si>
  <si>
    <t>Contabilidade e Custos</t>
  </si>
  <si>
    <t>PRO3341</t>
  </si>
  <si>
    <t>Modelagem e Otimização de Sistemas de Produção</t>
  </si>
  <si>
    <t>PRO3371</t>
  </si>
  <si>
    <t>Controle da Qualidade</t>
  </si>
  <si>
    <t>PRO3603</t>
  </si>
  <si>
    <t>Optativa Livre 3</t>
  </si>
  <si>
    <t>PEA3392</t>
  </si>
  <si>
    <t>Eletricidade Geral III</t>
  </si>
  <si>
    <t>PMR3103</t>
  </si>
  <si>
    <t>Introdução ao Projeto de Máquinas</t>
  </si>
  <si>
    <t>Administração e Organização</t>
  </si>
  <si>
    <t>Modelagem e Simulação de Sistemas de Produção</t>
  </si>
  <si>
    <t>PRO3362</t>
  </si>
  <si>
    <t>Engenharia Econômica e Finanças</t>
  </si>
  <si>
    <t>PRO3472</t>
  </si>
  <si>
    <t>Gestão da Qualidade de Produtos e Processos</t>
  </si>
  <si>
    <t>PRO3604</t>
  </si>
  <si>
    <t>Optativa Livre 4</t>
  </si>
  <si>
    <t>PRO3363</t>
  </si>
  <si>
    <t>Economia de Empresas</t>
  </si>
  <si>
    <t>Organização do Trabalho na Produção</t>
  </si>
  <si>
    <t>Projeto de Fábrica</t>
  </si>
  <si>
    <t>PRO3445</t>
  </si>
  <si>
    <t>Planejamento e Controle da Produção</t>
  </si>
  <si>
    <t>Gestão de Projetos</t>
  </si>
  <si>
    <t>PRO3605</t>
  </si>
  <si>
    <t>Optativa Livre 5</t>
  </si>
  <si>
    <t>Ergonomia, Saúde e Segurança no Trabalho</t>
  </si>
  <si>
    <t>Gestão de Operações de Manufatura</t>
  </si>
  <si>
    <t>PRO3446</t>
  </si>
  <si>
    <t>Logística e Cadeias de Suprimento</t>
  </si>
  <si>
    <t>Projeto do Produto e Processo</t>
  </si>
  <si>
    <t>PRO3483</t>
  </si>
  <si>
    <t>Gestão Estratégica da Produção</t>
  </si>
  <si>
    <t>PRO3606</t>
  </si>
  <si>
    <t>Optativa Livre 6</t>
  </si>
  <si>
    <t>PRO3591</t>
  </si>
  <si>
    <t>Trabalho de Formatura I</t>
  </si>
  <si>
    <t>PRO3593</t>
  </si>
  <si>
    <t>Estágio Supervisionado</t>
  </si>
  <si>
    <t>PRO3607</t>
  </si>
  <si>
    <t>Optativa Livre 7</t>
  </si>
  <si>
    <t>PRO3592</t>
  </si>
  <si>
    <t>Trabalho de Formatura II</t>
  </si>
  <si>
    <t>PRO3608</t>
  </si>
  <si>
    <t>Optativa Livre 8</t>
  </si>
  <si>
    <t>PRO3534</t>
  </si>
  <si>
    <t>Gestão de Operações em Serviços</t>
  </si>
  <si>
    <t>PRO3582</t>
  </si>
  <si>
    <t>Projeto de Novos Empreendimentos</t>
  </si>
  <si>
    <t>PRO3584</t>
  </si>
  <si>
    <t>Projeto, Processo e Gestão da Inovação</t>
  </si>
  <si>
    <t>PRO3553</t>
  </si>
  <si>
    <t>Gestão da Tecnologia da Informação</t>
  </si>
  <si>
    <t>PRO3564</t>
  </si>
  <si>
    <t>Princípios de Marketing para a Engenharia de Produção</t>
  </si>
  <si>
    <t>PRO3565</t>
  </si>
  <si>
    <t>Produção e Sustentabilidade</t>
  </si>
  <si>
    <t>CredAula</t>
  </si>
  <si>
    <t>CredTrab</t>
  </si>
  <si>
    <t>CredEstg</t>
  </si>
  <si>
    <t>CredCEx</t>
  </si>
  <si>
    <t>CHAula</t>
  </si>
  <si>
    <t>CHTrab</t>
  </si>
  <si>
    <t>CHEstg</t>
  </si>
  <si>
    <t>CHCEx</t>
  </si>
  <si>
    <t>CHAAC</t>
  </si>
  <si>
    <t>CP</t>
  </si>
  <si>
    <t>ATPA</t>
  </si>
  <si>
    <t>* - 15 créditos de "créditos de cultura e extensão"</t>
  </si>
  <si>
    <t>AAC</t>
  </si>
  <si>
    <t>Créditos Trabalho</t>
  </si>
  <si>
    <t>Estágio</t>
  </si>
  <si>
    <t>*** - estas disciplinas terão 2 "créditos de cultura e extensão" (60h)</t>
  </si>
  <si>
    <t>* - a disciplina de estágio terá 6 "créditos de estágio" e 0 "créditos de trabalho"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</si>
</sst>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rgb="FF666666"/>
      <name val="Verdana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0" fontId="0" fillId="3" borderId="0" xfId="0" applyFill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12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1" displayName="Tabela1" ref="A10:N40" totalsRowCount="1">
  <autoFilter ref="A10:N40"/>
  <sortState ref="A11:N39">
    <sortCondition ref="A10:A40"/>
  </sortState>
  <tableColumns count="14">
    <tableColumn id="1" name="Período"/>
    <tableColumn id="2" name="Código" totalsRowDxfId="11"/>
    <tableColumn id="3" name="Disciplina"/>
    <tableColumn id="4" name="CredAula" totalsRowFunction="sum" totalsRowDxfId="10"/>
    <tableColumn id="5" name="CredTrab" totalsRowFunction="sum" totalsRowDxfId="9"/>
    <tableColumn id="6" name="CredEstg" totalsRowFunction="sum" totalsRowDxfId="8"/>
    <tableColumn id="7" name="CredCEx" totalsRowFunction="sum" totalsRowDxfId="7"/>
    <tableColumn id="8" name="CHAula" totalsRowFunction="sum" totalsRowDxfId="6"/>
    <tableColumn id="9" name="CHTrab" totalsRowFunction="sum" totalsRowDxfId="5"/>
    <tableColumn id="10" name="CHEstg" totalsRowFunction="sum" totalsRowDxfId="4"/>
    <tableColumn id="11" name="CHCEx" totalsRowFunction="sum" totalsRowDxfId="3"/>
    <tableColumn id="12" name="CHAAC" totalsRowFunction="sum" totalsRowDxfId="2"/>
    <tableColumn id="13" name="CP" totalsRowFunction="sum" totalsRowDxfId="1"/>
    <tableColumn id="14" name="ATPA" totalsRowFunction="sum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0:N52" totalsRowCount="1">
  <autoFilter ref="A10:N52"/>
  <sortState ref="A11:N51">
    <sortCondition ref="A10:A52"/>
  </sortState>
  <tableColumns count="14">
    <tableColumn id="1" name="Período"/>
    <tableColumn id="2" name="Código"/>
    <tableColumn id="3" name="Disciplina"/>
    <tableColumn id="4" name="CredAula" totalsRowFunction="sum"/>
    <tableColumn id="5" name="CredTrab" totalsRowFunction="sum"/>
    <tableColumn id="6" name="CredEstg" totalsRowFunction="sum"/>
    <tableColumn id="7" name="CredCEx" totalsRowFunction="sum"/>
    <tableColumn id="8" name="CHAula" totalsRowFunction="sum"/>
    <tableColumn id="9" name="CHTrab" totalsRowFunction="sum"/>
    <tableColumn id="10" name="CHEstg" totalsRowFunction="sum"/>
    <tableColumn id="11" name="CHCEx" totalsRowFunction="sum"/>
    <tableColumn id="12" name="CHAAC" totalsRowFunction="sum"/>
    <tableColumn id="13" name="CP" totalsRowFunction="sum"/>
    <tableColumn id="14" name="ATPA" totalsRowFunction="sum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0:N17" totalsRowCount="1">
  <autoFilter ref="A10:N17"/>
  <sortState ref="A11:N16">
    <sortCondition ref="A10:A17"/>
  </sortState>
  <tableColumns count="14">
    <tableColumn id="1" name="Período"/>
    <tableColumn id="2" name="Código"/>
    <tableColumn id="3" name="Disciplina"/>
    <tableColumn id="4" name="CredAula" totalsRowFunction="sum"/>
    <tableColumn id="5" name="CredTrab" totalsRowFunction="sum"/>
    <tableColumn id="6" name="CredEstg" totalsRowFunction="sum"/>
    <tableColumn id="7" name="CredCEx" totalsRowFunction="sum"/>
    <tableColumn id="8" name="CHAula" totalsRowFunction="sum"/>
    <tableColumn id="9" name="CHTrab" totalsRowFunction="sum"/>
    <tableColumn id="10" name="CHEstg" totalsRowFunction="sum"/>
    <tableColumn id="11" name="CHCEx" totalsRowFunction="sum"/>
    <tableColumn id="12" name="CHAAC" totalsRowFunction="sum"/>
    <tableColumn id="13" name="CP" totalsRowFunction="sum"/>
    <tableColumn id="14" name="ATPA" totalsRowFunction="sum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7"/>
  <sheetViews>
    <sheetView tabSelected="1" workbookViewId="0"/>
  </sheetViews>
  <sheetFormatPr defaultRowHeight="15" x14ac:dyDescent="0.25"/>
  <cols>
    <col min="1" max="1" width="1.5703125" customWidth="1"/>
    <col min="2" max="2" width="10.85546875" bestFit="1" customWidth="1"/>
    <col min="3" max="3" width="12.85546875" bestFit="1" customWidth="1"/>
    <col min="4" max="4" width="15.85546875" bestFit="1" customWidth="1"/>
    <col min="5" max="5" width="7.85546875" customWidth="1"/>
    <col min="6" max="6" width="2.140625" customWidth="1"/>
    <col min="7" max="7" width="52.85546875" customWidth="1"/>
    <col min="8" max="8" width="12.85546875" bestFit="1" customWidth="1"/>
    <col min="9" max="9" width="15.85546875" bestFit="1" customWidth="1"/>
    <col min="10" max="10" width="7.140625" customWidth="1"/>
    <col min="11" max="11" width="2.42578125" customWidth="1"/>
  </cols>
  <sheetData>
    <row r="1" spans="2:10" ht="6" customHeight="1" x14ac:dyDescent="0.25"/>
    <row r="2" spans="2:10" x14ac:dyDescent="0.25">
      <c r="B2" s="9" t="s">
        <v>49</v>
      </c>
      <c r="C2" s="8"/>
      <c r="D2" s="8"/>
      <c r="E2" s="8"/>
      <c r="F2" s="8"/>
      <c r="G2" s="8"/>
      <c r="H2" s="8"/>
      <c r="I2" s="8"/>
      <c r="J2" s="8"/>
    </row>
    <row r="3" spans="2:10" x14ac:dyDescent="0.25">
      <c r="B3" s="8"/>
      <c r="C3" s="8"/>
      <c r="D3" s="8"/>
      <c r="E3" s="8"/>
      <c r="F3" s="8"/>
      <c r="G3" s="8"/>
      <c r="H3" s="8"/>
      <c r="I3" s="8"/>
      <c r="J3" s="8"/>
    </row>
    <row r="5" spans="2:10" x14ac:dyDescent="0.25">
      <c r="B5" s="8" t="s">
        <v>45</v>
      </c>
      <c r="C5" s="8"/>
      <c r="D5" s="8"/>
      <c r="E5" s="8"/>
      <c r="G5" s="8" t="s">
        <v>45</v>
      </c>
      <c r="H5" s="8"/>
      <c r="I5" s="8"/>
      <c r="J5" s="8"/>
    </row>
    <row r="6" spans="2:10" x14ac:dyDescent="0.25">
      <c r="B6" s="3" t="s">
        <v>39</v>
      </c>
      <c r="C6" s="4" t="s">
        <v>40</v>
      </c>
      <c r="D6" s="4" t="s">
        <v>199</v>
      </c>
      <c r="E6" s="4" t="s">
        <v>42</v>
      </c>
      <c r="G6" s="4" t="s">
        <v>44</v>
      </c>
      <c r="H6" s="4" t="s">
        <v>40</v>
      </c>
      <c r="I6" s="4" t="s">
        <v>41</v>
      </c>
      <c r="J6" s="4" t="s">
        <v>42</v>
      </c>
    </row>
    <row r="7" spans="2:10" x14ac:dyDescent="0.25">
      <c r="B7" s="3" t="s">
        <v>35</v>
      </c>
      <c r="C7" s="4">
        <v>106</v>
      </c>
      <c r="D7" s="4">
        <v>4</v>
      </c>
      <c r="E7" s="4">
        <f>C7*15+D7*30</f>
        <v>1710</v>
      </c>
      <c r="G7" s="10" t="s">
        <v>46</v>
      </c>
      <c r="H7" s="4">
        <v>3</v>
      </c>
      <c r="I7" s="4">
        <v>1</v>
      </c>
      <c r="J7" s="4">
        <f t="shared" ref="J7:J22" si="0">H7*15+I7*30</f>
        <v>75</v>
      </c>
    </row>
    <row r="8" spans="2:10" x14ac:dyDescent="0.25">
      <c r="B8" s="3" t="s">
        <v>36</v>
      </c>
      <c r="C8" s="4">
        <f>89</f>
        <v>89</v>
      </c>
      <c r="D8" s="4">
        <v>13</v>
      </c>
      <c r="E8" s="4">
        <f>C8*15+D8*30</f>
        <v>1725</v>
      </c>
      <c r="G8" s="10" t="s">
        <v>61</v>
      </c>
      <c r="H8" s="4">
        <v>4</v>
      </c>
      <c r="I8" s="4">
        <v>1</v>
      </c>
      <c r="J8" s="4">
        <f t="shared" si="0"/>
        <v>90</v>
      </c>
    </row>
    <row r="9" spans="2:10" x14ac:dyDescent="0.25">
      <c r="B9" s="3" t="s">
        <v>43</v>
      </c>
      <c r="C9" s="4">
        <v>24</v>
      </c>
      <c r="D9" s="4">
        <v>1</v>
      </c>
      <c r="E9" s="4">
        <f t="shared" ref="E9:E11" si="1">C9*15+D9*30</f>
        <v>390</v>
      </c>
      <c r="G9" s="10" t="s">
        <v>62</v>
      </c>
      <c r="H9" s="4">
        <v>4</v>
      </c>
      <c r="I9" s="4">
        <v>1</v>
      </c>
      <c r="J9" s="4">
        <f t="shared" si="0"/>
        <v>90</v>
      </c>
    </row>
    <row r="10" spans="2:10" x14ac:dyDescent="0.25">
      <c r="B10" s="3" t="s">
        <v>38</v>
      </c>
      <c r="C10" s="4">
        <v>32</v>
      </c>
      <c r="D10" s="4">
        <v>0</v>
      </c>
      <c r="E10" s="4">
        <f t="shared" si="1"/>
        <v>480</v>
      </c>
      <c r="G10" s="10" t="s">
        <v>63</v>
      </c>
      <c r="H10" s="4">
        <v>4</v>
      </c>
      <c r="I10" s="4">
        <v>1</v>
      </c>
      <c r="J10" s="4">
        <f t="shared" si="0"/>
        <v>90</v>
      </c>
    </row>
    <row r="11" spans="2:10" x14ac:dyDescent="0.25">
      <c r="B11" s="3" t="s">
        <v>48</v>
      </c>
      <c r="C11" s="4">
        <v>0</v>
      </c>
      <c r="D11" s="4">
        <v>0</v>
      </c>
      <c r="E11" s="4">
        <f t="shared" si="1"/>
        <v>0</v>
      </c>
      <c r="G11" s="10" t="s">
        <v>64</v>
      </c>
      <c r="H11" s="4">
        <v>4</v>
      </c>
      <c r="I11" s="4">
        <v>1</v>
      </c>
      <c r="J11" s="4">
        <f t="shared" si="0"/>
        <v>90</v>
      </c>
    </row>
    <row r="12" spans="2:10" x14ac:dyDescent="0.25">
      <c r="B12" s="3" t="s">
        <v>198</v>
      </c>
      <c r="C12" s="4">
        <v>0</v>
      </c>
      <c r="D12" s="4">
        <v>0</v>
      </c>
      <c r="E12" s="4">
        <v>60</v>
      </c>
      <c r="G12" s="10" t="s">
        <v>65</v>
      </c>
      <c r="H12" s="4">
        <v>4</v>
      </c>
      <c r="I12" s="4">
        <v>1</v>
      </c>
      <c r="J12" s="4">
        <f t="shared" si="0"/>
        <v>90</v>
      </c>
    </row>
    <row r="13" spans="2:10" x14ac:dyDescent="0.25">
      <c r="B13" s="3" t="s">
        <v>200</v>
      </c>
      <c r="C13" s="4">
        <v>0</v>
      </c>
      <c r="D13" s="4">
        <v>6</v>
      </c>
      <c r="E13" s="4">
        <f>C13*15+D13*30</f>
        <v>180</v>
      </c>
      <c r="G13" s="10" t="s">
        <v>66</v>
      </c>
      <c r="H13" s="4">
        <v>4</v>
      </c>
      <c r="I13" s="4">
        <v>1</v>
      </c>
      <c r="J13" s="4">
        <f t="shared" si="0"/>
        <v>90</v>
      </c>
    </row>
    <row r="14" spans="2:10" x14ac:dyDescent="0.25">
      <c r="B14" s="3" t="s">
        <v>37</v>
      </c>
      <c r="C14" s="4">
        <f>SUM(C7:C13)</f>
        <v>251</v>
      </c>
      <c r="D14" s="4">
        <f>SUM(D7:D13)</f>
        <v>24</v>
      </c>
      <c r="E14" s="4">
        <f>SUM(E7:E13)</f>
        <v>4545</v>
      </c>
      <c r="G14" s="10" t="s">
        <v>67</v>
      </c>
      <c r="H14" s="4">
        <v>4</v>
      </c>
      <c r="I14" s="4">
        <v>1</v>
      </c>
      <c r="J14" s="4">
        <f t="shared" si="0"/>
        <v>90</v>
      </c>
    </row>
    <row r="15" spans="2:10" x14ac:dyDescent="0.25">
      <c r="C15" s="1"/>
      <c r="D15" s="1"/>
      <c r="E15" s="1"/>
      <c r="G15" s="10" t="s">
        <v>68</v>
      </c>
      <c r="H15" s="4">
        <v>4</v>
      </c>
      <c r="I15" s="4">
        <v>2</v>
      </c>
      <c r="J15" s="4">
        <f t="shared" si="0"/>
        <v>120</v>
      </c>
    </row>
    <row r="16" spans="2:10" x14ac:dyDescent="0.25">
      <c r="C16" s="1"/>
      <c r="D16" s="1"/>
      <c r="G16" s="10" t="s">
        <v>69</v>
      </c>
      <c r="H16" s="4">
        <v>4</v>
      </c>
      <c r="I16" s="4">
        <v>1</v>
      </c>
      <c r="J16" s="4">
        <f t="shared" si="0"/>
        <v>90</v>
      </c>
    </row>
    <row r="17" spans="2:10" x14ac:dyDescent="0.25">
      <c r="C17" s="1"/>
      <c r="D17" s="1"/>
      <c r="G17" s="10" t="s">
        <v>70</v>
      </c>
      <c r="H17" s="4">
        <v>4</v>
      </c>
      <c r="I17" s="4">
        <v>1</v>
      </c>
      <c r="J17" s="4">
        <f t="shared" si="0"/>
        <v>90</v>
      </c>
    </row>
    <row r="18" spans="2:10" x14ac:dyDescent="0.25">
      <c r="C18" s="1"/>
      <c r="D18" s="1"/>
      <c r="G18" s="10" t="s">
        <v>71</v>
      </c>
      <c r="H18" s="4">
        <v>4</v>
      </c>
      <c r="I18" s="4">
        <v>1</v>
      </c>
      <c r="J18" s="4">
        <f t="shared" si="0"/>
        <v>90</v>
      </c>
    </row>
    <row r="19" spans="2:10" x14ac:dyDescent="0.25">
      <c r="C19" s="1"/>
      <c r="D19" s="1"/>
      <c r="G19" s="10" t="s">
        <v>72</v>
      </c>
      <c r="H19" s="4">
        <v>4</v>
      </c>
      <c r="I19" s="4">
        <v>1</v>
      </c>
      <c r="J19" s="4">
        <f t="shared" si="0"/>
        <v>90</v>
      </c>
    </row>
    <row r="20" spans="2:10" x14ac:dyDescent="0.25">
      <c r="C20" s="1"/>
      <c r="D20" s="1"/>
      <c r="G20" s="10" t="s">
        <v>75</v>
      </c>
      <c r="H20" s="4">
        <v>2</v>
      </c>
      <c r="I20" s="4">
        <v>2</v>
      </c>
      <c r="J20" s="4">
        <f t="shared" si="0"/>
        <v>90</v>
      </c>
    </row>
    <row r="21" spans="2:10" x14ac:dyDescent="0.25">
      <c r="C21" s="1"/>
      <c r="D21" s="1"/>
      <c r="G21" s="10" t="s">
        <v>73</v>
      </c>
      <c r="H21" s="4">
        <v>2</v>
      </c>
      <c r="I21" s="4">
        <v>2</v>
      </c>
      <c r="J21" s="4">
        <f t="shared" si="0"/>
        <v>90</v>
      </c>
    </row>
    <row r="22" spans="2:10" x14ac:dyDescent="0.25">
      <c r="C22" s="1"/>
      <c r="D22" s="1"/>
      <c r="E22" s="1"/>
      <c r="G22" s="10" t="s">
        <v>74</v>
      </c>
      <c r="H22" s="4">
        <v>1</v>
      </c>
      <c r="I22" s="4">
        <v>6</v>
      </c>
      <c r="J22" s="4">
        <f t="shared" si="0"/>
        <v>195</v>
      </c>
    </row>
    <row r="23" spans="2:10" x14ac:dyDescent="0.25">
      <c r="C23" s="1"/>
      <c r="D23" s="1"/>
      <c r="G23" s="3" t="s">
        <v>37</v>
      </c>
      <c r="H23" s="5">
        <f>SUM(H7:H22)</f>
        <v>56</v>
      </c>
      <c r="I23" s="5">
        <f>SUM(I7:I22)</f>
        <v>24</v>
      </c>
      <c r="J23" s="5">
        <f>SUM(J7:J22)</f>
        <v>1560</v>
      </c>
    </row>
    <row r="24" spans="2:10" x14ac:dyDescent="0.25">
      <c r="C24" s="1"/>
      <c r="D24" s="1"/>
      <c r="G24" s="15"/>
      <c r="H24" s="16"/>
      <c r="I24" s="16"/>
      <c r="J24" s="16"/>
    </row>
    <row r="25" spans="2:10" x14ac:dyDescent="0.25">
      <c r="C25" s="1"/>
      <c r="D25" s="1"/>
      <c r="G25" s="15"/>
      <c r="H25" s="16"/>
      <c r="I25" s="16"/>
      <c r="J25" s="16"/>
    </row>
    <row r="27" spans="2:10" x14ac:dyDescent="0.25">
      <c r="B27" s="8" t="s">
        <v>47</v>
      </c>
      <c r="C27" s="8"/>
      <c r="D27" s="8"/>
      <c r="E27" s="8"/>
      <c r="G27" s="8" t="s">
        <v>47</v>
      </c>
      <c r="H27" s="8"/>
      <c r="I27" s="8"/>
      <c r="J27" s="8"/>
    </row>
    <row r="28" spans="2:10" x14ac:dyDescent="0.25">
      <c r="B28" s="3" t="s">
        <v>39</v>
      </c>
      <c r="C28" s="4" t="s">
        <v>40</v>
      </c>
      <c r="D28" s="4" t="s">
        <v>199</v>
      </c>
      <c r="E28" s="4" t="s">
        <v>42</v>
      </c>
      <c r="G28" s="4" t="s">
        <v>44</v>
      </c>
      <c r="H28" s="4" t="s">
        <v>40</v>
      </c>
      <c r="I28" s="4" t="s">
        <v>41</v>
      </c>
      <c r="J28" s="4" t="s">
        <v>42</v>
      </c>
    </row>
    <row r="29" spans="2:10" x14ac:dyDescent="0.25">
      <c r="B29" s="3" t="s">
        <v>35</v>
      </c>
      <c r="C29" s="4">
        <v>106</v>
      </c>
      <c r="D29" s="4">
        <v>0</v>
      </c>
      <c r="E29" s="4">
        <f t="shared" ref="E29:E32" si="2">C29*15+D29*30</f>
        <v>1590</v>
      </c>
      <c r="G29" s="3" t="s">
        <v>46</v>
      </c>
      <c r="H29" s="4">
        <v>3</v>
      </c>
      <c r="I29" s="6">
        <v>0</v>
      </c>
      <c r="J29" s="4">
        <f t="shared" ref="J29:J52" si="3">H29*15+I29*30</f>
        <v>45</v>
      </c>
    </row>
    <row r="30" spans="2:10" x14ac:dyDescent="0.25">
      <c r="B30" s="3" t="s">
        <v>36</v>
      </c>
      <c r="C30" s="4">
        <v>87</v>
      </c>
      <c r="D30" s="4">
        <v>4</v>
      </c>
      <c r="E30" s="4">
        <f t="shared" si="2"/>
        <v>1425</v>
      </c>
      <c r="G30" s="3" t="s">
        <v>61</v>
      </c>
      <c r="H30" s="4">
        <v>4</v>
      </c>
      <c r="I30" s="6">
        <v>0</v>
      </c>
      <c r="J30" s="4">
        <f t="shared" si="3"/>
        <v>60</v>
      </c>
    </row>
    <row r="31" spans="2:10" x14ac:dyDescent="0.25">
      <c r="B31" s="3" t="s">
        <v>43</v>
      </c>
      <c r="C31" s="4">
        <v>24</v>
      </c>
      <c r="D31" s="4">
        <v>0</v>
      </c>
      <c r="E31" s="4">
        <f t="shared" si="2"/>
        <v>360</v>
      </c>
      <c r="G31" s="3" t="s">
        <v>62</v>
      </c>
      <c r="H31" s="4">
        <v>4</v>
      </c>
      <c r="I31" s="6">
        <v>0</v>
      </c>
      <c r="J31" s="4">
        <f t="shared" si="3"/>
        <v>60</v>
      </c>
    </row>
    <row r="32" spans="2:10" x14ac:dyDescent="0.25">
      <c r="B32" s="3" t="s">
        <v>38</v>
      </c>
      <c r="C32" s="4">
        <v>32</v>
      </c>
      <c r="D32" s="4">
        <v>0</v>
      </c>
      <c r="E32" s="4">
        <f t="shared" si="2"/>
        <v>480</v>
      </c>
      <c r="G32" s="3" t="s">
        <v>63</v>
      </c>
      <c r="H32" s="4">
        <v>4</v>
      </c>
      <c r="I32" s="6">
        <v>0</v>
      </c>
      <c r="J32" s="4">
        <f t="shared" si="3"/>
        <v>60</v>
      </c>
    </row>
    <row r="33" spans="2:10" x14ac:dyDescent="0.25">
      <c r="B33" s="3" t="s">
        <v>48</v>
      </c>
      <c r="C33" s="4">
        <v>0</v>
      </c>
      <c r="D33" s="4">
        <v>0</v>
      </c>
      <c r="E33" s="4">
        <f>15*30</f>
        <v>450</v>
      </c>
      <c r="G33" s="3" t="s">
        <v>64</v>
      </c>
      <c r="H33" s="4">
        <v>4</v>
      </c>
      <c r="I33" s="6">
        <v>0</v>
      </c>
      <c r="J33" s="4">
        <f t="shared" si="3"/>
        <v>60</v>
      </c>
    </row>
    <row r="34" spans="2:10" x14ac:dyDescent="0.25">
      <c r="B34" s="13" t="s">
        <v>198</v>
      </c>
      <c r="C34" s="14">
        <v>0</v>
      </c>
      <c r="D34" s="14">
        <v>0</v>
      </c>
      <c r="E34" s="14">
        <v>60</v>
      </c>
      <c r="G34" s="3" t="s">
        <v>65</v>
      </c>
      <c r="H34" s="4">
        <v>4</v>
      </c>
      <c r="I34" s="6">
        <v>0</v>
      </c>
      <c r="J34" s="4">
        <f t="shared" si="3"/>
        <v>60</v>
      </c>
    </row>
    <row r="35" spans="2:10" x14ac:dyDescent="0.25">
      <c r="B35" s="3" t="s">
        <v>200</v>
      </c>
      <c r="C35" s="4">
        <v>0</v>
      </c>
      <c r="D35" s="4">
        <v>0</v>
      </c>
      <c r="E35" s="4">
        <v>180</v>
      </c>
      <c r="G35" s="3" t="s">
        <v>66</v>
      </c>
      <c r="H35" s="4">
        <v>4</v>
      </c>
      <c r="I35" s="6">
        <v>0</v>
      </c>
      <c r="J35" s="4">
        <f t="shared" si="3"/>
        <v>60</v>
      </c>
    </row>
    <row r="36" spans="2:10" x14ac:dyDescent="0.25">
      <c r="B36" s="3" t="s">
        <v>37</v>
      </c>
      <c r="C36" s="4">
        <f>SUM(C29:C35)</f>
        <v>249</v>
      </c>
      <c r="D36" s="4">
        <f t="shared" ref="D36" si="4">SUM(D29:D35)</f>
        <v>4</v>
      </c>
      <c r="E36" s="4">
        <f>SUM(E29:E35)</f>
        <v>4545</v>
      </c>
      <c r="G36" s="3" t="s">
        <v>67</v>
      </c>
      <c r="H36" s="4">
        <v>4</v>
      </c>
      <c r="I36" s="6">
        <v>0</v>
      </c>
      <c r="J36" s="4">
        <f t="shared" si="3"/>
        <v>60</v>
      </c>
    </row>
    <row r="37" spans="2:10" x14ac:dyDescent="0.25">
      <c r="G37" s="3" t="s">
        <v>68</v>
      </c>
      <c r="H37" s="4">
        <v>4</v>
      </c>
      <c r="I37" s="6">
        <v>0</v>
      </c>
      <c r="J37" s="4">
        <f t="shared" si="3"/>
        <v>60</v>
      </c>
    </row>
    <row r="38" spans="2:10" x14ac:dyDescent="0.25">
      <c r="B38" t="s">
        <v>197</v>
      </c>
      <c r="G38" s="3" t="s">
        <v>69</v>
      </c>
      <c r="H38" s="4">
        <v>4</v>
      </c>
      <c r="I38" s="6">
        <v>0</v>
      </c>
      <c r="J38" s="4">
        <f t="shared" si="3"/>
        <v>60</v>
      </c>
    </row>
    <row r="39" spans="2:10" x14ac:dyDescent="0.25">
      <c r="G39" s="3" t="s">
        <v>70</v>
      </c>
      <c r="H39" s="4">
        <v>4</v>
      </c>
      <c r="I39" s="6">
        <v>0</v>
      </c>
      <c r="J39" s="4">
        <f t="shared" si="3"/>
        <v>60</v>
      </c>
    </row>
    <row r="40" spans="2:10" x14ac:dyDescent="0.25">
      <c r="G40" s="3" t="s">
        <v>71</v>
      </c>
      <c r="H40" s="4">
        <v>4</v>
      </c>
      <c r="I40" s="6">
        <v>0</v>
      </c>
      <c r="J40" s="4">
        <f t="shared" si="3"/>
        <v>60</v>
      </c>
    </row>
    <row r="41" spans="2:10" x14ac:dyDescent="0.25">
      <c r="C41" s="1"/>
      <c r="D41" s="1"/>
      <c r="G41" s="3" t="s">
        <v>72</v>
      </c>
      <c r="H41" s="4">
        <v>4</v>
      </c>
      <c r="I41" s="6">
        <v>0</v>
      </c>
      <c r="J41" s="4">
        <f t="shared" si="3"/>
        <v>60</v>
      </c>
    </row>
    <row r="42" spans="2:10" x14ac:dyDescent="0.25">
      <c r="C42" s="1"/>
      <c r="D42" s="1"/>
      <c r="G42" s="3" t="s">
        <v>75</v>
      </c>
      <c r="H42" s="7">
        <v>1</v>
      </c>
      <c r="I42" s="11">
        <v>2</v>
      </c>
      <c r="J42" s="4">
        <f t="shared" si="3"/>
        <v>75</v>
      </c>
    </row>
    <row r="43" spans="2:10" x14ac:dyDescent="0.25">
      <c r="C43" s="1"/>
      <c r="D43" s="1"/>
      <c r="G43" s="3" t="s">
        <v>73</v>
      </c>
      <c r="H43" s="7">
        <v>1</v>
      </c>
      <c r="I43" s="11">
        <v>2</v>
      </c>
      <c r="J43" s="4">
        <f t="shared" si="3"/>
        <v>75</v>
      </c>
    </row>
    <row r="44" spans="2:10" x14ac:dyDescent="0.25">
      <c r="C44" s="1"/>
      <c r="D44" s="1"/>
      <c r="G44" s="3" t="s">
        <v>100</v>
      </c>
      <c r="H44" s="7">
        <v>1</v>
      </c>
      <c r="I44" s="7">
        <v>0</v>
      </c>
      <c r="J44" s="4">
        <f t="shared" si="3"/>
        <v>15</v>
      </c>
    </row>
    <row r="45" spans="2:10" x14ac:dyDescent="0.25">
      <c r="C45" s="1"/>
      <c r="D45" s="1"/>
      <c r="G45" s="3" t="s">
        <v>99</v>
      </c>
      <c r="H45" s="7">
        <v>0</v>
      </c>
      <c r="I45" s="7">
        <v>0</v>
      </c>
      <c r="J45" s="4">
        <f t="shared" si="3"/>
        <v>0</v>
      </c>
    </row>
    <row r="46" spans="2:10" x14ac:dyDescent="0.25">
      <c r="C46" s="1"/>
      <c r="D46" s="1"/>
      <c r="G46" s="3" t="s">
        <v>92</v>
      </c>
      <c r="H46" s="7">
        <v>0</v>
      </c>
      <c r="I46" s="7">
        <v>0</v>
      </c>
      <c r="J46" s="4">
        <f t="shared" si="3"/>
        <v>0</v>
      </c>
    </row>
    <row r="47" spans="2:10" x14ac:dyDescent="0.25">
      <c r="G47" s="3" t="s">
        <v>93</v>
      </c>
      <c r="H47" s="7">
        <v>0</v>
      </c>
      <c r="I47" s="7">
        <v>0</v>
      </c>
      <c r="J47" s="4">
        <f t="shared" si="3"/>
        <v>0</v>
      </c>
    </row>
    <row r="48" spans="2:10" x14ac:dyDescent="0.25">
      <c r="G48" s="3" t="s">
        <v>94</v>
      </c>
      <c r="H48" s="7">
        <v>0</v>
      </c>
      <c r="I48" s="7">
        <v>0</v>
      </c>
      <c r="J48" s="4">
        <f t="shared" si="3"/>
        <v>0</v>
      </c>
    </row>
    <row r="49" spans="7:10" x14ac:dyDescent="0.25">
      <c r="G49" s="3" t="s">
        <v>95</v>
      </c>
      <c r="H49" s="7">
        <v>0</v>
      </c>
      <c r="I49" s="7">
        <v>0</v>
      </c>
      <c r="J49" s="4">
        <f t="shared" si="3"/>
        <v>0</v>
      </c>
    </row>
    <row r="50" spans="7:10" x14ac:dyDescent="0.25">
      <c r="G50" s="3" t="s">
        <v>96</v>
      </c>
      <c r="H50" s="7">
        <v>0</v>
      </c>
      <c r="I50" s="7">
        <v>0</v>
      </c>
      <c r="J50" s="4">
        <f t="shared" si="3"/>
        <v>0</v>
      </c>
    </row>
    <row r="51" spans="7:10" x14ac:dyDescent="0.25">
      <c r="G51" s="3" t="s">
        <v>97</v>
      </c>
      <c r="H51" s="7">
        <v>0</v>
      </c>
      <c r="I51" s="7">
        <v>0</v>
      </c>
      <c r="J51" s="4">
        <f t="shared" si="3"/>
        <v>0</v>
      </c>
    </row>
    <row r="52" spans="7:10" x14ac:dyDescent="0.25">
      <c r="G52" s="3" t="s">
        <v>98</v>
      </c>
      <c r="H52" s="7">
        <v>0</v>
      </c>
      <c r="I52" s="7">
        <v>0</v>
      </c>
      <c r="J52" s="4">
        <f t="shared" si="3"/>
        <v>0</v>
      </c>
    </row>
    <row r="53" spans="7:10" x14ac:dyDescent="0.25">
      <c r="G53" s="3" t="s">
        <v>37</v>
      </c>
      <c r="H53" s="5">
        <f>SUM(H29:H52)</f>
        <v>54</v>
      </c>
      <c r="I53" s="5">
        <f>SUM(I29:I52)</f>
        <v>4</v>
      </c>
      <c r="J53" s="5">
        <f>SUM(J29:J52)</f>
        <v>930</v>
      </c>
    </row>
    <row r="55" spans="7:10" x14ac:dyDescent="0.25">
      <c r="G55" t="s">
        <v>202</v>
      </c>
    </row>
    <row r="56" spans="7:10" x14ac:dyDescent="0.25">
      <c r="G56" t="s">
        <v>101</v>
      </c>
    </row>
    <row r="57" spans="7:10" x14ac:dyDescent="0.25">
      <c r="G57" t="s">
        <v>201</v>
      </c>
    </row>
  </sheetData>
  <mergeCells count="5">
    <mergeCell ref="B5:E5"/>
    <mergeCell ref="G5:J5"/>
    <mergeCell ref="B2:J3"/>
    <mergeCell ref="B27:E27"/>
    <mergeCell ref="G27:J27"/>
  </mergeCells>
  <printOptions horizontalCentered="1" verticalCentered="1"/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46"/>
  <sheetViews>
    <sheetView zoomScale="97" zoomScaleNormal="97" workbookViewId="0"/>
  </sheetViews>
  <sheetFormatPr defaultRowHeight="15" x14ac:dyDescent="0.25"/>
  <cols>
    <col min="1" max="1" width="9.85546875" customWidth="1"/>
    <col min="2" max="2" width="9.140625" style="1" customWidth="1"/>
    <col min="3" max="3" width="50.7109375" customWidth="1"/>
    <col min="4" max="4" width="10.85546875" customWidth="1"/>
    <col min="5" max="5" width="11" customWidth="1"/>
    <col min="6" max="6" width="10.7109375" customWidth="1"/>
    <col min="7" max="7" width="10" customWidth="1"/>
    <col min="8" max="8" width="9.28515625" customWidth="1"/>
    <col min="9" max="9" width="9.42578125" customWidth="1"/>
    <col min="10" max="14" width="9.140625" customWidth="1"/>
  </cols>
  <sheetData>
    <row r="10" spans="1:14" x14ac:dyDescent="0.25">
      <c r="A10" t="s">
        <v>121</v>
      </c>
      <c r="B10" t="s">
        <v>122</v>
      </c>
      <c r="C10" t="s">
        <v>44</v>
      </c>
      <c r="D10" t="s">
        <v>186</v>
      </c>
      <c r="E10" t="s">
        <v>187</v>
      </c>
      <c r="F10" t="s">
        <v>188</v>
      </c>
      <c r="G10" t="s">
        <v>189</v>
      </c>
      <c r="H10" t="s">
        <v>190</v>
      </c>
      <c r="I10" t="s">
        <v>191</v>
      </c>
      <c r="J10" t="s">
        <v>192</v>
      </c>
      <c r="K10" t="s">
        <v>193</v>
      </c>
      <c r="L10" t="s">
        <v>194</v>
      </c>
      <c r="M10" t="s">
        <v>195</v>
      </c>
      <c r="N10" t="s">
        <v>196</v>
      </c>
    </row>
    <row r="11" spans="1:14" x14ac:dyDescent="0.25">
      <c r="A11">
        <v>1</v>
      </c>
      <c r="B11">
        <v>4323101</v>
      </c>
      <c r="C11" t="s">
        <v>0</v>
      </c>
      <c r="D11">
        <v>3</v>
      </c>
      <c r="E11">
        <v>0</v>
      </c>
      <c r="F11">
        <v>0</v>
      </c>
      <c r="G11">
        <v>0</v>
      </c>
      <c r="H11">
        <v>45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4" x14ac:dyDescent="0.25">
      <c r="A12">
        <v>1</v>
      </c>
      <c r="B12" t="s">
        <v>1</v>
      </c>
      <c r="C12" t="s">
        <v>2</v>
      </c>
      <c r="D12">
        <v>4</v>
      </c>
      <c r="E12">
        <v>0</v>
      </c>
      <c r="F12">
        <v>0</v>
      </c>
      <c r="G12">
        <v>0</v>
      </c>
      <c r="H12">
        <v>60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4" x14ac:dyDescent="0.25">
      <c r="A13">
        <v>1</v>
      </c>
      <c r="B13" t="s">
        <v>3</v>
      </c>
      <c r="C13" t="s">
        <v>4</v>
      </c>
      <c r="D13">
        <v>6</v>
      </c>
      <c r="E13">
        <v>0</v>
      </c>
      <c r="F13">
        <v>0</v>
      </c>
      <c r="G13">
        <v>0</v>
      </c>
      <c r="H13">
        <v>90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x14ac:dyDescent="0.25">
      <c r="A14">
        <v>1</v>
      </c>
      <c r="B14" t="s">
        <v>5</v>
      </c>
      <c r="C14" t="s">
        <v>6</v>
      </c>
      <c r="D14">
        <v>4</v>
      </c>
      <c r="E14">
        <v>0</v>
      </c>
      <c r="F14">
        <v>0</v>
      </c>
      <c r="G14">
        <v>0</v>
      </c>
      <c r="H14">
        <v>60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x14ac:dyDescent="0.25">
      <c r="A15">
        <v>1</v>
      </c>
      <c r="B15" t="s">
        <v>7</v>
      </c>
      <c r="C15" t="s">
        <v>8</v>
      </c>
      <c r="D15">
        <v>3</v>
      </c>
      <c r="E15">
        <v>0</v>
      </c>
      <c r="F15">
        <v>0</v>
      </c>
      <c r="G15">
        <v>0</v>
      </c>
      <c r="H15">
        <v>45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 x14ac:dyDescent="0.25">
      <c r="A16">
        <v>1</v>
      </c>
      <c r="B16" t="s">
        <v>50</v>
      </c>
      <c r="C16" t="s">
        <v>102</v>
      </c>
      <c r="D16">
        <v>4</v>
      </c>
      <c r="E16">
        <v>0</v>
      </c>
      <c r="F16">
        <v>0</v>
      </c>
      <c r="G16">
        <v>0</v>
      </c>
      <c r="H16">
        <v>60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x14ac:dyDescent="0.25">
      <c r="A17">
        <v>1</v>
      </c>
      <c r="B17" t="s">
        <v>103</v>
      </c>
      <c r="C17" t="s">
        <v>17</v>
      </c>
      <c r="D17">
        <v>4</v>
      </c>
      <c r="E17">
        <v>0</v>
      </c>
      <c r="F17">
        <v>0</v>
      </c>
      <c r="G17">
        <v>0</v>
      </c>
      <c r="H17">
        <v>60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 x14ac:dyDescent="0.25">
      <c r="A18">
        <v>2</v>
      </c>
      <c r="B18">
        <v>4323102</v>
      </c>
      <c r="C18" t="s">
        <v>9</v>
      </c>
      <c r="D18">
        <v>2</v>
      </c>
      <c r="E18">
        <v>0</v>
      </c>
      <c r="F18">
        <v>0</v>
      </c>
      <c r="G18">
        <v>0</v>
      </c>
      <c r="H18">
        <v>30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 x14ac:dyDescent="0.25">
      <c r="A19">
        <v>2</v>
      </c>
      <c r="B19" t="s">
        <v>10</v>
      </c>
      <c r="C19" t="s">
        <v>11</v>
      </c>
      <c r="D19">
        <v>4</v>
      </c>
      <c r="E19">
        <v>0</v>
      </c>
      <c r="F19">
        <v>0</v>
      </c>
      <c r="G19">
        <v>0</v>
      </c>
      <c r="H19">
        <v>60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 x14ac:dyDescent="0.25">
      <c r="A20">
        <v>2</v>
      </c>
      <c r="B20" t="s">
        <v>12</v>
      </c>
      <c r="C20" t="s">
        <v>13</v>
      </c>
      <c r="D20">
        <v>4</v>
      </c>
      <c r="E20">
        <v>0</v>
      </c>
      <c r="F20">
        <v>0</v>
      </c>
      <c r="G20">
        <v>0</v>
      </c>
      <c r="H20">
        <v>60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 x14ac:dyDescent="0.25">
      <c r="A21">
        <v>2</v>
      </c>
      <c r="B21" t="s">
        <v>14</v>
      </c>
      <c r="C21" t="s">
        <v>15</v>
      </c>
      <c r="D21">
        <v>6</v>
      </c>
      <c r="E21">
        <v>0</v>
      </c>
      <c r="F21">
        <v>0</v>
      </c>
      <c r="G21">
        <v>0</v>
      </c>
      <c r="H21">
        <v>90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x14ac:dyDescent="0.25">
      <c r="A22">
        <v>2</v>
      </c>
      <c r="B22" t="s">
        <v>104</v>
      </c>
      <c r="C22" t="s">
        <v>105</v>
      </c>
      <c r="D22">
        <v>4</v>
      </c>
      <c r="E22">
        <v>0</v>
      </c>
      <c r="F22">
        <v>0</v>
      </c>
      <c r="G22">
        <v>0</v>
      </c>
      <c r="H22">
        <v>60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x14ac:dyDescent="0.25">
      <c r="A23">
        <v>2</v>
      </c>
      <c r="B23" t="s">
        <v>106</v>
      </c>
      <c r="C23" t="s">
        <v>107</v>
      </c>
      <c r="D23">
        <v>2</v>
      </c>
      <c r="E23">
        <v>0</v>
      </c>
      <c r="F23">
        <v>0</v>
      </c>
      <c r="G23">
        <v>0</v>
      </c>
      <c r="H23">
        <v>30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4" x14ac:dyDescent="0.25">
      <c r="A24">
        <v>2</v>
      </c>
      <c r="B24" t="s">
        <v>51</v>
      </c>
      <c r="C24" t="s">
        <v>108</v>
      </c>
      <c r="D24">
        <v>4</v>
      </c>
      <c r="E24">
        <v>0</v>
      </c>
      <c r="F24">
        <v>0</v>
      </c>
      <c r="G24">
        <v>0</v>
      </c>
      <c r="H24">
        <v>60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4" x14ac:dyDescent="0.25">
      <c r="A25">
        <v>3</v>
      </c>
      <c r="B25">
        <v>303200</v>
      </c>
      <c r="C25" t="s">
        <v>18</v>
      </c>
      <c r="D25">
        <v>2</v>
      </c>
      <c r="E25">
        <v>0</v>
      </c>
      <c r="F25">
        <v>0</v>
      </c>
      <c r="G25">
        <v>0</v>
      </c>
      <c r="H25">
        <v>30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14" x14ac:dyDescent="0.25">
      <c r="A26">
        <v>3</v>
      </c>
      <c r="B26">
        <v>4323201</v>
      </c>
      <c r="C26" t="s">
        <v>19</v>
      </c>
      <c r="D26">
        <v>2</v>
      </c>
      <c r="E26">
        <v>0</v>
      </c>
      <c r="F26">
        <v>0</v>
      </c>
      <c r="G26">
        <v>0</v>
      </c>
      <c r="H26">
        <v>30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 x14ac:dyDescent="0.25">
      <c r="A27">
        <v>3</v>
      </c>
      <c r="B27">
        <v>4323203</v>
      </c>
      <c r="C27" t="s">
        <v>20</v>
      </c>
      <c r="D27">
        <v>4</v>
      </c>
      <c r="E27">
        <v>0</v>
      </c>
      <c r="F27">
        <v>0</v>
      </c>
      <c r="G27">
        <v>0</v>
      </c>
      <c r="H27">
        <v>60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x14ac:dyDescent="0.25">
      <c r="A28">
        <v>3</v>
      </c>
      <c r="B28" t="s">
        <v>21</v>
      </c>
      <c r="C28" t="s">
        <v>22</v>
      </c>
      <c r="D28">
        <v>4</v>
      </c>
      <c r="E28">
        <v>0</v>
      </c>
      <c r="F28">
        <v>0</v>
      </c>
      <c r="G28">
        <v>0</v>
      </c>
      <c r="H28">
        <v>60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14" x14ac:dyDescent="0.25">
      <c r="A29">
        <v>3</v>
      </c>
      <c r="B29" t="s">
        <v>29</v>
      </c>
      <c r="C29" t="s">
        <v>30</v>
      </c>
      <c r="D29">
        <v>4</v>
      </c>
      <c r="E29">
        <v>0</v>
      </c>
      <c r="F29">
        <v>0</v>
      </c>
      <c r="G29">
        <v>0</v>
      </c>
      <c r="H29">
        <v>60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</row>
    <row r="30" spans="1:14" x14ac:dyDescent="0.25">
      <c r="A30">
        <v>3</v>
      </c>
      <c r="B30" t="s">
        <v>109</v>
      </c>
      <c r="C30" t="s">
        <v>110</v>
      </c>
      <c r="D30">
        <v>4</v>
      </c>
      <c r="E30">
        <v>0</v>
      </c>
      <c r="F30">
        <v>0</v>
      </c>
      <c r="G30">
        <v>0</v>
      </c>
      <c r="H30">
        <v>60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</row>
    <row r="31" spans="1:14" x14ac:dyDescent="0.25">
      <c r="A31">
        <v>3</v>
      </c>
      <c r="B31" t="s">
        <v>52</v>
      </c>
      <c r="C31" t="s">
        <v>111</v>
      </c>
      <c r="D31">
        <v>4</v>
      </c>
      <c r="E31">
        <v>0</v>
      </c>
      <c r="F31">
        <v>0</v>
      </c>
      <c r="G31">
        <v>0</v>
      </c>
      <c r="H31">
        <v>60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14" x14ac:dyDescent="0.25">
      <c r="A32">
        <v>4</v>
      </c>
      <c r="B32">
        <v>4323202</v>
      </c>
      <c r="C32" t="s">
        <v>25</v>
      </c>
      <c r="D32">
        <v>2</v>
      </c>
      <c r="E32">
        <v>0</v>
      </c>
      <c r="F32">
        <v>0</v>
      </c>
      <c r="G32">
        <v>0</v>
      </c>
      <c r="H32">
        <v>30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4" x14ac:dyDescent="0.25">
      <c r="A33">
        <v>4</v>
      </c>
      <c r="B33">
        <v>4323204</v>
      </c>
      <c r="C33" t="s">
        <v>26</v>
      </c>
      <c r="D33">
        <v>4</v>
      </c>
      <c r="E33">
        <v>0</v>
      </c>
      <c r="F33">
        <v>0</v>
      </c>
      <c r="G33">
        <v>0</v>
      </c>
      <c r="H33">
        <v>60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14" x14ac:dyDescent="0.25">
      <c r="A34">
        <v>4</v>
      </c>
      <c r="B34" t="s">
        <v>27</v>
      </c>
      <c r="C34" t="s">
        <v>28</v>
      </c>
      <c r="D34">
        <v>4</v>
      </c>
      <c r="E34">
        <v>0</v>
      </c>
      <c r="F34">
        <v>0</v>
      </c>
      <c r="G34">
        <v>0</v>
      </c>
      <c r="H34">
        <v>60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x14ac:dyDescent="0.25">
      <c r="A35">
        <v>4</v>
      </c>
      <c r="B35" t="s">
        <v>23</v>
      </c>
      <c r="C35" t="s">
        <v>24</v>
      </c>
      <c r="D35">
        <v>2</v>
      </c>
      <c r="E35">
        <v>0</v>
      </c>
      <c r="F35">
        <v>0</v>
      </c>
      <c r="G35">
        <v>0</v>
      </c>
      <c r="H35">
        <v>30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x14ac:dyDescent="0.25">
      <c r="A36">
        <v>4</v>
      </c>
      <c r="B36" t="s">
        <v>31</v>
      </c>
      <c r="C36" t="s">
        <v>32</v>
      </c>
      <c r="D36">
        <v>4</v>
      </c>
      <c r="E36">
        <v>0</v>
      </c>
      <c r="F36">
        <v>0</v>
      </c>
      <c r="G36">
        <v>0</v>
      </c>
      <c r="H36">
        <v>60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x14ac:dyDescent="0.25">
      <c r="A37">
        <v>4</v>
      </c>
      <c r="B37" t="s">
        <v>115</v>
      </c>
      <c r="C37" t="s">
        <v>116</v>
      </c>
      <c r="D37">
        <v>4</v>
      </c>
      <c r="E37">
        <v>0</v>
      </c>
      <c r="F37">
        <v>0</v>
      </c>
      <c r="G37">
        <v>0</v>
      </c>
      <c r="H37">
        <v>60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</row>
    <row r="38" spans="1:14" x14ac:dyDescent="0.25">
      <c r="A38">
        <v>4</v>
      </c>
      <c r="B38" t="s">
        <v>117</v>
      </c>
      <c r="C38" t="s">
        <v>118</v>
      </c>
      <c r="D38">
        <v>4</v>
      </c>
      <c r="E38">
        <v>0</v>
      </c>
      <c r="F38">
        <v>0</v>
      </c>
      <c r="G38">
        <v>0</v>
      </c>
      <c r="H38">
        <v>60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</row>
    <row r="39" spans="1:14" x14ac:dyDescent="0.25">
      <c r="A39" s="12">
        <v>5</v>
      </c>
      <c r="B39" s="12" t="s">
        <v>33</v>
      </c>
      <c r="C39" s="12" t="s">
        <v>34</v>
      </c>
      <c r="D39" s="12">
        <v>4</v>
      </c>
      <c r="E39" s="12">
        <v>0</v>
      </c>
      <c r="F39" s="12">
        <v>0</v>
      </c>
      <c r="G39" s="12">
        <v>0</v>
      </c>
      <c r="H39" s="12">
        <v>60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</row>
    <row r="40" spans="1:14" x14ac:dyDescent="0.25">
      <c r="D40" s="1">
        <f>SUBTOTAL(109,Tabela1[CredAula])</f>
        <v>106</v>
      </c>
      <c r="E40" s="1">
        <f>SUBTOTAL(109,Tabela1[CredTrab])</f>
        <v>0</v>
      </c>
      <c r="F40" s="1">
        <f>SUBTOTAL(109,Tabela1[CredEstg])</f>
        <v>0</v>
      </c>
      <c r="G40" s="1">
        <f>SUBTOTAL(109,Tabela1[CredCEx])</f>
        <v>0</v>
      </c>
      <c r="H40" s="1">
        <f>SUBTOTAL(109,Tabela1[CHAula])</f>
        <v>1590</v>
      </c>
      <c r="I40" s="1">
        <f>SUBTOTAL(109,Tabela1[CHTrab])</f>
        <v>0</v>
      </c>
      <c r="J40" s="1">
        <f>SUBTOTAL(109,Tabela1[CHEstg])</f>
        <v>0</v>
      </c>
      <c r="K40" s="1">
        <f>SUBTOTAL(109,Tabela1[CHCEx])</f>
        <v>0</v>
      </c>
      <c r="L40" s="1">
        <f>SUBTOTAL(109,Tabela1[CHAAC])</f>
        <v>0</v>
      </c>
      <c r="M40" s="1">
        <f>SUBTOTAL(109,Tabela1[CP])</f>
        <v>0</v>
      </c>
      <c r="N40" s="1">
        <f>SUBTOTAL(109,Tabela1[ATPA])</f>
        <v>0</v>
      </c>
    </row>
    <row r="41" spans="1:14" x14ac:dyDescent="0.25">
      <c r="D41" s="1"/>
      <c r="E41" s="1"/>
      <c r="F41" s="1"/>
    </row>
    <row r="42" spans="1:14" x14ac:dyDescent="0.25">
      <c r="D42" s="1"/>
      <c r="E42" s="1"/>
      <c r="F42" s="1"/>
    </row>
    <row r="43" spans="1:14" x14ac:dyDescent="0.25">
      <c r="D43" s="1"/>
      <c r="E43" s="1"/>
      <c r="F43" s="1"/>
    </row>
    <row r="44" spans="1:14" x14ac:dyDescent="0.25">
      <c r="D44" s="1"/>
      <c r="E44" s="1"/>
      <c r="F44" s="1"/>
    </row>
    <row r="45" spans="1:14" x14ac:dyDescent="0.25">
      <c r="D45" s="1"/>
      <c r="E45" s="1"/>
      <c r="F45" s="1"/>
    </row>
    <row r="46" spans="1:14" x14ac:dyDescent="0.25">
      <c r="D46" s="1"/>
      <c r="E46" s="1"/>
      <c r="F46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2"/>
  <sheetViews>
    <sheetView zoomScaleNormal="100" workbookViewId="0"/>
  </sheetViews>
  <sheetFormatPr defaultRowHeight="15" x14ac:dyDescent="0.25"/>
  <cols>
    <col min="1" max="1" width="10.140625" customWidth="1"/>
    <col min="2" max="2" width="9.28515625" customWidth="1"/>
    <col min="3" max="3" width="50.7109375" customWidth="1"/>
    <col min="4" max="4" width="11.28515625" customWidth="1"/>
    <col min="5" max="5" width="11.140625" customWidth="1"/>
    <col min="6" max="6" width="10.85546875" customWidth="1"/>
    <col min="7" max="7" width="10.42578125" customWidth="1"/>
    <col min="8" max="8" width="9.5703125" customWidth="1"/>
    <col min="9" max="9" width="9.42578125" customWidth="1"/>
    <col min="12" max="12" width="9.28515625" customWidth="1"/>
  </cols>
  <sheetData>
    <row r="3" spans="1:14" x14ac:dyDescent="0.25">
      <c r="B3" s="2"/>
      <c r="C3" s="2"/>
    </row>
    <row r="4" spans="1:14" x14ac:dyDescent="0.25">
      <c r="B4" s="2"/>
      <c r="C4" s="2"/>
    </row>
    <row r="5" spans="1:14" x14ac:dyDescent="0.25">
      <c r="B5" s="2"/>
      <c r="C5" s="2"/>
    </row>
    <row r="6" spans="1:14" x14ac:dyDescent="0.25">
      <c r="B6" s="2"/>
      <c r="C6" s="2"/>
    </row>
    <row r="7" spans="1:14" x14ac:dyDescent="0.25">
      <c r="B7" s="2"/>
      <c r="C7" s="2"/>
    </row>
    <row r="10" spans="1:14" x14ac:dyDescent="0.25">
      <c r="A10" t="s">
        <v>121</v>
      </c>
      <c r="B10" t="s">
        <v>122</v>
      </c>
      <c r="C10" t="s">
        <v>44</v>
      </c>
      <c r="D10" t="s">
        <v>186</v>
      </c>
      <c r="E10" t="s">
        <v>187</v>
      </c>
      <c r="F10" t="s">
        <v>188</v>
      </c>
      <c r="G10" t="s">
        <v>189</v>
      </c>
      <c r="H10" t="s">
        <v>190</v>
      </c>
      <c r="I10" t="s">
        <v>191</v>
      </c>
      <c r="J10" t="s">
        <v>192</v>
      </c>
      <c r="K10" t="s">
        <v>193</v>
      </c>
      <c r="L10" t="s">
        <v>194</v>
      </c>
      <c r="M10" t="s">
        <v>195</v>
      </c>
      <c r="N10" t="s">
        <v>196</v>
      </c>
    </row>
    <row r="11" spans="1:14" x14ac:dyDescent="0.25">
      <c r="A11" s="12">
        <v>3</v>
      </c>
      <c r="B11" s="12" t="s">
        <v>112</v>
      </c>
      <c r="C11" s="12" t="s">
        <v>113</v>
      </c>
      <c r="D11" s="12">
        <v>4</v>
      </c>
      <c r="E11" s="12">
        <v>0</v>
      </c>
      <c r="F11" s="12">
        <v>0</v>
      </c>
      <c r="G11" s="12">
        <v>0</v>
      </c>
      <c r="H11" s="12">
        <v>60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12">
        <v>3</v>
      </c>
      <c r="B12" s="12" t="s">
        <v>76</v>
      </c>
      <c r="C12" s="12" t="s">
        <v>77</v>
      </c>
      <c r="D12" s="12">
        <v>0</v>
      </c>
      <c r="E12" s="12">
        <v>0</v>
      </c>
      <c r="F12" s="12">
        <v>0</v>
      </c>
      <c r="G12" s="12">
        <v>1</v>
      </c>
      <c r="H12" s="12">
        <v>0</v>
      </c>
      <c r="I12" s="12">
        <v>0</v>
      </c>
      <c r="J12" s="12">
        <v>0</v>
      </c>
      <c r="K12" s="12">
        <v>30</v>
      </c>
      <c r="L12" s="12">
        <v>0</v>
      </c>
      <c r="M12" s="12">
        <v>0</v>
      </c>
      <c r="N12" s="12">
        <v>0</v>
      </c>
    </row>
    <row r="13" spans="1:14" x14ac:dyDescent="0.25">
      <c r="A13" s="12">
        <v>3</v>
      </c>
      <c r="B13" s="12"/>
      <c r="C13" s="12" t="s">
        <v>114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60</v>
      </c>
      <c r="M13" s="12">
        <v>0</v>
      </c>
      <c r="N13" s="12">
        <v>0</v>
      </c>
    </row>
    <row r="14" spans="1:14" x14ac:dyDescent="0.25">
      <c r="A14" s="12">
        <v>4</v>
      </c>
      <c r="B14" s="12" t="s">
        <v>119</v>
      </c>
      <c r="C14" s="12" t="s">
        <v>120</v>
      </c>
      <c r="D14" s="12">
        <v>4</v>
      </c>
      <c r="E14" s="12">
        <v>0</v>
      </c>
      <c r="F14" s="12">
        <v>0</v>
      </c>
      <c r="G14" s="12">
        <v>0</v>
      </c>
      <c r="H14" s="12">
        <v>60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12">
        <v>4</v>
      </c>
      <c r="B15" s="12" t="s">
        <v>78</v>
      </c>
      <c r="C15" s="12" t="s">
        <v>79</v>
      </c>
      <c r="D15" s="12">
        <v>0</v>
      </c>
      <c r="E15" s="12">
        <v>0</v>
      </c>
      <c r="F15" s="12">
        <v>0</v>
      </c>
      <c r="G15" s="12">
        <v>2</v>
      </c>
      <c r="H15" s="12">
        <v>0</v>
      </c>
      <c r="I15" s="12">
        <v>0</v>
      </c>
      <c r="J15" s="12">
        <v>0</v>
      </c>
      <c r="K15" s="12">
        <v>60</v>
      </c>
      <c r="L15" s="12">
        <v>0</v>
      </c>
      <c r="M15" s="12">
        <v>0</v>
      </c>
      <c r="N15" s="12">
        <v>0</v>
      </c>
    </row>
    <row r="16" spans="1:14" x14ac:dyDescent="0.25">
      <c r="A16">
        <v>5</v>
      </c>
      <c r="B16" t="s">
        <v>123</v>
      </c>
      <c r="C16" t="s">
        <v>124</v>
      </c>
      <c r="D16">
        <v>4</v>
      </c>
      <c r="E16">
        <v>0</v>
      </c>
      <c r="F16">
        <v>0</v>
      </c>
      <c r="G16">
        <v>0</v>
      </c>
      <c r="H16">
        <v>60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x14ac:dyDescent="0.25">
      <c r="A17">
        <v>5</v>
      </c>
      <c r="B17" t="s">
        <v>125</v>
      </c>
      <c r="C17" t="s">
        <v>16</v>
      </c>
      <c r="D17">
        <v>4</v>
      </c>
      <c r="E17">
        <v>0</v>
      </c>
      <c r="F17">
        <v>0</v>
      </c>
      <c r="G17">
        <v>0</v>
      </c>
      <c r="H17">
        <v>60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 x14ac:dyDescent="0.25">
      <c r="A18">
        <v>5</v>
      </c>
      <c r="B18" t="s">
        <v>126</v>
      </c>
      <c r="C18" t="s">
        <v>127</v>
      </c>
      <c r="D18">
        <v>4</v>
      </c>
      <c r="E18">
        <v>0</v>
      </c>
      <c r="F18">
        <v>0</v>
      </c>
      <c r="G18">
        <v>0</v>
      </c>
      <c r="H18">
        <v>60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 x14ac:dyDescent="0.25">
      <c r="A19">
        <v>5</v>
      </c>
      <c r="B19" t="s">
        <v>128</v>
      </c>
      <c r="C19" t="s">
        <v>129</v>
      </c>
      <c r="D19">
        <v>4</v>
      </c>
      <c r="E19">
        <v>0</v>
      </c>
      <c r="F19">
        <v>0</v>
      </c>
      <c r="G19">
        <v>0</v>
      </c>
      <c r="H19">
        <v>60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 x14ac:dyDescent="0.25">
      <c r="A20">
        <v>5</v>
      </c>
      <c r="B20" t="s">
        <v>130</v>
      </c>
      <c r="C20" t="s">
        <v>131</v>
      </c>
      <c r="D20">
        <v>4</v>
      </c>
      <c r="E20">
        <v>0</v>
      </c>
      <c r="F20">
        <v>0</v>
      </c>
      <c r="G20">
        <v>0</v>
      </c>
      <c r="H20">
        <v>60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 x14ac:dyDescent="0.25">
      <c r="A21" s="12">
        <v>5</v>
      </c>
      <c r="B21" s="12" t="s">
        <v>132</v>
      </c>
      <c r="C21" s="12" t="s">
        <v>133</v>
      </c>
      <c r="D21" s="12">
        <v>4</v>
      </c>
      <c r="E21" s="12">
        <v>0</v>
      </c>
      <c r="F21" s="12">
        <v>0</v>
      </c>
      <c r="G21" s="12">
        <v>0</v>
      </c>
      <c r="H21" s="12">
        <v>60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>
        <v>5</v>
      </c>
      <c r="B22" t="s">
        <v>80</v>
      </c>
      <c r="C22" t="s">
        <v>81</v>
      </c>
      <c r="D22">
        <v>0</v>
      </c>
      <c r="E22">
        <v>0</v>
      </c>
      <c r="F22">
        <v>0</v>
      </c>
      <c r="G22">
        <v>2</v>
      </c>
      <c r="H22">
        <v>0</v>
      </c>
      <c r="I22">
        <v>0</v>
      </c>
      <c r="J22">
        <v>0</v>
      </c>
      <c r="K22">
        <v>60</v>
      </c>
      <c r="L22">
        <v>0</v>
      </c>
      <c r="M22">
        <v>0</v>
      </c>
      <c r="N22">
        <v>0</v>
      </c>
    </row>
    <row r="23" spans="1:14" x14ac:dyDescent="0.25">
      <c r="A23">
        <v>6</v>
      </c>
      <c r="B23" t="s">
        <v>134</v>
      </c>
      <c r="C23" t="s">
        <v>135</v>
      </c>
      <c r="D23">
        <v>4</v>
      </c>
      <c r="E23">
        <v>0</v>
      </c>
      <c r="F23">
        <v>0</v>
      </c>
      <c r="G23">
        <v>0</v>
      </c>
      <c r="H23">
        <v>60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4" x14ac:dyDescent="0.25">
      <c r="A24">
        <v>6</v>
      </c>
      <c r="B24" t="s">
        <v>136</v>
      </c>
      <c r="C24" t="s">
        <v>137</v>
      </c>
      <c r="D24">
        <v>4</v>
      </c>
      <c r="E24">
        <v>0</v>
      </c>
      <c r="F24">
        <v>0</v>
      </c>
      <c r="G24">
        <v>0</v>
      </c>
      <c r="H24">
        <v>60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4" x14ac:dyDescent="0.25">
      <c r="A25">
        <v>6</v>
      </c>
      <c r="B25" t="s">
        <v>53</v>
      </c>
      <c r="C25" t="s">
        <v>138</v>
      </c>
      <c r="D25">
        <v>4</v>
      </c>
      <c r="E25">
        <v>0</v>
      </c>
      <c r="F25">
        <v>0</v>
      </c>
      <c r="G25">
        <v>0</v>
      </c>
      <c r="H25">
        <v>60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14" x14ac:dyDescent="0.25">
      <c r="A26">
        <v>6</v>
      </c>
      <c r="B26" t="s">
        <v>54</v>
      </c>
      <c r="C26" t="s">
        <v>139</v>
      </c>
      <c r="D26">
        <v>4</v>
      </c>
      <c r="E26">
        <v>0</v>
      </c>
      <c r="F26">
        <v>0</v>
      </c>
      <c r="G26">
        <v>0</v>
      </c>
      <c r="H26">
        <v>60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 x14ac:dyDescent="0.25">
      <c r="A27">
        <v>6</v>
      </c>
      <c r="B27" t="s">
        <v>140</v>
      </c>
      <c r="C27" t="s">
        <v>141</v>
      </c>
      <c r="D27">
        <v>4</v>
      </c>
      <c r="E27">
        <v>0</v>
      </c>
      <c r="F27">
        <v>0</v>
      </c>
      <c r="G27">
        <v>0</v>
      </c>
      <c r="H27">
        <v>60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x14ac:dyDescent="0.25">
      <c r="A28">
        <v>6</v>
      </c>
      <c r="B28" t="s">
        <v>142</v>
      </c>
      <c r="C28" t="s">
        <v>143</v>
      </c>
      <c r="D28">
        <v>4</v>
      </c>
      <c r="E28">
        <v>0</v>
      </c>
      <c r="F28">
        <v>0</v>
      </c>
      <c r="G28">
        <v>0</v>
      </c>
      <c r="H28">
        <v>60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14" x14ac:dyDescent="0.25">
      <c r="A29" s="12">
        <v>6</v>
      </c>
      <c r="B29" s="12" t="s">
        <v>144</v>
      </c>
      <c r="C29" s="12" t="s">
        <v>145</v>
      </c>
      <c r="D29" s="12">
        <v>4</v>
      </c>
      <c r="E29" s="12">
        <v>0</v>
      </c>
      <c r="F29" s="12">
        <v>0</v>
      </c>
      <c r="G29" s="12">
        <v>0</v>
      </c>
      <c r="H29" s="12">
        <v>60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x14ac:dyDescent="0.25">
      <c r="A30" s="12">
        <v>6</v>
      </c>
      <c r="B30" s="12" t="s">
        <v>82</v>
      </c>
      <c r="C30" s="12" t="s">
        <v>83</v>
      </c>
      <c r="D30" s="12">
        <v>0</v>
      </c>
      <c r="E30" s="12">
        <v>0</v>
      </c>
      <c r="F30" s="12">
        <v>0</v>
      </c>
      <c r="G30" s="12">
        <v>2</v>
      </c>
      <c r="H30" s="12">
        <v>0</v>
      </c>
      <c r="I30" s="12">
        <v>0</v>
      </c>
      <c r="J30" s="12">
        <v>0</v>
      </c>
      <c r="K30" s="12">
        <v>60</v>
      </c>
      <c r="L30" s="12">
        <v>0</v>
      </c>
      <c r="M30" s="12">
        <v>0</v>
      </c>
      <c r="N30" s="12">
        <v>0</v>
      </c>
    </row>
    <row r="31" spans="1:14" x14ac:dyDescent="0.25">
      <c r="A31">
        <v>7</v>
      </c>
      <c r="B31" t="s">
        <v>146</v>
      </c>
      <c r="C31" t="s">
        <v>147</v>
      </c>
      <c r="D31">
        <v>4</v>
      </c>
      <c r="E31">
        <v>0</v>
      </c>
      <c r="F31">
        <v>0</v>
      </c>
      <c r="G31">
        <v>0</v>
      </c>
      <c r="H31">
        <v>60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14" x14ac:dyDescent="0.25">
      <c r="A32">
        <v>7</v>
      </c>
      <c r="B32" t="s">
        <v>55</v>
      </c>
      <c r="C32" t="s">
        <v>148</v>
      </c>
      <c r="D32">
        <v>4</v>
      </c>
      <c r="E32">
        <v>0</v>
      </c>
      <c r="F32">
        <v>0</v>
      </c>
      <c r="G32">
        <v>0</v>
      </c>
      <c r="H32">
        <v>60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4" x14ac:dyDescent="0.25">
      <c r="A33">
        <v>7</v>
      </c>
      <c r="B33" t="s">
        <v>56</v>
      </c>
      <c r="C33" t="s">
        <v>149</v>
      </c>
      <c r="D33">
        <v>4</v>
      </c>
      <c r="E33">
        <v>0</v>
      </c>
      <c r="F33">
        <v>0</v>
      </c>
      <c r="G33">
        <v>0</v>
      </c>
      <c r="H33">
        <v>60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14" x14ac:dyDescent="0.25">
      <c r="A34">
        <v>7</v>
      </c>
      <c r="B34" t="s">
        <v>150</v>
      </c>
      <c r="C34" t="s">
        <v>151</v>
      </c>
      <c r="D34">
        <v>4</v>
      </c>
      <c r="E34">
        <v>0</v>
      </c>
      <c r="F34">
        <v>0</v>
      </c>
      <c r="G34">
        <v>0</v>
      </c>
      <c r="H34">
        <v>60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x14ac:dyDescent="0.25">
      <c r="A35">
        <v>7</v>
      </c>
      <c r="B35" t="s">
        <v>57</v>
      </c>
      <c r="C35" t="s">
        <v>152</v>
      </c>
      <c r="D35">
        <v>4</v>
      </c>
      <c r="E35">
        <v>0</v>
      </c>
      <c r="F35">
        <v>0</v>
      </c>
      <c r="G35">
        <v>0</v>
      </c>
      <c r="H35">
        <v>60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x14ac:dyDescent="0.25">
      <c r="A36" s="12">
        <v>7</v>
      </c>
      <c r="B36" s="12" t="s">
        <v>153</v>
      </c>
      <c r="C36" s="12" t="s">
        <v>154</v>
      </c>
      <c r="D36" s="12">
        <v>4</v>
      </c>
      <c r="E36" s="12">
        <v>0</v>
      </c>
      <c r="F36" s="12">
        <v>0</v>
      </c>
      <c r="G36" s="12">
        <v>0</v>
      </c>
      <c r="H36" s="12">
        <v>60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x14ac:dyDescent="0.25">
      <c r="A37" s="12">
        <v>7</v>
      </c>
      <c r="B37" s="12" t="s">
        <v>84</v>
      </c>
      <c r="C37" s="12" t="s">
        <v>85</v>
      </c>
      <c r="D37" s="12">
        <v>0</v>
      </c>
      <c r="E37" s="12">
        <v>0</v>
      </c>
      <c r="F37" s="12">
        <v>0</v>
      </c>
      <c r="G37" s="12">
        <v>2</v>
      </c>
      <c r="H37" s="12">
        <v>0</v>
      </c>
      <c r="I37" s="12">
        <v>0</v>
      </c>
      <c r="J37" s="12">
        <v>0</v>
      </c>
      <c r="K37" s="12">
        <v>60</v>
      </c>
      <c r="L37" s="12">
        <v>0</v>
      </c>
      <c r="M37" s="12">
        <v>0</v>
      </c>
      <c r="N37" s="12">
        <v>0</v>
      </c>
    </row>
    <row r="38" spans="1:14" x14ac:dyDescent="0.25">
      <c r="A38">
        <v>8</v>
      </c>
      <c r="B38" t="s">
        <v>58</v>
      </c>
      <c r="C38" t="s">
        <v>155</v>
      </c>
      <c r="D38">
        <v>4</v>
      </c>
      <c r="E38">
        <v>0</v>
      </c>
      <c r="F38">
        <v>0</v>
      </c>
      <c r="G38">
        <v>0</v>
      </c>
      <c r="H38">
        <v>60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</row>
    <row r="39" spans="1:14" x14ac:dyDescent="0.25">
      <c r="A39">
        <v>8</v>
      </c>
      <c r="B39" t="s">
        <v>59</v>
      </c>
      <c r="C39" t="s">
        <v>156</v>
      </c>
      <c r="D39">
        <v>4</v>
      </c>
      <c r="E39">
        <v>0</v>
      </c>
      <c r="F39">
        <v>0</v>
      </c>
      <c r="G39">
        <v>0</v>
      </c>
      <c r="H39">
        <v>60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</row>
    <row r="40" spans="1:14" ht="14.25" customHeight="1" x14ac:dyDescent="0.25">
      <c r="A40">
        <v>8</v>
      </c>
      <c r="B40" t="s">
        <v>157</v>
      </c>
      <c r="C40" t="s">
        <v>158</v>
      </c>
      <c r="D40">
        <v>4</v>
      </c>
      <c r="E40">
        <v>0</v>
      </c>
      <c r="F40">
        <v>0</v>
      </c>
      <c r="G40">
        <v>0</v>
      </c>
      <c r="H40">
        <v>60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</row>
    <row r="41" spans="1:14" ht="13.5" customHeight="1" x14ac:dyDescent="0.25">
      <c r="A41">
        <v>8</v>
      </c>
      <c r="B41" t="s">
        <v>60</v>
      </c>
      <c r="C41" t="s">
        <v>159</v>
      </c>
      <c r="D41">
        <v>4</v>
      </c>
      <c r="E41">
        <v>0</v>
      </c>
      <c r="F41">
        <v>0</v>
      </c>
      <c r="G41">
        <v>0</v>
      </c>
      <c r="H41">
        <v>60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</row>
    <row r="42" spans="1:14" x14ac:dyDescent="0.25">
      <c r="A42">
        <v>8</v>
      </c>
      <c r="B42" t="s">
        <v>160</v>
      </c>
      <c r="C42" t="s">
        <v>161</v>
      </c>
      <c r="D42">
        <v>4</v>
      </c>
      <c r="E42">
        <v>0</v>
      </c>
      <c r="F42">
        <v>0</v>
      </c>
      <c r="G42">
        <v>0</v>
      </c>
      <c r="H42">
        <v>60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ht="15" customHeight="1" x14ac:dyDescent="0.25">
      <c r="A43" s="12">
        <v>8</v>
      </c>
      <c r="B43" s="12" t="s">
        <v>162</v>
      </c>
      <c r="C43" s="12" t="s">
        <v>163</v>
      </c>
      <c r="D43" s="12">
        <v>4</v>
      </c>
      <c r="E43" s="12">
        <v>0</v>
      </c>
      <c r="F43" s="12">
        <v>0</v>
      </c>
      <c r="G43" s="12">
        <v>0</v>
      </c>
      <c r="H43" s="12">
        <v>60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</row>
    <row r="44" spans="1:14" x14ac:dyDescent="0.25">
      <c r="A44" s="12">
        <v>8</v>
      </c>
      <c r="B44" s="12" t="s">
        <v>86</v>
      </c>
      <c r="C44" s="12" t="s">
        <v>87</v>
      </c>
      <c r="D44" s="12">
        <v>0</v>
      </c>
      <c r="E44" s="12">
        <v>0</v>
      </c>
      <c r="F44" s="12">
        <v>0</v>
      </c>
      <c r="G44" s="12">
        <v>2</v>
      </c>
      <c r="H44" s="12">
        <v>0</v>
      </c>
      <c r="I44" s="12">
        <v>0</v>
      </c>
      <c r="J44" s="12">
        <v>0</v>
      </c>
      <c r="K44" s="12">
        <v>60</v>
      </c>
      <c r="L44" s="12">
        <v>0</v>
      </c>
      <c r="M44" s="12">
        <v>0</v>
      </c>
      <c r="N44" s="12">
        <v>0</v>
      </c>
    </row>
    <row r="45" spans="1:14" x14ac:dyDescent="0.25">
      <c r="A45">
        <v>9</v>
      </c>
      <c r="B45" t="s">
        <v>164</v>
      </c>
      <c r="C45" t="s">
        <v>165</v>
      </c>
      <c r="D45">
        <v>1</v>
      </c>
      <c r="E45">
        <v>2</v>
      </c>
      <c r="F45">
        <v>0</v>
      </c>
      <c r="G45">
        <v>0</v>
      </c>
      <c r="H45">
        <v>15</v>
      </c>
      <c r="I45">
        <v>60</v>
      </c>
      <c r="J45">
        <v>0</v>
      </c>
      <c r="K45">
        <v>0</v>
      </c>
      <c r="L45">
        <v>0</v>
      </c>
      <c r="M45">
        <v>0</v>
      </c>
      <c r="N45">
        <v>0</v>
      </c>
    </row>
    <row r="46" spans="1:14" x14ac:dyDescent="0.25">
      <c r="A46">
        <v>9</v>
      </c>
      <c r="B46" t="s">
        <v>166</v>
      </c>
      <c r="C46" t="s">
        <v>167</v>
      </c>
      <c r="D46">
        <v>1</v>
      </c>
      <c r="E46">
        <v>0</v>
      </c>
      <c r="F46">
        <v>6</v>
      </c>
      <c r="G46">
        <v>0</v>
      </c>
      <c r="H46">
        <v>15</v>
      </c>
      <c r="I46">
        <v>0</v>
      </c>
      <c r="J46">
        <v>180</v>
      </c>
      <c r="K46">
        <v>0</v>
      </c>
      <c r="L46">
        <v>0</v>
      </c>
      <c r="M46">
        <v>0</v>
      </c>
      <c r="N46">
        <v>0</v>
      </c>
    </row>
    <row r="47" spans="1:14" x14ac:dyDescent="0.25">
      <c r="A47" s="12">
        <v>9</v>
      </c>
      <c r="B47" s="12" t="s">
        <v>168</v>
      </c>
      <c r="C47" s="12" t="s">
        <v>169</v>
      </c>
      <c r="D47" s="12">
        <v>4</v>
      </c>
      <c r="E47" s="12">
        <v>0</v>
      </c>
      <c r="F47" s="12">
        <v>0</v>
      </c>
      <c r="G47" s="12">
        <v>0</v>
      </c>
      <c r="H47" s="12">
        <v>60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1:14" x14ac:dyDescent="0.25">
      <c r="A48" s="12">
        <v>9</v>
      </c>
      <c r="B48" s="12" t="s">
        <v>88</v>
      </c>
      <c r="C48" s="12" t="s">
        <v>89</v>
      </c>
      <c r="D48" s="12">
        <v>0</v>
      </c>
      <c r="E48" s="12">
        <v>0</v>
      </c>
      <c r="F48" s="12">
        <v>0</v>
      </c>
      <c r="G48" s="12">
        <v>2</v>
      </c>
      <c r="H48" s="12">
        <v>0</v>
      </c>
      <c r="I48" s="12">
        <v>0</v>
      </c>
      <c r="J48" s="12">
        <v>0</v>
      </c>
      <c r="K48" s="12">
        <v>60</v>
      </c>
      <c r="L48" s="12">
        <v>0</v>
      </c>
      <c r="M48" s="12">
        <v>0</v>
      </c>
      <c r="N48" s="12">
        <v>0</v>
      </c>
    </row>
    <row r="49" spans="1:14" x14ac:dyDescent="0.25">
      <c r="A49">
        <v>10</v>
      </c>
      <c r="B49" t="s">
        <v>170</v>
      </c>
      <c r="C49" t="s">
        <v>171</v>
      </c>
      <c r="D49">
        <v>1</v>
      </c>
      <c r="E49">
        <v>2</v>
      </c>
      <c r="F49">
        <v>0</v>
      </c>
      <c r="G49">
        <v>0</v>
      </c>
      <c r="H49">
        <v>15</v>
      </c>
      <c r="I49">
        <v>60</v>
      </c>
      <c r="J49">
        <v>0</v>
      </c>
      <c r="K49">
        <v>0</v>
      </c>
      <c r="L49">
        <v>0</v>
      </c>
      <c r="M49">
        <v>0</v>
      </c>
      <c r="N49">
        <v>0</v>
      </c>
    </row>
    <row r="50" spans="1:14" x14ac:dyDescent="0.25">
      <c r="A50" s="12">
        <v>10</v>
      </c>
      <c r="B50" s="12" t="s">
        <v>172</v>
      </c>
      <c r="C50" s="12" t="s">
        <v>173</v>
      </c>
      <c r="D50" s="12">
        <v>4</v>
      </c>
      <c r="E50" s="12">
        <v>0</v>
      </c>
      <c r="F50" s="12">
        <v>0</v>
      </c>
      <c r="G50" s="12">
        <v>0</v>
      </c>
      <c r="H50" s="12">
        <v>60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1:14" x14ac:dyDescent="0.25">
      <c r="A51" s="12">
        <v>10</v>
      </c>
      <c r="B51" s="12" t="s">
        <v>90</v>
      </c>
      <c r="C51" s="12" t="s">
        <v>91</v>
      </c>
      <c r="D51" s="12">
        <v>0</v>
      </c>
      <c r="E51" s="12">
        <v>0</v>
      </c>
      <c r="F51" s="12">
        <v>0</v>
      </c>
      <c r="G51" s="12">
        <v>2</v>
      </c>
      <c r="H51" s="12">
        <v>0</v>
      </c>
      <c r="I51" s="12">
        <v>0</v>
      </c>
      <c r="J51" s="12">
        <v>0</v>
      </c>
      <c r="K51" s="12">
        <v>60</v>
      </c>
      <c r="L51" s="12">
        <v>0</v>
      </c>
      <c r="M51" s="12">
        <v>0</v>
      </c>
      <c r="N51" s="12">
        <v>0</v>
      </c>
    </row>
    <row r="52" spans="1:14" x14ac:dyDescent="0.25">
      <c r="D52">
        <f>SUBTOTAL(109,Tabela2[CredAula])</f>
        <v>119</v>
      </c>
      <c r="E52">
        <f>SUBTOTAL(109,Tabela2[CredTrab])</f>
        <v>4</v>
      </c>
      <c r="F52">
        <f>SUBTOTAL(109,Tabela2[CredEstg])</f>
        <v>6</v>
      </c>
      <c r="G52">
        <f>SUBTOTAL(109,Tabela2[CredCEx])</f>
        <v>15</v>
      </c>
      <c r="H52">
        <f>SUBTOTAL(109,Tabela2[CHAula])</f>
        <v>1785</v>
      </c>
      <c r="I52">
        <f>SUBTOTAL(109,Tabela2[CHTrab])</f>
        <v>120</v>
      </c>
      <c r="J52">
        <f>SUBTOTAL(109,Tabela2[CHEstg])</f>
        <v>180</v>
      </c>
      <c r="K52">
        <f>SUBTOTAL(109,Tabela2[CHCEx])</f>
        <v>450</v>
      </c>
      <c r="L52">
        <f>SUBTOTAL(109,Tabela2[CHAAC])</f>
        <v>60</v>
      </c>
      <c r="M52">
        <f>SUBTOTAL(109,Tabela2[CP])</f>
        <v>0</v>
      </c>
      <c r="N52">
        <f>SUBTOTAL(109,Tabela2[ATPA])</f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7"/>
  <sheetViews>
    <sheetView workbookViewId="0"/>
  </sheetViews>
  <sheetFormatPr defaultRowHeight="15" x14ac:dyDescent="0.25"/>
  <cols>
    <col min="1" max="1" width="10.140625" customWidth="1"/>
    <col min="2" max="2" width="9.28515625" customWidth="1"/>
    <col min="3" max="3" width="50.7109375" customWidth="1"/>
    <col min="4" max="4" width="11.28515625" customWidth="1"/>
    <col min="5" max="5" width="11.140625" customWidth="1"/>
    <col min="6" max="6" width="10.85546875" customWidth="1"/>
    <col min="7" max="7" width="10.42578125" customWidth="1"/>
    <col min="8" max="8" width="9.5703125" customWidth="1"/>
    <col min="9" max="9" width="9.42578125" customWidth="1"/>
    <col min="12" max="12" width="9.28515625" customWidth="1"/>
  </cols>
  <sheetData>
    <row r="3" spans="1:14" x14ac:dyDescent="0.25">
      <c r="B3" s="2"/>
      <c r="C3" s="2"/>
    </row>
    <row r="4" spans="1:14" x14ac:dyDescent="0.25">
      <c r="B4" s="2"/>
      <c r="C4" s="2"/>
    </row>
    <row r="7" spans="1:14" x14ac:dyDescent="0.25">
      <c r="B7" s="2"/>
      <c r="C7" s="2"/>
    </row>
    <row r="8" spans="1:14" ht="12.75" customHeight="1" x14ac:dyDescent="0.25">
      <c r="B8" s="2"/>
      <c r="C8" s="2"/>
    </row>
    <row r="9" spans="1:14" ht="13.5" customHeight="1" x14ac:dyDescent="0.25"/>
    <row r="10" spans="1:14" ht="13.5" customHeight="1" x14ac:dyDescent="0.25">
      <c r="A10" t="s">
        <v>121</v>
      </c>
      <c r="B10" t="s">
        <v>122</v>
      </c>
      <c r="C10" t="s">
        <v>44</v>
      </c>
      <c r="D10" t="s">
        <v>186</v>
      </c>
      <c r="E10" t="s">
        <v>187</v>
      </c>
      <c r="F10" t="s">
        <v>188</v>
      </c>
      <c r="G10" t="s">
        <v>189</v>
      </c>
      <c r="H10" t="s">
        <v>190</v>
      </c>
      <c r="I10" t="s">
        <v>191</v>
      </c>
      <c r="J10" t="s">
        <v>192</v>
      </c>
      <c r="K10" t="s">
        <v>193</v>
      </c>
      <c r="L10" t="s">
        <v>194</v>
      </c>
      <c r="M10" t="s">
        <v>195</v>
      </c>
      <c r="N10" t="s">
        <v>196</v>
      </c>
    </row>
    <row r="11" spans="1:14" x14ac:dyDescent="0.25">
      <c r="A11">
        <v>9</v>
      </c>
      <c r="B11" t="s">
        <v>174</v>
      </c>
      <c r="C11" t="s">
        <v>175</v>
      </c>
      <c r="D11">
        <v>4</v>
      </c>
      <c r="E11">
        <v>0</v>
      </c>
      <c r="F11">
        <v>0</v>
      </c>
      <c r="G11">
        <v>0</v>
      </c>
      <c r="H11">
        <v>60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4" x14ac:dyDescent="0.25">
      <c r="A12">
        <v>9</v>
      </c>
      <c r="B12" t="s">
        <v>176</v>
      </c>
      <c r="C12" t="s">
        <v>177</v>
      </c>
      <c r="D12">
        <v>4</v>
      </c>
      <c r="E12">
        <v>0</v>
      </c>
      <c r="F12">
        <v>0</v>
      </c>
      <c r="G12">
        <v>0</v>
      </c>
      <c r="H12">
        <v>60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4" x14ac:dyDescent="0.25">
      <c r="A13">
        <v>9</v>
      </c>
      <c r="B13" t="s">
        <v>178</v>
      </c>
      <c r="C13" t="s">
        <v>179</v>
      </c>
      <c r="D13">
        <v>4</v>
      </c>
      <c r="E13">
        <v>0</v>
      </c>
      <c r="F13">
        <v>0</v>
      </c>
      <c r="G13">
        <v>0</v>
      </c>
      <c r="H13">
        <v>60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x14ac:dyDescent="0.25">
      <c r="A14">
        <v>10</v>
      </c>
      <c r="B14" t="s">
        <v>180</v>
      </c>
      <c r="C14" t="s">
        <v>181</v>
      </c>
      <c r="D14">
        <v>4</v>
      </c>
      <c r="E14">
        <v>0</v>
      </c>
      <c r="F14">
        <v>0</v>
      </c>
      <c r="G14">
        <v>0</v>
      </c>
      <c r="H14">
        <v>60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x14ac:dyDescent="0.25">
      <c r="A15">
        <v>10</v>
      </c>
      <c r="B15" t="s">
        <v>182</v>
      </c>
      <c r="C15" t="s">
        <v>183</v>
      </c>
      <c r="D15">
        <v>4</v>
      </c>
      <c r="E15">
        <v>0</v>
      </c>
      <c r="F15">
        <v>0</v>
      </c>
      <c r="G15">
        <v>0</v>
      </c>
      <c r="H15">
        <v>60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 x14ac:dyDescent="0.25">
      <c r="A16">
        <v>10</v>
      </c>
      <c r="B16" t="s">
        <v>184</v>
      </c>
      <c r="C16" t="s">
        <v>185</v>
      </c>
      <c r="D16">
        <v>4</v>
      </c>
      <c r="E16">
        <v>0</v>
      </c>
      <c r="F16">
        <v>0</v>
      </c>
      <c r="G16">
        <v>0</v>
      </c>
      <c r="H16">
        <v>60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4:14" x14ac:dyDescent="0.25">
      <c r="D17">
        <f>SUBTOTAL(109,Tabela3[CredAula])</f>
        <v>24</v>
      </c>
      <c r="E17">
        <f>SUBTOTAL(109,Tabela3[CredTrab])</f>
        <v>0</v>
      </c>
      <c r="F17">
        <f>SUBTOTAL(109,Tabela3[CredEstg])</f>
        <v>0</v>
      </c>
      <c r="G17">
        <f>SUBTOTAL(109,Tabela3[CredCEx])</f>
        <v>0</v>
      </c>
      <c r="H17">
        <f>SUBTOTAL(109,Tabela3[CHAula])</f>
        <v>360</v>
      </c>
      <c r="I17">
        <f>SUBTOTAL(109,Tabela3[CHTrab])</f>
        <v>0</v>
      </c>
      <c r="J17">
        <f>SUBTOTAL(109,Tabela3[CHEstg])</f>
        <v>0</v>
      </c>
      <c r="K17">
        <f>SUBTOTAL(109,Tabela3[CHCEx])</f>
        <v>0</v>
      </c>
      <c r="L17">
        <f>SUBTOTAL(109,Tabela3[CHAAC])</f>
        <v>0</v>
      </c>
      <c r="M17">
        <f>SUBTOTAL(109,Tabela3[CP])</f>
        <v>0</v>
      </c>
      <c r="N17">
        <f>SUBTOTAL(109,Tabela3[ATPA])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Geral</vt:lpstr>
      <vt:lpstr>Bienio</vt:lpstr>
      <vt:lpstr>Habilitação</vt:lpstr>
      <vt:lpstr>Módulo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Moura</dc:creator>
  <cp:lastModifiedBy>Marco Aurélio de Mesquita</cp:lastModifiedBy>
  <cp:lastPrinted>2023-09-27T14:53:56Z</cp:lastPrinted>
  <dcterms:created xsi:type="dcterms:W3CDTF">2023-09-27T12:50:35Z</dcterms:created>
  <dcterms:modified xsi:type="dcterms:W3CDTF">2023-10-30T20:54:14Z</dcterms:modified>
</cp:coreProperties>
</file>