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arco.mesquita\Dropbox\_CoC\_Extensão na Graduação Poli 25-10-23\"/>
    </mc:Choice>
  </mc:AlternateContent>
  <bookViews>
    <workbookView xWindow="-105" yWindow="-105" windowWidth="23250" windowHeight="13170" activeTab="4"/>
  </bookViews>
  <sheets>
    <sheet name="A (1)" sheetId="1" r:id="rId1"/>
    <sheet name="B (1)" sheetId="2" r:id="rId2"/>
    <sheet name="A (2)" sheetId="7" r:id="rId3"/>
    <sheet name="B (2)" sheetId="8" r:id="rId4"/>
    <sheet name="Opt" sheetId="9" r:id="rId5"/>
  </sheets>
  <calcPr calcId="162913"/>
  <pivotCaches>
    <pivotCache cacheId="4" r:id="rId6"/>
    <pivotCache cacheId="5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7" i="7" l="1"/>
  <c r="W7" i="7"/>
  <c r="I32" i="1" l="1"/>
  <c r="I33" i="1"/>
  <c r="H32" i="1"/>
  <c r="H33" i="1"/>
  <c r="M33" i="7"/>
  <c r="J33" i="7"/>
  <c r="J43" i="7"/>
  <c r="J51" i="7"/>
  <c r="J59" i="7"/>
  <c r="J66" i="7"/>
  <c r="J73" i="7"/>
  <c r="J77" i="7"/>
  <c r="J80" i="7"/>
  <c r="K33" i="7"/>
  <c r="K43" i="7"/>
  <c r="K51" i="7"/>
  <c r="K59" i="7"/>
  <c r="K66" i="7"/>
  <c r="K73" i="7"/>
  <c r="K77" i="7"/>
  <c r="K80" i="7"/>
  <c r="L33" i="7"/>
  <c r="L43" i="7"/>
  <c r="L51" i="7"/>
  <c r="L59" i="7"/>
  <c r="L66" i="7"/>
  <c r="L73" i="7"/>
  <c r="L77" i="7"/>
  <c r="L80" i="7"/>
  <c r="M43" i="7"/>
  <c r="M51" i="7"/>
  <c r="M59" i="7"/>
  <c r="M66" i="7"/>
  <c r="M73" i="7"/>
  <c r="M77" i="7"/>
  <c r="M80" i="7"/>
  <c r="P87" i="7"/>
  <c r="L4" i="7" s="1"/>
  <c r="O87" i="7"/>
  <c r="L3" i="7" s="1"/>
  <c r="N87" i="7"/>
  <c r="I7" i="7" s="1"/>
  <c r="I87" i="7"/>
  <c r="H87" i="7"/>
  <c r="G87" i="7"/>
  <c r="F87" i="7"/>
  <c r="M79" i="7"/>
  <c r="L79" i="7"/>
  <c r="K79" i="7"/>
  <c r="J79" i="7"/>
  <c r="M78" i="7"/>
  <c r="L78" i="7"/>
  <c r="K78" i="7"/>
  <c r="J78" i="7"/>
  <c r="M86" i="7"/>
  <c r="L86" i="7"/>
  <c r="K86" i="7"/>
  <c r="J86" i="7"/>
  <c r="M85" i="7"/>
  <c r="L85" i="7"/>
  <c r="K85" i="7"/>
  <c r="J85" i="7"/>
  <c r="M84" i="7"/>
  <c r="L84" i="7"/>
  <c r="K84" i="7"/>
  <c r="J84" i="7"/>
  <c r="M76" i="7"/>
  <c r="L76" i="7"/>
  <c r="K76" i="7"/>
  <c r="J76" i="7"/>
  <c r="M75" i="7"/>
  <c r="L75" i="7"/>
  <c r="K75" i="7"/>
  <c r="J75" i="7"/>
  <c r="M74" i="7"/>
  <c r="L74" i="7"/>
  <c r="K74" i="7"/>
  <c r="J74" i="7"/>
  <c r="M83" i="7"/>
  <c r="L83" i="7"/>
  <c r="K83" i="7"/>
  <c r="J83" i="7"/>
  <c r="M82" i="7"/>
  <c r="L82" i="7"/>
  <c r="K82" i="7"/>
  <c r="J82" i="7"/>
  <c r="M81" i="7"/>
  <c r="L81" i="7"/>
  <c r="K81" i="7"/>
  <c r="J81" i="7"/>
  <c r="M72" i="7"/>
  <c r="L72" i="7"/>
  <c r="K72" i="7"/>
  <c r="J72" i="7"/>
  <c r="M71" i="7"/>
  <c r="L71" i="7"/>
  <c r="K71" i="7"/>
  <c r="J71" i="7"/>
  <c r="M70" i="7"/>
  <c r="L70" i="7"/>
  <c r="K70" i="7"/>
  <c r="J70" i="7"/>
  <c r="M69" i="7"/>
  <c r="L69" i="7"/>
  <c r="K69" i="7"/>
  <c r="J69" i="7"/>
  <c r="M68" i="7"/>
  <c r="L68" i="7"/>
  <c r="K68" i="7"/>
  <c r="J68" i="7"/>
  <c r="M67" i="7"/>
  <c r="L67" i="7"/>
  <c r="K67" i="7"/>
  <c r="J67" i="7"/>
  <c r="M65" i="7"/>
  <c r="L65" i="7"/>
  <c r="K65" i="7"/>
  <c r="J65" i="7"/>
  <c r="M64" i="7"/>
  <c r="L64" i="7"/>
  <c r="K64" i="7"/>
  <c r="J64" i="7"/>
  <c r="M63" i="7"/>
  <c r="L63" i="7"/>
  <c r="K63" i="7"/>
  <c r="J63" i="7"/>
  <c r="M62" i="7"/>
  <c r="L62" i="7"/>
  <c r="K62" i="7"/>
  <c r="J62" i="7"/>
  <c r="M61" i="7"/>
  <c r="L61" i="7"/>
  <c r="K61" i="7"/>
  <c r="J61" i="7"/>
  <c r="M60" i="7"/>
  <c r="L60" i="7"/>
  <c r="K60" i="7"/>
  <c r="J60" i="7"/>
  <c r="M58" i="7"/>
  <c r="L58" i="7"/>
  <c r="K58" i="7"/>
  <c r="J58" i="7"/>
  <c r="M57" i="7"/>
  <c r="L57" i="7"/>
  <c r="K57" i="7"/>
  <c r="J57" i="7"/>
  <c r="M56" i="7"/>
  <c r="L56" i="7"/>
  <c r="K56" i="7"/>
  <c r="J56" i="7"/>
  <c r="M55" i="7"/>
  <c r="L55" i="7"/>
  <c r="K55" i="7"/>
  <c r="J55" i="7"/>
  <c r="M54" i="7"/>
  <c r="L54" i="7"/>
  <c r="K54" i="7"/>
  <c r="J54" i="7"/>
  <c r="M53" i="7"/>
  <c r="L53" i="7"/>
  <c r="K53" i="7"/>
  <c r="J53" i="7"/>
  <c r="M52" i="7"/>
  <c r="L52" i="7"/>
  <c r="K52" i="7"/>
  <c r="J52" i="7"/>
  <c r="M50" i="7"/>
  <c r="L50" i="7"/>
  <c r="K50" i="7"/>
  <c r="J50" i="7"/>
  <c r="M49" i="7"/>
  <c r="L49" i="7"/>
  <c r="K49" i="7"/>
  <c r="J49" i="7"/>
  <c r="M48" i="7"/>
  <c r="L48" i="7"/>
  <c r="K48" i="7"/>
  <c r="J48" i="7"/>
  <c r="M47" i="7"/>
  <c r="L47" i="7"/>
  <c r="K47" i="7"/>
  <c r="J47" i="7"/>
  <c r="M46" i="7"/>
  <c r="L46" i="7"/>
  <c r="K46" i="7"/>
  <c r="J46" i="7"/>
  <c r="M45" i="7"/>
  <c r="L45" i="7"/>
  <c r="K45" i="7"/>
  <c r="J45" i="7"/>
  <c r="M44" i="7"/>
  <c r="L44" i="7"/>
  <c r="K44" i="7"/>
  <c r="J44" i="7"/>
  <c r="M42" i="7"/>
  <c r="L42" i="7"/>
  <c r="K42" i="7"/>
  <c r="J42" i="7"/>
  <c r="M41" i="7"/>
  <c r="L41" i="7"/>
  <c r="K41" i="7"/>
  <c r="J41" i="7"/>
  <c r="M40" i="7"/>
  <c r="L40" i="7"/>
  <c r="K40" i="7"/>
  <c r="J40" i="7"/>
  <c r="M39" i="7"/>
  <c r="L39" i="7"/>
  <c r="K39" i="7"/>
  <c r="J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L35" i="7"/>
  <c r="K35" i="7"/>
  <c r="J35" i="7"/>
  <c r="M34" i="7"/>
  <c r="L34" i="7"/>
  <c r="K34" i="7"/>
  <c r="J34" i="7"/>
  <c r="M32" i="7"/>
  <c r="L32" i="7"/>
  <c r="K32" i="7"/>
  <c r="J32" i="7"/>
  <c r="M31" i="7"/>
  <c r="L31" i="7"/>
  <c r="K31" i="7"/>
  <c r="J31" i="7"/>
  <c r="M30" i="7"/>
  <c r="L30" i="7"/>
  <c r="K30" i="7"/>
  <c r="J30" i="7"/>
  <c r="M29" i="7"/>
  <c r="L29" i="7"/>
  <c r="K29" i="7"/>
  <c r="J29" i="7"/>
  <c r="M28" i="7"/>
  <c r="L28" i="7"/>
  <c r="K28" i="7"/>
  <c r="J28" i="7"/>
  <c r="M27" i="7"/>
  <c r="L27" i="7"/>
  <c r="K27" i="7"/>
  <c r="J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22" i="7"/>
  <c r="L22" i="7"/>
  <c r="K22" i="7"/>
  <c r="J22" i="7"/>
  <c r="M21" i="7"/>
  <c r="L21" i="7"/>
  <c r="K21" i="7"/>
  <c r="J21" i="7"/>
  <c r="M20" i="7"/>
  <c r="L20" i="7"/>
  <c r="K20" i="7"/>
  <c r="J20" i="7"/>
  <c r="M19" i="7"/>
  <c r="L19" i="7"/>
  <c r="K19" i="7"/>
  <c r="J19" i="7"/>
  <c r="M18" i="7"/>
  <c r="L18" i="7"/>
  <c r="K18" i="7"/>
  <c r="J18" i="7"/>
  <c r="M17" i="7"/>
  <c r="L17" i="7"/>
  <c r="K17" i="7"/>
  <c r="J17" i="7"/>
  <c r="M16" i="7"/>
  <c r="L16" i="7"/>
  <c r="K16" i="7"/>
  <c r="J16" i="7"/>
  <c r="M15" i="7"/>
  <c r="L15" i="7"/>
  <c r="K15" i="7"/>
  <c r="J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J79" i="1"/>
  <c r="I5" i="1" s="1"/>
  <c r="K79" i="1"/>
  <c r="I6" i="1" s="1"/>
  <c r="F4" i="1" s="1"/>
  <c r="L79" i="1"/>
  <c r="I7" i="1" s="1"/>
  <c r="M79" i="1"/>
  <c r="L3" i="1" s="1"/>
  <c r="N79" i="1"/>
  <c r="L4" i="1" s="1"/>
  <c r="Y25" i="2"/>
  <c r="Y26" i="8"/>
  <c r="L5" i="1" l="1"/>
  <c r="L5" i="7"/>
  <c r="K87" i="7"/>
  <c r="I4" i="7" s="1"/>
  <c r="J87" i="7"/>
  <c r="I3" i="7" s="1"/>
  <c r="L87" i="7"/>
  <c r="I5" i="7" s="1"/>
  <c r="M87" i="7"/>
  <c r="I6" i="7" s="1"/>
  <c r="F4" i="7" s="1"/>
  <c r="Z7" i="1"/>
  <c r="U7" i="1"/>
  <c r="I8" i="7" l="1"/>
  <c r="F3" i="7" s="1"/>
  <c r="F7" i="7" s="1"/>
  <c r="H72" i="1"/>
  <c r="I72" i="1"/>
  <c r="H70" i="1"/>
  <c r="I70" i="1"/>
  <c r="H67" i="1"/>
  <c r="I67" i="1"/>
  <c r="H61" i="1"/>
  <c r="I61" i="1"/>
  <c r="H55" i="1"/>
  <c r="I55" i="1"/>
  <c r="H48" i="1"/>
  <c r="I48" i="1"/>
  <c r="H41" i="1"/>
  <c r="I4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2" i="1"/>
  <c r="I42" i="1"/>
  <c r="H43" i="1"/>
  <c r="I43" i="1"/>
  <c r="H44" i="1"/>
  <c r="I44" i="1"/>
  <c r="H45" i="1"/>
  <c r="I45" i="1"/>
  <c r="H46" i="1"/>
  <c r="I46" i="1"/>
  <c r="H47" i="1"/>
  <c r="I47" i="1"/>
  <c r="H49" i="1"/>
  <c r="I49" i="1"/>
  <c r="H50" i="1"/>
  <c r="I50" i="1"/>
  <c r="H51" i="1"/>
  <c r="I51" i="1"/>
  <c r="H52" i="1"/>
  <c r="I52" i="1"/>
  <c r="H53" i="1"/>
  <c r="I53" i="1"/>
  <c r="H54" i="1"/>
  <c r="I54" i="1"/>
  <c r="H56" i="1"/>
  <c r="I56" i="1"/>
  <c r="H57" i="1"/>
  <c r="I57" i="1"/>
  <c r="H58" i="1"/>
  <c r="I58" i="1"/>
  <c r="H59" i="1"/>
  <c r="I59" i="1"/>
  <c r="H60" i="1"/>
  <c r="I60" i="1"/>
  <c r="H62" i="1"/>
  <c r="I62" i="1"/>
  <c r="H63" i="1"/>
  <c r="I63" i="1"/>
  <c r="H64" i="1"/>
  <c r="I64" i="1"/>
  <c r="H65" i="1"/>
  <c r="I65" i="1"/>
  <c r="H66" i="1"/>
  <c r="I66" i="1"/>
  <c r="H68" i="1"/>
  <c r="I68" i="1"/>
  <c r="H69" i="1"/>
  <c r="I69" i="1"/>
  <c r="H71" i="1"/>
  <c r="I71" i="1"/>
  <c r="H73" i="1"/>
  <c r="I73" i="1"/>
  <c r="H74" i="1"/>
  <c r="I74" i="1"/>
  <c r="H75" i="1"/>
  <c r="I75" i="1"/>
  <c r="H76" i="1"/>
  <c r="I76" i="1"/>
  <c r="H77" i="1"/>
  <c r="I77" i="1"/>
  <c r="H78" i="1"/>
  <c r="I78" i="1"/>
  <c r="I11" i="1"/>
  <c r="H11" i="1"/>
  <c r="H79" i="1" l="1"/>
  <c r="I3" i="1" s="1"/>
  <c r="I79" i="1"/>
  <c r="I4" i="1" s="1"/>
  <c r="F5" i="7"/>
  <c r="I8" i="1" l="1"/>
  <c r="F3" i="1" s="1"/>
  <c r="F5" i="1" s="1"/>
</calcChain>
</file>

<file path=xl/sharedStrings.xml><?xml version="1.0" encoding="utf-8"?>
<sst xmlns="http://schemas.openxmlformats.org/spreadsheetml/2006/main" count="802" uniqueCount="289">
  <si>
    <t>Aula</t>
  </si>
  <si>
    <t>Trabalho</t>
  </si>
  <si>
    <t>Subtotal</t>
  </si>
  <si>
    <t>Curso</t>
  </si>
  <si>
    <t>Período</t>
  </si>
  <si>
    <t>Código</t>
  </si>
  <si>
    <t>Disciplina</t>
  </si>
  <si>
    <t>CP</t>
  </si>
  <si>
    <t>ATPA</t>
  </si>
  <si>
    <t>03083-3000</t>
  </si>
  <si>
    <t>Física I</t>
  </si>
  <si>
    <t>MAC2166</t>
  </si>
  <si>
    <t>Introdução à Computação</t>
  </si>
  <si>
    <t>MAT2453</t>
  </si>
  <si>
    <t>Cálculo Diferencial e Integral I</t>
  </si>
  <si>
    <t>MAT3457</t>
  </si>
  <si>
    <t>Álgebra Linear I</t>
  </si>
  <si>
    <t>PCC3100</t>
  </si>
  <si>
    <t>Representação Gráfica para Projeto</t>
  </si>
  <si>
    <t>PNV3100</t>
  </si>
  <si>
    <t>Introdução à Engenharia</t>
  </si>
  <si>
    <t>PRO3160</t>
  </si>
  <si>
    <t>Introdução à Economia</t>
  </si>
  <si>
    <t>Física II</t>
  </si>
  <si>
    <t>MAT2454</t>
  </si>
  <si>
    <t>Cálculo Diferencial e Integral II</t>
  </si>
  <si>
    <t>MAT3458</t>
  </si>
  <si>
    <t>Álgebra Linear II</t>
  </si>
  <si>
    <t>PME3100</t>
  </si>
  <si>
    <t>Mecânica I</t>
  </si>
  <si>
    <t>PMT3110</t>
  </si>
  <si>
    <t>Introdução à Ciência dos Materiais para Engenharia</t>
  </si>
  <si>
    <t>PQI3140</t>
  </si>
  <si>
    <t>Laboratório de Fundamentos das Transformações Químicas</t>
  </si>
  <si>
    <t>PRO3330</t>
  </si>
  <si>
    <t>Engenharia e Sociedade</t>
  </si>
  <si>
    <t>Probabilidade</t>
  </si>
  <si>
    <t>Física Experimental A</t>
  </si>
  <si>
    <t>Física III</t>
  </si>
  <si>
    <t>MAT2455</t>
  </si>
  <si>
    <t>Cálculo Diferencial e Integral III</t>
  </si>
  <si>
    <t>PEF3202</t>
  </si>
  <si>
    <t>Introdução à Mecânica dos Sólidos</t>
  </si>
  <si>
    <t>PQI3211</t>
  </si>
  <si>
    <t>Processos Químicos</t>
  </si>
  <si>
    <t>PRO3151</t>
  </si>
  <si>
    <t>Laboratório de Sistemas de Informação</t>
  </si>
  <si>
    <t>Física Experimental B</t>
  </si>
  <si>
    <t>Física IV</t>
  </si>
  <si>
    <t>MAT2456</t>
  </si>
  <si>
    <t>Cálculo Diferencial e Integral IV</t>
  </si>
  <si>
    <t>PHA3001</t>
  </si>
  <si>
    <t>Engenharia e Meio Ambiente</t>
  </si>
  <si>
    <t>PME3230</t>
  </si>
  <si>
    <t>Mecânica dos Fluidos I</t>
  </si>
  <si>
    <t>PRO3201</t>
  </si>
  <si>
    <t>Estatística Básica e Aplicações</t>
  </si>
  <si>
    <t>PRO3252</t>
  </si>
  <si>
    <t>Automação e Controle</t>
  </si>
  <si>
    <t>MAP3121</t>
  </si>
  <si>
    <t>Métodos Numéricos e Aplicações</t>
  </si>
  <si>
    <t>PME3398</t>
  </si>
  <si>
    <t>Fundamentos de Termodinâmica e Transferência de Calor</t>
  </si>
  <si>
    <t>PMR3203</t>
  </si>
  <si>
    <t>Introdução à Manufatura Mecânica</t>
  </si>
  <si>
    <t>PRO3261</t>
  </si>
  <si>
    <t>Contabilidade e Custos</t>
  </si>
  <si>
    <t>PRO3341</t>
  </si>
  <si>
    <t>Modelagem e Otimização de Sistemas de Produção</t>
  </si>
  <si>
    <t>PRO3371</t>
  </si>
  <si>
    <t>Controle da Qualidade</t>
  </si>
  <si>
    <t>PEA3392</t>
  </si>
  <si>
    <t>Eletricidade Geral III</t>
  </si>
  <si>
    <t>PMR3103</t>
  </si>
  <si>
    <t>Introdução ao Projeto de Máquinas</t>
  </si>
  <si>
    <t>PRO3331</t>
  </si>
  <si>
    <t>Administração e Organização</t>
  </si>
  <si>
    <t>PRO3342</t>
  </si>
  <si>
    <t>Modelagem e Simulação de Sistemas de Produção</t>
  </si>
  <si>
    <t>PRO3362</t>
  </si>
  <si>
    <t>Engenharia Econômica e Finanças</t>
  </si>
  <si>
    <t>PRO3472</t>
  </si>
  <si>
    <t>Gestão da Qualidade de Produtos e Processos</t>
  </si>
  <si>
    <t>PRO3363</t>
  </si>
  <si>
    <t>Economia de Empresas</t>
  </si>
  <si>
    <t>PRO3432</t>
  </si>
  <si>
    <t>Organização do Trabalho na Produção</t>
  </si>
  <si>
    <t>PRO3443</t>
  </si>
  <si>
    <t>Projeto de Fábrica</t>
  </si>
  <si>
    <t>PRO3445</t>
  </si>
  <si>
    <t>Planejamento e Controle da Produção</t>
  </si>
  <si>
    <t>PRO3475</t>
  </si>
  <si>
    <t>Gestão de Projetos</t>
  </si>
  <si>
    <t>PRO3433</t>
  </si>
  <si>
    <t>Ergonomia, Saúde e Segurança no Trabalho</t>
  </si>
  <si>
    <t>PRO3444</t>
  </si>
  <si>
    <t>Gestão de Operações de Manufatura</t>
  </si>
  <si>
    <t>PRO3446</t>
  </si>
  <si>
    <t>Logística e Cadeias de Suprimento</t>
  </si>
  <si>
    <t>PRO3474</t>
  </si>
  <si>
    <t>Projeto do Produto e Processo</t>
  </si>
  <si>
    <t>PRO3483</t>
  </si>
  <si>
    <t>Gestão Estratégica da Produção</t>
  </si>
  <si>
    <t>PRO3591</t>
  </si>
  <si>
    <t>Trabalho de Formatura I</t>
  </si>
  <si>
    <t>PRO3593</t>
  </si>
  <si>
    <t>Estágio Supervisionado</t>
  </si>
  <si>
    <t>PRO3592</t>
  </si>
  <si>
    <t>Trabalho de Formatura II</t>
  </si>
  <si>
    <t>03083-5000</t>
  </si>
  <si>
    <t>PRO3534</t>
  </si>
  <si>
    <t>Gestão de Operações em Serviços</t>
  </si>
  <si>
    <t>PRO3582</t>
  </si>
  <si>
    <t>Projeto de Novos Empreendimentos</t>
  </si>
  <si>
    <t>PRO3584</t>
  </si>
  <si>
    <t>Projeto, Processo e Gestão da Inovação</t>
  </si>
  <si>
    <t>PRO3553</t>
  </si>
  <si>
    <t>Gestão da Tecnologia da Informação</t>
  </si>
  <si>
    <t>PRO3564</t>
  </si>
  <si>
    <t>Princípios de Marketing para a Engenharia de Produção</t>
  </si>
  <si>
    <t>PRO3565</t>
  </si>
  <si>
    <t>Produção e Sustentabilidade</t>
  </si>
  <si>
    <t>Total Geral</t>
  </si>
  <si>
    <t>Carga Horária</t>
  </si>
  <si>
    <t>Obrigatória</t>
  </si>
  <si>
    <t>Optativa Livre</t>
  </si>
  <si>
    <t>Optativa Eletiva    </t>
  </si>
  <si>
    <t>Total</t>
  </si>
  <si>
    <t>_Período</t>
  </si>
  <si>
    <t>(Tudo)</t>
  </si>
  <si>
    <t>CHAula</t>
  </si>
  <si>
    <t>CHTrab</t>
  </si>
  <si>
    <t>Soma de CHAula</t>
  </si>
  <si>
    <t>Soma de CHTrab</t>
  </si>
  <si>
    <t>CHCEx</t>
  </si>
  <si>
    <t>CredAula</t>
  </si>
  <si>
    <t>CredTrab</t>
  </si>
  <si>
    <t>CredCEx</t>
  </si>
  <si>
    <t>CredEstg</t>
  </si>
  <si>
    <t>CHEstg</t>
  </si>
  <si>
    <t>PRO3601</t>
  </si>
  <si>
    <t>PRO3602</t>
  </si>
  <si>
    <t>PRO3603</t>
  </si>
  <si>
    <t>PRO3604</t>
  </si>
  <si>
    <t>PRO3605</t>
  </si>
  <si>
    <t>PRO3606</t>
  </si>
  <si>
    <t>PRO3607</t>
  </si>
  <si>
    <t>PRO3608</t>
  </si>
  <si>
    <t>Tipo</t>
  </si>
  <si>
    <t>Optativa Livre 1</t>
  </si>
  <si>
    <t>Optativa Livre 2</t>
  </si>
  <si>
    <t>Optativa Livre 3</t>
  </si>
  <si>
    <t>Optativa Livre 4</t>
  </si>
  <si>
    <t>Optativa Livre 5</t>
  </si>
  <si>
    <t>Optativa Livre 6</t>
  </si>
  <si>
    <t>Optativa Livre 7</t>
  </si>
  <si>
    <t>Optativa Livre 8</t>
  </si>
  <si>
    <t>Soma de CHEstg</t>
  </si>
  <si>
    <t>Soma de CHCEx</t>
  </si>
  <si>
    <t>#</t>
  </si>
  <si>
    <t>Comentários</t>
  </si>
  <si>
    <t>A estrutura curricular é composta de dois cursos: 03083-3000 e 03083-5000</t>
  </si>
  <si>
    <t>Não prevê disciplinas optativas eletivas</t>
  </si>
  <si>
    <t>Prevê 480h aula em disciplinas optativas livres</t>
  </si>
  <si>
    <t>Alterações</t>
  </si>
  <si>
    <t>Justificativa</t>
  </si>
  <si>
    <t>Atualmente as disciplinas têm 2 créditos aulas. Um crédito aula é suficiente para "aulas" da disciplina.</t>
  </si>
  <si>
    <t>Atividades</t>
  </si>
  <si>
    <t>AAC</t>
  </si>
  <si>
    <t>Total de Horas Atual (Básico + Habilitação + Módulo)</t>
  </si>
  <si>
    <t>CHAAC</t>
  </si>
  <si>
    <t>Atividades Acadêmicas Complementares</t>
  </si>
  <si>
    <t>Soma de CHAAC</t>
  </si>
  <si>
    <t>Resolução USP</t>
  </si>
  <si>
    <t>Grade atual</t>
  </si>
  <si>
    <t>3083 3000</t>
  </si>
  <si>
    <t>3083 5000</t>
  </si>
  <si>
    <t>Horas de Extensão</t>
  </si>
  <si>
    <t>% Horas de Extensão</t>
  </si>
  <si>
    <t>Não atende a restrição de 10% da carga horária com atividades de extensão</t>
  </si>
  <si>
    <t>Atende a restrição CNE de carga horária mínima de 3600h aula</t>
  </si>
  <si>
    <t>Atende a restrição CNE de carga horária mínima de 160h de estágio</t>
  </si>
  <si>
    <t>Aumento da carga horária total</t>
  </si>
  <si>
    <t>CHCP</t>
  </si>
  <si>
    <t>Total de Horas Atual (Básico + Habilitação)</t>
  </si>
  <si>
    <t>Reduzir três créditos aula de uma ou mais disciplinas</t>
  </si>
  <si>
    <t>Projetos de Cultura e Extensão 1</t>
  </si>
  <si>
    <t>Projetos de Cultura e Extensão 2</t>
  </si>
  <si>
    <t>Projetos de Cultura e Extensão 3</t>
  </si>
  <si>
    <t>Projetos de Cultura e Extensão 4</t>
  </si>
  <si>
    <t>Projetos de Cultura e Extensão 5</t>
  </si>
  <si>
    <t>Projetos de Cultura e Extensão 6</t>
  </si>
  <si>
    <t>Projetos de Cultura e Extensão 7</t>
  </si>
  <si>
    <t>Projetos de Cultura e Extensão 8</t>
  </si>
  <si>
    <t>PRO3651</t>
  </si>
  <si>
    <t>PRO3652</t>
  </si>
  <si>
    <t>PRO3653</t>
  </si>
  <si>
    <t>PRO3654</t>
  </si>
  <si>
    <t>PRO3655</t>
  </si>
  <si>
    <t>PRO3656</t>
  </si>
  <si>
    <t>PRO3657</t>
  </si>
  <si>
    <t>PRO3658</t>
  </si>
  <si>
    <t>PRO3652, 53, ..., 58</t>
  </si>
  <si>
    <t>Projeto de Cultura e Extensão 2, 3, ..., 8</t>
  </si>
  <si>
    <t>6 cr. tr.</t>
  </si>
  <si>
    <t>1 cr. tr.</t>
  </si>
  <si>
    <t>2 cr. tr.</t>
  </si>
  <si>
    <t>Projeto de Cultura e Extensão 1</t>
  </si>
  <si>
    <t>Fonte: Júpiter</t>
  </si>
  <si>
    <t>Prevê 60h de atividades acadêmicas complementares - restrição USP</t>
  </si>
  <si>
    <t>Retirada dos créditos de trabalho das seguintes disciplinas (total de 14 créditos, equivalentes a 420h): PCC3100, PNV3100, PRO3330, PRO3151, PRO3331, PRO3342, PRO3432, PRO3443, PRO3475, PRO3433, PRO3444, PRO3474 e PRO3564.</t>
  </si>
  <si>
    <t>Redução para um crédito aula nas disciplinas de Trabalho de Formatura (PRO3591 e PRO3592).</t>
  </si>
  <si>
    <t>Manter requisito mínimo de 60h de atividades complementares no PP.</t>
  </si>
  <si>
    <t>Disciplina de estágio (PRO3593): Retirada dos créditos de trabalho, inclusão dos créditos de estágio e redução dos créditos aula para um crédito.</t>
  </si>
  <si>
    <t>As horas de estágio devem ser lançadas no campo "créditos de estágio". Sobre a redução do crédito aula, um crédito aula é suficiente para "aulas" da disciplina.</t>
  </si>
  <si>
    <t>Reduzir três créditos aula de uma ou mais disciplinas.</t>
  </si>
  <si>
    <t>Incluir créditos de cultura e extensão na grade</t>
  </si>
  <si>
    <t>Criação da disciplina PRO3651 Projetos de Cultura e Extensão I com 1 créditos trabalho no 3o. semestre.</t>
  </si>
  <si>
    <t>Criação da disciplina PRO3652 Projetos de Cultura e Extensão II com 2 créditos trabalho no 4o. semestre.</t>
  </si>
  <si>
    <t>Criação da disciplina PRO3653 Projetos de Cultura e Extensão III com 2 créditos trabalho no 5o. semestre.</t>
  </si>
  <si>
    <t>Criação da disciplina PRO3654 Projetos de Cultura e Extensão IV com 2 créditos trabalho no 6o. semestre.</t>
  </si>
  <si>
    <t>Criação da disciplina PRO3655 Projetos de Cultura e Extensão V com 2 créditos trabalho no 7o. semestre.</t>
  </si>
  <si>
    <t>Criação da disciplina PRO3656 Projetos de Cultura e Extensão VI com 2 créditos trabalho no 8o. semestre.</t>
  </si>
  <si>
    <t>Criação da disciplina PRO3657 Projetos de Cultura e Extensão VII com 2 créditos trabalho no 9o. semestre.</t>
  </si>
  <si>
    <t>Criação da disciplina PRO3658 Projetos de Cultura e Extensão VIII com 2 créditos trabalho no 10o. semestre.</t>
  </si>
  <si>
    <t>Soma de CredAula</t>
  </si>
  <si>
    <t>Soma de CredTrab</t>
  </si>
  <si>
    <t>Soma de CredEstg</t>
  </si>
  <si>
    <t>Soma de CredCEx</t>
  </si>
  <si>
    <t>Grade Proposta - 8 disciplinas de extensão: uma com 1 crédito trabalho e 7 com 2 créditos trabalho</t>
  </si>
  <si>
    <t>As horas de estágio estão contabilizadas duplamente como crédito trabalhos e créditos de estágio em PRO3593</t>
  </si>
  <si>
    <t>Verificar com os docentes se os créditos de trabalho são "horas de estudo" ou "trabalho de campo" efetivamente. Rever se necessário.</t>
  </si>
  <si>
    <t>Reduzir a carga horária total do curso de 45 créditos</t>
  </si>
  <si>
    <t>Desenvolvimento de Soluções Médico-Hospitalares</t>
  </si>
  <si>
    <t>PRO3510</t>
  </si>
  <si>
    <t>A Interface Engenharia-Direito</t>
  </si>
  <si>
    <t>PRO3511</t>
  </si>
  <si>
    <t>Accounting Fundamentals</t>
  </si>
  <si>
    <t>PRO3512</t>
  </si>
  <si>
    <t>Decision Analysis Fundamentals</t>
  </si>
  <si>
    <t>Criação de Negócios Tecnológicos</t>
  </si>
  <si>
    <t>PRO3266</t>
  </si>
  <si>
    <t>Desenvolvimento Econômico Brasileiro</t>
  </si>
  <si>
    <t>PRO3280</t>
  </si>
  <si>
    <t>Visitas Técnicas</t>
  </si>
  <si>
    <t>PRO3281</t>
  </si>
  <si>
    <t>Tópicos em Engenharia de Produção I</t>
  </si>
  <si>
    <t>PRO3530</t>
  </si>
  <si>
    <t>Fundamentos de Prática de Pesquisa em Modelagem de Dados e da Decisão</t>
  </si>
  <si>
    <t>PRO3480</t>
  </si>
  <si>
    <t>Gestão Integrada de Cidades Inteligentes</t>
  </si>
  <si>
    <t>PRO3516</t>
  </si>
  <si>
    <t>Desenvolvimento de Soluções de Inovação Social</t>
  </si>
  <si>
    <t>Análise Massiva de Dados em Gestão de Operações</t>
  </si>
  <si>
    <t>PRO3613</t>
  </si>
  <si>
    <t>Gestão de Pessoas e Qualidade de Vida no Trabalho</t>
  </si>
  <si>
    <t>PRO3380</t>
  </si>
  <si>
    <t>Servitização e Sistemas Produto – Serviço</t>
  </si>
  <si>
    <t>PRO3381</t>
  </si>
  <si>
    <t>Design de Serviços</t>
  </si>
  <si>
    <t>PRO3383</t>
  </si>
  <si>
    <t>Jogo de Empresas</t>
  </si>
  <si>
    <t>PRO3385</t>
  </si>
  <si>
    <t>Responsabilidade Social Corporativa</t>
  </si>
  <si>
    <t>PRO3515</t>
  </si>
  <si>
    <t>Algoritmos de Otimização para Problemas de Produção</t>
  </si>
  <si>
    <t>PRO3525</t>
  </si>
  <si>
    <t>Modelagem e Otimização sob Incerteza</t>
  </si>
  <si>
    <t>PRO3587</t>
  </si>
  <si>
    <t>Inovação, Sociedade e Tecnologia</t>
  </si>
  <si>
    <t>PRO3588</t>
  </si>
  <si>
    <t>Inovação, Empreendedorismo e Gestão de Serviços em Saúde</t>
  </si>
  <si>
    <t>Applied Design Project I</t>
  </si>
  <si>
    <t>PRO3382</t>
  </si>
  <si>
    <t>Competição de Modelagem Financeira</t>
  </si>
  <si>
    <t>PRO3518</t>
  </si>
  <si>
    <t>Técnicas de Otimização Discreta para Problemas de Engenharia</t>
  </si>
  <si>
    <t>PRO3615</t>
  </si>
  <si>
    <t>Solução de Problemas Complexos do Desenvolvimento Brasileiro</t>
  </si>
  <si>
    <t>Applied Design Project II</t>
  </si>
  <si>
    <t>PRO3384</t>
  </si>
  <si>
    <t>Finanças Quantitativas</t>
  </si>
  <si>
    <t>PRO3520</t>
  </si>
  <si>
    <t>Algoritmos de Programação da Produção</t>
  </si>
  <si>
    <t>Desenvolvimento Integrado de Produtos</t>
  </si>
  <si>
    <t>PRO3586</t>
  </si>
  <si>
    <t>Fundamentos da Gestão da Inovação</t>
  </si>
  <si>
    <t>PRO3614</t>
  </si>
  <si>
    <t>Transição Energética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</si>
</sst>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164" fontId="0" fillId="0" borderId="0" xfId="1" applyNumberFormat="1" applyFont="1"/>
    <xf numFmtId="0" fontId="2" fillId="0" borderId="0" xfId="0" applyFont="1"/>
    <xf numFmtId="0" fontId="3" fillId="0" borderId="0" xfId="2"/>
    <xf numFmtId="0" fontId="0" fillId="0" borderId="0" xfId="0" applyNumberFormat="1"/>
    <xf numFmtId="0" fontId="0" fillId="0" borderId="0" xfId="0" applyAlignment="1">
      <alignment horizontal="right"/>
    </xf>
    <xf numFmtId="164" fontId="0" fillId="3" borderId="0" xfId="1" applyNumberFormat="1" applyFont="1" applyFill="1"/>
    <xf numFmtId="0" fontId="0" fillId="4" borderId="0" xfId="0" applyFill="1"/>
    <xf numFmtId="0" fontId="0" fillId="0" borderId="0" xfId="0" applyFill="1"/>
    <xf numFmtId="0" fontId="5" fillId="0" borderId="0" xfId="0" applyFont="1"/>
  </cellXfs>
  <cellStyles count="3">
    <cellStyle name="Hiperlink" xfId="2" builtinId="8"/>
    <cellStyle name="Normal" xfId="0" builtinId="0"/>
    <cellStyle name="Porcentagem" xfId="1" builtinId="5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Aurélio de Mesquita" refreshedDate="45222.586601157411" createdVersion="6" refreshedVersion="6" minRefreshableVersion="3" recordCount="68">
  <cacheSource type="worksheet">
    <worksheetSource name="Tabela10"/>
  </cacheSource>
  <cacheFields count="14">
    <cacheField name="Curso" numFmtId="0">
      <sharedItems count="2">
        <s v="03083-3000"/>
        <s v="03083-5000"/>
      </sharedItems>
    </cacheField>
    <cacheField name="Período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Tipo" numFmtId="0">
      <sharedItems count="3">
        <s v="Obrigatória"/>
        <s v="Optativa Livre"/>
        <s v="Atividades"/>
      </sharedItems>
    </cacheField>
    <cacheField name="Código" numFmtId="0">
      <sharedItems containsBlank="1" containsMixedTypes="1" containsNumber="1" containsInteger="1" minValue="303200" maxValue="4323204"/>
    </cacheField>
    <cacheField name="Disciplina" numFmtId="0">
      <sharedItems/>
    </cacheField>
    <cacheField name="CredAula" numFmtId="0">
      <sharedItems containsSemiMixedTypes="0" containsString="0" containsNumber="1" containsInteger="1" minValue="0" maxValue="6"/>
    </cacheField>
    <cacheField name="CredTrab" numFmtId="0">
      <sharedItems containsSemiMixedTypes="0" containsString="0" containsNumber="1" containsInteger="1" minValue="0" maxValue="6"/>
    </cacheField>
    <cacheField name="CHAula" numFmtId="0">
      <sharedItems containsSemiMixedTypes="0" containsString="0" containsNumber="1" containsInteger="1" minValue="0" maxValue="90"/>
    </cacheField>
    <cacheField name="CHTrab" numFmtId="0">
      <sharedItems containsSemiMixedTypes="0" containsString="0" containsNumber="1" containsInteger="1" minValue="0" maxValue="180"/>
    </cacheField>
    <cacheField name="CHEstg" numFmtId="0">
      <sharedItems containsSemiMixedTypes="0" containsString="0" containsNumber="1" containsInteger="1" minValue="0" maxValue="180"/>
    </cacheField>
    <cacheField name="CHCEx" numFmtId="0">
      <sharedItems containsSemiMixedTypes="0" containsString="0" containsNumber="1" containsInteger="1" minValue="0" maxValue="0"/>
    </cacheField>
    <cacheField name="CHAAC" numFmtId="0">
      <sharedItems containsSemiMixedTypes="0" containsString="0" containsNumber="1" containsInteger="1" minValue="0" maxValue="60"/>
    </cacheField>
    <cacheField name="CP" numFmtId="0">
      <sharedItems containsSemiMixedTypes="0" containsString="0" containsNumber="1" containsInteger="1" minValue="0" maxValue="0"/>
    </cacheField>
    <cacheField name="ATPA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co Aurélio de Mesquita" refreshedDate="45222.586601273149" createdVersion="6" refreshedVersion="6" minRefreshableVersion="3" recordCount="76">
  <cacheSource type="worksheet">
    <worksheetSource name="Tabela40"/>
  </cacheSource>
  <cacheFields count="16">
    <cacheField name="Curso" numFmtId="0">
      <sharedItems count="2">
        <s v="03083-3000"/>
        <s v="03083-5000"/>
      </sharedItems>
    </cacheField>
    <cacheField name="Período" numFmtId="0">
      <sharedItems containsSemiMixedTypes="0" containsString="0" containsNumber="1" containsInteger="1" minValue="1" maxValue="10" count="10">
        <n v="3"/>
        <n v="1"/>
        <n v="2"/>
        <n v="4"/>
        <n v="5"/>
        <n v="6"/>
        <n v="7"/>
        <n v="8"/>
        <n v="9"/>
        <n v="10"/>
      </sharedItems>
    </cacheField>
    <cacheField name="Tipo" numFmtId="0">
      <sharedItems count="3">
        <s v="Obrigatória"/>
        <s v="Optativa Livre"/>
        <s v="Atividades"/>
      </sharedItems>
    </cacheField>
    <cacheField name="Código" numFmtId="0">
      <sharedItems containsBlank="1" containsMixedTypes="1" containsNumber="1" containsInteger="1" minValue="303200" maxValue="4323204"/>
    </cacheField>
    <cacheField name="Disciplina" numFmtId="0">
      <sharedItems/>
    </cacheField>
    <cacheField name="CredAula" numFmtId="0">
      <sharedItems containsSemiMixedTypes="0" containsString="0" containsNumber="1" containsInteger="1" minValue="0" maxValue="6"/>
    </cacheField>
    <cacheField name="CredTrab" numFmtId="0">
      <sharedItems containsSemiMixedTypes="0" containsString="0" containsNumber="1" containsInteger="1" minValue="0" maxValue="2"/>
    </cacheField>
    <cacheField name="CredEstg" numFmtId="0">
      <sharedItems containsSemiMixedTypes="0" containsString="0" containsNumber="1" containsInteger="1" minValue="0" maxValue="6"/>
    </cacheField>
    <cacheField name="CredCEx" numFmtId="0">
      <sharedItems containsSemiMixedTypes="0" containsString="0" containsNumber="1" containsInteger="1" minValue="0" maxValue="2"/>
    </cacheField>
    <cacheField name="CHAula" numFmtId="0">
      <sharedItems containsSemiMixedTypes="0" containsString="0" containsNumber="1" containsInteger="1" minValue="0" maxValue="90"/>
    </cacheField>
    <cacheField name="CHTrab" numFmtId="0">
      <sharedItems containsSemiMixedTypes="0" containsString="0" containsNumber="1" containsInteger="1" minValue="0" maxValue="60"/>
    </cacheField>
    <cacheField name="CHEstg" numFmtId="0">
      <sharedItems containsSemiMixedTypes="0" containsString="0" containsNumber="1" containsInteger="1" minValue="0" maxValue="180"/>
    </cacheField>
    <cacheField name="CHCEx" numFmtId="0">
      <sharedItems containsSemiMixedTypes="0" containsString="0" containsNumber="1" containsInteger="1" minValue="0" maxValue="60"/>
    </cacheField>
    <cacheField name="CHAAC" numFmtId="0">
      <sharedItems containsSemiMixedTypes="0" containsString="0" containsNumber="1" containsInteger="1" minValue="0" maxValue="60"/>
    </cacheField>
    <cacheField name="CP" numFmtId="0">
      <sharedItems containsSemiMixedTypes="0" containsString="0" containsNumber="1" containsInteger="1" minValue="0" maxValue="0"/>
    </cacheField>
    <cacheField name="ATPA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x v="0"/>
    <x v="0"/>
    <x v="0"/>
    <n v="4323101"/>
    <s v="Física I"/>
    <n v="3"/>
    <n v="0"/>
    <n v="45"/>
    <n v="0"/>
    <n v="0"/>
    <n v="0"/>
    <n v="0"/>
    <n v="0"/>
    <n v="0"/>
  </r>
  <r>
    <x v="0"/>
    <x v="0"/>
    <x v="0"/>
    <s v="MAC2166"/>
    <s v="Introdução à Computação"/>
    <n v="4"/>
    <n v="0"/>
    <n v="60"/>
    <n v="0"/>
    <n v="0"/>
    <n v="0"/>
    <n v="0"/>
    <n v="0"/>
    <n v="0"/>
  </r>
  <r>
    <x v="0"/>
    <x v="0"/>
    <x v="0"/>
    <s v="MAT2453"/>
    <s v="Cálculo Diferencial e Integral I"/>
    <n v="6"/>
    <n v="0"/>
    <n v="90"/>
    <n v="0"/>
    <n v="0"/>
    <n v="0"/>
    <n v="0"/>
    <n v="0"/>
    <n v="0"/>
  </r>
  <r>
    <x v="0"/>
    <x v="0"/>
    <x v="0"/>
    <s v="MAT3457"/>
    <s v="Álgebra Linear I"/>
    <n v="4"/>
    <n v="0"/>
    <n v="60"/>
    <n v="0"/>
    <n v="0"/>
    <n v="0"/>
    <n v="0"/>
    <n v="0"/>
    <n v="0"/>
  </r>
  <r>
    <x v="0"/>
    <x v="0"/>
    <x v="0"/>
    <s v="PCC3100"/>
    <s v="Representação Gráfica para Projeto"/>
    <n v="3"/>
    <n v="1"/>
    <n v="45"/>
    <n v="30"/>
    <n v="0"/>
    <n v="0"/>
    <n v="0"/>
    <n v="0"/>
    <n v="0"/>
  </r>
  <r>
    <x v="0"/>
    <x v="0"/>
    <x v="0"/>
    <s v="PNV3100"/>
    <s v="Introdução à Engenharia"/>
    <n v="4"/>
    <n v="1"/>
    <n v="60"/>
    <n v="30"/>
    <n v="0"/>
    <n v="0"/>
    <n v="0"/>
    <n v="0"/>
    <n v="0"/>
  </r>
  <r>
    <x v="0"/>
    <x v="0"/>
    <x v="0"/>
    <s v="PRO3160"/>
    <s v="Introdução à Economia"/>
    <n v="4"/>
    <n v="0"/>
    <n v="60"/>
    <n v="0"/>
    <n v="0"/>
    <n v="0"/>
    <n v="0"/>
    <n v="0"/>
    <n v="0"/>
  </r>
  <r>
    <x v="0"/>
    <x v="1"/>
    <x v="0"/>
    <n v="4323102"/>
    <s v="Física II"/>
    <n v="2"/>
    <n v="0"/>
    <n v="30"/>
    <n v="0"/>
    <n v="0"/>
    <n v="0"/>
    <n v="0"/>
    <n v="0"/>
    <n v="0"/>
  </r>
  <r>
    <x v="0"/>
    <x v="1"/>
    <x v="0"/>
    <s v="MAT2454"/>
    <s v="Cálculo Diferencial e Integral II"/>
    <n v="4"/>
    <n v="0"/>
    <n v="60"/>
    <n v="0"/>
    <n v="0"/>
    <n v="0"/>
    <n v="0"/>
    <n v="0"/>
    <n v="0"/>
  </r>
  <r>
    <x v="0"/>
    <x v="1"/>
    <x v="0"/>
    <s v="MAT3458"/>
    <s v="Álgebra Linear II"/>
    <n v="4"/>
    <n v="0"/>
    <n v="60"/>
    <n v="0"/>
    <n v="0"/>
    <n v="0"/>
    <n v="0"/>
    <n v="0"/>
    <n v="0"/>
  </r>
  <r>
    <x v="0"/>
    <x v="1"/>
    <x v="0"/>
    <s v="PME3100"/>
    <s v="Mecânica I"/>
    <n v="6"/>
    <n v="0"/>
    <n v="90"/>
    <n v="0"/>
    <n v="0"/>
    <n v="0"/>
    <n v="0"/>
    <n v="0"/>
    <n v="0"/>
  </r>
  <r>
    <x v="0"/>
    <x v="1"/>
    <x v="0"/>
    <s v="PMT3110"/>
    <s v="Introdução à Ciência dos Materiais para Engenharia"/>
    <n v="4"/>
    <n v="0"/>
    <n v="60"/>
    <n v="0"/>
    <n v="0"/>
    <n v="0"/>
    <n v="0"/>
    <n v="0"/>
    <n v="0"/>
  </r>
  <r>
    <x v="0"/>
    <x v="1"/>
    <x v="0"/>
    <s v="PQI3140"/>
    <s v="Laboratório de Fundamentos das Transformações Químicas"/>
    <n v="2"/>
    <n v="0"/>
    <n v="30"/>
    <n v="0"/>
    <n v="0"/>
    <n v="0"/>
    <n v="0"/>
    <n v="0"/>
    <n v="0"/>
  </r>
  <r>
    <x v="0"/>
    <x v="1"/>
    <x v="0"/>
    <s v="PRO3330"/>
    <s v="Engenharia e Sociedade"/>
    <n v="4"/>
    <n v="1"/>
    <n v="60"/>
    <n v="30"/>
    <n v="0"/>
    <n v="0"/>
    <n v="0"/>
    <n v="0"/>
    <n v="0"/>
  </r>
  <r>
    <x v="0"/>
    <x v="2"/>
    <x v="0"/>
    <n v="303200"/>
    <s v="Probabilidade"/>
    <n v="2"/>
    <n v="0"/>
    <n v="30"/>
    <n v="0"/>
    <n v="0"/>
    <n v="0"/>
    <n v="0"/>
    <n v="0"/>
    <n v="0"/>
  </r>
  <r>
    <x v="0"/>
    <x v="2"/>
    <x v="0"/>
    <n v="4323201"/>
    <s v="Física Experimental A"/>
    <n v="2"/>
    <n v="0"/>
    <n v="30"/>
    <n v="0"/>
    <n v="0"/>
    <n v="0"/>
    <n v="0"/>
    <n v="0"/>
    <n v="0"/>
  </r>
  <r>
    <x v="0"/>
    <x v="2"/>
    <x v="0"/>
    <n v="4323203"/>
    <s v="Física III"/>
    <n v="4"/>
    <n v="0"/>
    <n v="60"/>
    <n v="0"/>
    <n v="0"/>
    <n v="0"/>
    <n v="0"/>
    <n v="0"/>
    <n v="0"/>
  </r>
  <r>
    <x v="0"/>
    <x v="2"/>
    <x v="0"/>
    <s v="MAT2455"/>
    <s v="Cálculo Diferencial e Integral III"/>
    <n v="4"/>
    <n v="0"/>
    <n v="60"/>
    <n v="0"/>
    <n v="0"/>
    <n v="0"/>
    <n v="0"/>
    <n v="0"/>
    <n v="0"/>
  </r>
  <r>
    <x v="0"/>
    <x v="2"/>
    <x v="0"/>
    <s v="PEF3202"/>
    <s v="Introdução à Mecânica dos Sólidos"/>
    <n v="4"/>
    <n v="0"/>
    <n v="60"/>
    <n v="0"/>
    <n v="0"/>
    <n v="0"/>
    <n v="0"/>
    <n v="0"/>
    <n v="0"/>
  </r>
  <r>
    <x v="0"/>
    <x v="2"/>
    <x v="0"/>
    <s v="PQI3211"/>
    <s v="Processos Químicos"/>
    <n v="4"/>
    <n v="0"/>
    <n v="60"/>
    <n v="0"/>
    <n v="0"/>
    <n v="0"/>
    <n v="0"/>
    <n v="0"/>
    <n v="0"/>
  </r>
  <r>
    <x v="0"/>
    <x v="2"/>
    <x v="0"/>
    <s v="PRO3151"/>
    <s v="Laboratório de Sistemas de Informação"/>
    <n v="4"/>
    <n v="1"/>
    <n v="60"/>
    <n v="30"/>
    <n v="0"/>
    <n v="0"/>
    <n v="0"/>
    <n v="0"/>
    <n v="0"/>
  </r>
  <r>
    <x v="0"/>
    <x v="2"/>
    <x v="1"/>
    <s v="PRO3601"/>
    <s v="Optativa Livre 1"/>
    <n v="4"/>
    <n v="0"/>
    <n v="60"/>
    <n v="0"/>
    <n v="0"/>
    <n v="0"/>
    <n v="0"/>
    <n v="0"/>
    <n v="0"/>
  </r>
  <r>
    <x v="0"/>
    <x v="2"/>
    <x v="2"/>
    <m/>
    <s v="Atividades Acadêmicas Complementares"/>
    <n v="0"/>
    <n v="0"/>
    <n v="0"/>
    <n v="0"/>
    <n v="0"/>
    <n v="0"/>
    <n v="60"/>
    <n v="0"/>
    <n v="0"/>
  </r>
  <r>
    <x v="0"/>
    <x v="3"/>
    <x v="0"/>
    <n v="4323202"/>
    <s v="Física Experimental B"/>
    <n v="2"/>
    <n v="0"/>
    <n v="30"/>
    <n v="0"/>
    <n v="0"/>
    <n v="0"/>
    <n v="0"/>
    <n v="0"/>
    <n v="0"/>
  </r>
  <r>
    <x v="0"/>
    <x v="3"/>
    <x v="0"/>
    <n v="4323204"/>
    <s v="Física IV"/>
    <n v="4"/>
    <n v="0"/>
    <n v="60"/>
    <n v="0"/>
    <n v="0"/>
    <n v="0"/>
    <n v="0"/>
    <n v="0"/>
    <n v="0"/>
  </r>
  <r>
    <x v="0"/>
    <x v="3"/>
    <x v="0"/>
    <s v="MAT2456"/>
    <s v="Cálculo Diferencial e Integral IV"/>
    <n v="4"/>
    <n v="0"/>
    <n v="60"/>
    <n v="0"/>
    <n v="0"/>
    <n v="0"/>
    <n v="0"/>
    <n v="0"/>
    <n v="0"/>
  </r>
  <r>
    <x v="0"/>
    <x v="3"/>
    <x v="0"/>
    <s v="PHA3001"/>
    <s v="Engenharia e Meio Ambiente"/>
    <n v="2"/>
    <n v="0"/>
    <n v="30"/>
    <n v="0"/>
    <n v="0"/>
    <n v="0"/>
    <n v="0"/>
    <n v="0"/>
    <n v="0"/>
  </r>
  <r>
    <x v="0"/>
    <x v="3"/>
    <x v="0"/>
    <s v="PME3230"/>
    <s v="Mecânica dos Fluidos I"/>
    <n v="4"/>
    <n v="0"/>
    <n v="60"/>
    <n v="0"/>
    <n v="0"/>
    <n v="0"/>
    <n v="0"/>
    <n v="0"/>
    <n v="0"/>
  </r>
  <r>
    <x v="0"/>
    <x v="3"/>
    <x v="0"/>
    <s v="PRO3201"/>
    <s v="Estatística Básica e Aplicações"/>
    <n v="4"/>
    <n v="0"/>
    <n v="60"/>
    <n v="0"/>
    <n v="0"/>
    <n v="0"/>
    <n v="0"/>
    <n v="0"/>
    <n v="0"/>
  </r>
  <r>
    <x v="0"/>
    <x v="3"/>
    <x v="0"/>
    <s v="PRO3252"/>
    <s v="Automação e Controle"/>
    <n v="4"/>
    <n v="0"/>
    <n v="60"/>
    <n v="0"/>
    <n v="0"/>
    <n v="0"/>
    <n v="0"/>
    <n v="0"/>
    <n v="0"/>
  </r>
  <r>
    <x v="0"/>
    <x v="3"/>
    <x v="1"/>
    <s v="PRO3602"/>
    <s v="Optativa Livre 2"/>
    <n v="4"/>
    <n v="0"/>
    <n v="60"/>
    <n v="0"/>
    <n v="0"/>
    <n v="0"/>
    <n v="0"/>
    <n v="0"/>
    <n v="0"/>
  </r>
  <r>
    <x v="0"/>
    <x v="4"/>
    <x v="0"/>
    <s v="MAP3121"/>
    <s v="Métodos Numéricos e Aplicações"/>
    <n v="4"/>
    <n v="0"/>
    <n v="60"/>
    <n v="0"/>
    <n v="0"/>
    <n v="0"/>
    <n v="0"/>
    <n v="0"/>
    <n v="0"/>
  </r>
  <r>
    <x v="0"/>
    <x v="4"/>
    <x v="0"/>
    <s v="PME3398"/>
    <s v="Fundamentos de Termodinâmica e Transferência de Calor"/>
    <n v="4"/>
    <n v="0"/>
    <n v="60"/>
    <n v="0"/>
    <n v="0"/>
    <n v="0"/>
    <n v="0"/>
    <n v="0"/>
    <n v="0"/>
  </r>
  <r>
    <x v="0"/>
    <x v="4"/>
    <x v="0"/>
    <s v="PMR3203"/>
    <s v="Introdução à Manufatura Mecânica"/>
    <n v="4"/>
    <n v="0"/>
    <n v="60"/>
    <n v="0"/>
    <n v="0"/>
    <n v="0"/>
    <n v="0"/>
    <n v="0"/>
    <n v="0"/>
  </r>
  <r>
    <x v="0"/>
    <x v="4"/>
    <x v="0"/>
    <s v="PRO3261"/>
    <s v="Contabilidade e Custos"/>
    <n v="4"/>
    <n v="0"/>
    <n v="60"/>
    <n v="0"/>
    <n v="0"/>
    <n v="0"/>
    <n v="0"/>
    <n v="0"/>
    <n v="0"/>
  </r>
  <r>
    <x v="0"/>
    <x v="4"/>
    <x v="0"/>
    <s v="PRO3341"/>
    <s v="Modelagem e Otimização de Sistemas de Produção"/>
    <n v="4"/>
    <n v="0"/>
    <n v="60"/>
    <n v="0"/>
    <n v="0"/>
    <n v="0"/>
    <n v="0"/>
    <n v="0"/>
    <n v="0"/>
  </r>
  <r>
    <x v="0"/>
    <x v="4"/>
    <x v="0"/>
    <s v="PRO3371"/>
    <s v="Controle da Qualidade"/>
    <n v="4"/>
    <n v="0"/>
    <n v="60"/>
    <n v="0"/>
    <n v="0"/>
    <n v="0"/>
    <n v="0"/>
    <n v="0"/>
    <n v="0"/>
  </r>
  <r>
    <x v="0"/>
    <x v="4"/>
    <x v="1"/>
    <s v="PRO3603"/>
    <s v="Optativa Livre 3"/>
    <n v="4"/>
    <n v="0"/>
    <n v="60"/>
    <n v="0"/>
    <n v="0"/>
    <n v="0"/>
    <n v="0"/>
    <n v="0"/>
    <n v="0"/>
  </r>
  <r>
    <x v="0"/>
    <x v="5"/>
    <x v="0"/>
    <s v="PEA3392"/>
    <s v="Eletricidade Geral III"/>
    <n v="4"/>
    <n v="0"/>
    <n v="60"/>
    <n v="0"/>
    <n v="0"/>
    <n v="0"/>
    <n v="0"/>
    <n v="0"/>
    <n v="0"/>
  </r>
  <r>
    <x v="0"/>
    <x v="5"/>
    <x v="0"/>
    <s v="PMR3103"/>
    <s v="Introdução ao Projeto de Máquinas"/>
    <n v="4"/>
    <n v="0"/>
    <n v="60"/>
    <n v="0"/>
    <n v="0"/>
    <n v="0"/>
    <n v="0"/>
    <n v="0"/>
    <n v="0"/>
  </r>
  <r>
    <x v="0"/>
    <x v="5"/>
    <x v="0"/>
    <s v="PRO3331"/>
    <s v="Administração e Organização"/>
    <n v="4"/>
    <n v="1"/>
    <n v="60"/>
    <n v="30"/>
    <n v="0"/>
    <n v="0"/>
    <n v="0"/>
    <n v="0"/>
    <n v="0"/>
  </r>
  <r>
    <x v="0"/>
    <x v="5"/>
    <x v="0"/>
    <s v="PRO3342"/>
    <s v="Modelagem e Simulação de Sistemas de Produção"/>
    <n v="4"/>
    <n v="1"/>
    <n v="60"/>
    <n v="30"/>
    <n v="0"/>
    <n v="0"/>
    <n v="0"/>
    <n v="0"/>
    <n v="0"/>
  </r>
  <r>
    <x v="0"/>
    <x v="5"/>
    <x v="0"/>
    <s v="PRO3362"/>
    <s v="Engenharia Econômica e Finanças"/>
    <n v="4"/>
    <n v="0"/>
    <n v="60"/>
    <n v="0"/>
    <n v="0"/>
    <n v="0"/>
    <n v="0"/>
    <n v="0"/>
    <n v="0"/>
  </r>
  <r>
    <x v="0"/>
    <x v="5"/>
    <x v="0"/>
    <s v="PRO3472"/>
    <s v="Gestão da Qualidade de Produtos e Processos"/>
    <n v="4"/>
    <n v="0"/>
    <n v="60"/>
    <n v="0"/>
    <n v="0"/>
    <n v="0"/>
    <n v="0"/>
    <n v="0"/>
    <n v="0"/>
  </r>
  <r>
    <x v="0"/>
    <x v="5"/>
    <x v="1"/>
    <s v="PRO3604"/>
    <s v="Optativa Livre 4"/>
    <n v="4"/>
    <n v="0"/>
    <n v="60"/>
    <n v="0"/>
    <n v="0"/>
    <n v="0"/>
    <n v="0"/>
    <n v="0"/>
    <n v="0"/>
  </r>
  <r>
    <x v="0"/>
    <x v="6"/>
    <x v="0"/>
    <s v="PRO3363"/>
    <s v="Economia de Empresas"/>
    <n v="4"/>
    <n v="0"/>
    <n v="60"/>
    <n v="0"/>
    <n v="0"/>
    <n v="0"/>
    <n v="0"/>
    <n v="0"/>
    <n v="0"/>
  </r>
  <r>
    <x v="0"/>
    <x v="6"/>
    <x v="0"/>
    <s v="PRO3432"/>
    <s v="Organização do Trabalho na Produção"/>
    <n v="4"/>
    <n v="1"/>
    <n v="60"/>
    <n v="30"/>
    <n v="0"/>
    <n v="0"/>
    <n v="0"/>
    <n v="0"/>
    <n v="0"/>
  </r>
  <r>
    <x v="0"/>
    <x v="6"/>
    <x v="0"/>
    <s v="PRO3443"/>
    <s v="Projeto de Fábrica"/>
    <n v="4"/>
    <n v="1"/>
    <n v="60"/>
    <n v="30"/>
    <n v="0"/>
    <n v="0"/>
    <n v="0"/>
    <n v="0"/>
    <n v="0"/>
  </r>
  <r>
    <x v="0"/>
    <x v="6"/>
    <x v="0"/>
    <s v="PRO3445"/>
    <s v="Planejamento e Controle da Produção"/>
    <n v="4"/>
    <n v="0"/>
    <n v="60"/>
    <n v="0"/>
    <n v="0"/>
    <n v="0"/>
    <n v="0"/>
    <n v="0"/>
    <n v="0"/>
  </r>
  <r>
    <x v="0"/>
    <x v="6"/>
    <x v="0"/>
    <s v="PRO3475"/>
    <s v="Gestão de Projetos"/>
    <n v="4"/>
    <n v="2"/>
    <n v="60"/>
    <n v="60"/>
    <n v="0"/>
    <n v="0"/>
    <n v="0"/>
    <n v="0"/>
    <n v="0"/>
  </r>
  <r>
    <x v="0"/>
    <x v="6"/>
    <x v="1"/>
    <s v="PRO3605"/>
    <s v="Optativa Livre 5"/>
    <n v="4"/>
    <n v="0"/>
    <n v="60"/>
    <n v="0"/>
    <n v="0"/>
    <n v="0"/>
    <n v="0"/>
    <n v="0"/>
    <n v="0"/>
  </r>
  <r>
    <x v="0"/>
    <x v="7"/>
    <x v="0"/>
    <s v="PRO3433"/>
    <s v="Ergonomia, Saúde e Segurança no Trabalho"/>
    <n v="4"/>
    <n v="1"/>
    <n v="60"/>
    <n v="30"/>
    <n v="0"/>
    <n v="0"/>
    <n v="0"/>
    <n v="0"/>
    <n v="0"/>
  </r>
  <r>
    <x v="0"/>
    <x v="7"/>
    <x v="0"/>
    <s v="PRO3444"/>
    <s v="Gestão de Operações de Manufatura"/>
    <n v="4"/>
    <n v="1"/>
    <n v="60"/>
    <n v="30"/>
    <n v="0"/>
    <n v="0"/>
    <n v="0"/>
    <n v="0"/>
    <n v="0"/>
  </r>
  <r>
    <x v="0"/>
    <x v="7"/>
    <x v="0"/>
    <s v="PRO3446"/>
    <s v="Logística e Cadeias de Suprimento"/>
    <n v="4"/>
    <n v="0"/>
    <n v="60"/>
    <n v="0"/>
    <n v="0"/>
    <n v="0"/>
    <n v="0"/>
    <n v="0"/>
    <n v="0"/>
  </r>
  <r>
    <x v="0"/>
    <x v="7"/>
    <x v="0"/>
    <s v="PRO3474"/>
    <s v="Projeto do Produto e Processo"/>
    <n v="4"/>
    <n v="1"/>
    <n v="60"/>
    <n v="30"/>
    <n v="0"/>
    <n v="0"/>
    <n v="0"/>
    <n v="0"/>
    <n v="0"/>
  </r>
  <r>
    <x v="0"/>
    <x v="7"/>
    <x v="0"/>
    <s v="PRO3483"/>
    <s v="Gestão Estratégica da Produção"/>
    <n v="4"/>
    <n v="0"/>
    <n v="60"/>
    <n v="0"/>
    <n v="0"/>
    <n v="0"/>
    <n v="0"/>
    <n v="0"/>
    <n v="0"/>
  </r>
  <r>
    <x v="0"/>
    <x v="7"/>
    <x v="1"/>
    <s v="PRO3606"/>
    <s v="Optativa Livre 6"/>
    <n v="4"/>
    <n v="0"/>
    <n v="60"/>
    <n v="0"/>
    <n v="0"/>
    <n v="0"/>
    <n v="0"/>
    <n v="0"/>
    <n v="0"/>
  </r>
  <r>
    <x v="1"/>
    <x v="8"/>
    <x v="0"/>
    <s v="PRO3534"/>
    <s v="Gestão de Operações em Serviços"/>
    <n v="4"/>
    <n v="0"/>
    <n v="60"/>
    <n v="0"/>
    <n v="0"/>
    <n v="0"/>
    <n v="0"/>
    <n v="0"/>
    <n v="0"/>
  </r>
  <r>
    <x v="1"/>
    <x v="8"/>
    <x v="0"/>
    <s v="PRO3582"/>
    <s v="Projeto de Novos Empreendimentos"/>
    <n v="4"/>
    <n v="0"/>
    <n v="60"/>
    <n v="0"/>
    <n v="0"/>
    <n v="0"/>
    <n v="0"/>
    <n v="0"/>
    <n v="0"/>
  </r>
  <r>
    <x v="1"/>
    <x v="8"/>
    <x v="0"/>
    <s v="PRO3584"/>
    <s v="Projeto, Processo e Gestão da Inovação"/>
    <n v="4"/>
    <n v="0"/>
    <n v="60"/>
    <n v="0"/>
    <n v="0"/>
    <n v="0"/>
    <n v="0"/>
    <n v="0"/>
    <n v="0"/>
  </r>
  <r>
    <x v="0"/>
    <x v="8"/>
    <x v="0"/>
    <s v="PRO3591"/>
    <s v="Trabalho de Formatura I"/>
    <n v="2"/>
    <n v="2"/>
    <n v="30"/>
    <n v="60"/>
    <n v="0"/>
    <n v="0"/>
    <n v="0"/>
    <n v="0"/>
    <n v="0"/>
  </r>
  <r>
    <x v="0"/>
    <x v="8"/>
    <x v="0"/>
    <s v="PRO3593"/>
    <s v="Estágio Supervisionado"/>
    <n v="1"/>
    <n v="6"/>
    <n v="15"/>
    <n v="180"/>
    <n v="180"/>
    <n v="0"/>
    <n v="0"/>
    <n v="0"/>
    <n v="0"/>
  </r>
  <r>
    <x v="0"/>
    <x v="8"/>
    <x v="1"/>
    <s v="PRO3607"/>
    <s v="Optativa Livre 7"/>
    <n v="4"/>
    <n v="0"/>
    <n v="60"/>
    <n v="0"/>
    <n v="0"/>
    <n v="0"/>
    <n v="0"/>
    <n v="0"/>
    <n v="0"/>
  </r>
  <r>
    <x v="1"/>
    <x v="9"/>
    <x v="0"/>
    <s v="PRO3553"/>
    <s v="Gestão da Tecnologia da Informação"/>
    <n v="4"/>
    <n v="0"/>
    <n v="60"/>
    <n v="0"/>
    <n v="0"/>
    <n v="0"/>
    <n v="0"/>
    <n v="0"/>
    <n v="0"/>
  </r>
  <r>
    <x v="1"/>
    <x v="9"/>
    <x v="0"/>
    <s v="PRO3564"/>
    <s v="Princípios de Marketing para a Engenharia de Produção"/>
    <n v="4"/>
    <n v="1"/>
    <n v="60"/>
    <n v="30"/>
    <n v="0"/>
    <n v="0"/>
    <n v="0"/>
    <n v="0"/>
    <n v="0"/>
  </r>
  <r>
    <x v="1"/>
    <x v="9"/>
    <x v="0"/>
    <s v="PRO3565"/>
    <s v="Produção e Sustentabilidade"/>
    <n v="4"/>
    <n v="0"/>
    <n v="60"/>
    <n v="0"/>
    <n v="0"/>
    <n v="0"/>
    <n v="0"/>
    <n v="0"/>
    <n v="0"/>
  </r>
  <r>
    <x v="0"/>
    <x v="9"/>
    <x v="0"/>
    <s v="PRO3592"/>
    <s v="Trabalho de Formatura II"/>
    <n v="2"/>
    <n v="2"/>
    <n v="30"/>
    <n v="60"/>
    <n v="0"/>
    <n v="0"/>
    <n v="0"/>
    <n v="0"/>
    <n v="0"/>
  </r>
  <r>
    <x v="0"/>
    <x v="9"/>
    <x v="1"/>
    <s v="PRO3608"/>
    <s v="Optativa Livre 8"/>
    <n v="4"/>
    <n v="0"/>
    <n v="60"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6">
  <r>
    <x v="0"/>
    <x v="0"/>
    <x v="0"/>
    <n v="303200"/>
    <s v="Probabilidade"/>
    <n v="2"/>
    <n v="0"/>
    <n v="0"/>
    <n v="0"/>
    <n v="30"/>
    <n v="0"/>
    <n v="0"/>
    <n v="0"/>
    <n v="0"/>
    <n v="0"/>
    <n v="0"/>
  </r>
  <r>
    <x v="0"/>
    <x v="1"/>
    <x v="0"/>
    <n v="4323101"/>
    <s v="Física I"/>
    <n v="3"/>
    <n v="0"/>
    <n v="0"/>
    <n v="0"/>
    <n v="45"/>
    <n v="0"/>
    <n v="0"/>
    <n v="0"/>
    <n v="0"/>
    <n v="0"/>
    <n v="0"/>
  </r>
  <r>
    <x v="0"/>
    <x v="2"/>
    <x v="0"/>
    <n v="4323102"/>
    <s v="Física II"/>
    <n v="2"/>
    <n v="0"/>
    <n v="0"/>
    <n v="0"/>
    <n v="30"/>
    <n v="0"/>
    <n v="0"/>
    <n v="0"/>
    <n v="0"/>
    <n v="0"/>
    <n v="0"/>
  </r>
  <r>
    <x v="0"/>
    <x v="0"/>
    <x v="0"/>
    <n v="4323201"/>
    <s v="Física Experimental A"/>
    <n v="2"/>
    <n v="0"/>
    <n v="0"/>
    <n v="0"/>
    <n v="30"/>
    <n v="0"/>
    <n v="0"/>
    <n v="0"/>
    <n v="0"/>
    <n v="0"/>
    <n v="0"/>
  </r>
  <r>
    <x v="0"/>
    <x v="3"/>
    <x v="0"/>
    <n v="4323202"/>
    <s v="Física Experimental B"/>
    <n v="2"/>
    <n v="0"/>
    <n v="0"/>
    <n v="0"/>
    <n v="30"/>
    <n v="0"/>
    <n v="0"/>
    <n v="0"/>
    <n v="0"/>
    <n v="0"/>
    <n v="0"/>
  </r>
  <r>
    <x v="0"/>
    <x v="0"/>
    <x v="0"/>
    <n v="4323203"/>
    <s v="Física III"/>
    <n v="4"/>
    <n v="0"/>
    <n v="0"/>
    <n v="0"/>
    <n v="60"/>
    <n v="0"/>
    <n v="0"/>
    <n v="0"/>
    <n v="0"/>
    <n v="0"/>
    <n v="0"/>
  </r>
  <r>
    <x v="0"/>
    <x v="3"/>
    <x v="0"/>
    <n v="4323204"/>
    <s v="Física IV"/>
    <n v="4"/>
    <n v="0"/>
    <n v="0"/>
    <n v="0"/>
    <n v="60"/>
    <n v="0"/>
    <n v="0"/>
    <n v="0"/>
    <n v="0"/>
    <n v="0"/>
    <n v="0"/>
  </r>
  <r>
    <x v="0"/>
    <x v="1"/>
    <x v="0"/>
    <s v="MAC2166"/>
    <s v="Introdução à Computação"/>
    <n v="4"/>
    <n v="0"/>
    <n v="0"/>
    <n v="0"/>
    <n v="60"/>
    <n v="0"/>
    <n v="0"/>
    <n v="0"/>
    <n v="0"/>
    <n v="0"/>
    <n v="0"/>
  </r>
  <r>
    <x v="0"/>
    <x v="4"/>
    <x v="0"/>
    <s v="MAP3121"/>
    <s v="Métodos Numéricos e Aplicações"/>
    <n v="4"/>
    <n v="0"/>
    <n v="0"/>
    <n v="0"/>
    <n v="60"/>
    <n v="0"/>
    <n v="0"/>
    <n v="0"/>
    <n v="0"/>
    <n v="0"/>
    <n v="0"/>
  </r>
  <r>
    <x v="0"/>
    <x v="1"/>
    <x v="0"/>
    <s v="MAT2453"/>
    <s v="Cálculo Diferencial e Integral I"/>
    <n v="6"/>
    <n v="0"/>
    <n v="0"/>
    <n v="0"/>
    <n v="90"/>
    <n v="0"/>
    <n v="0"/>
    <n v="0"/>
    <n v="0"/>
    <n v="0"/>
    <n v="0"/>
  </r>
  <r>
    <x v="0"/>
    <x v="2"/>
    <x v="0"/>
    <s v="MAT2454"/>
    <s v="Cálculo Diferencial e Integral II"/>
    <n v="4"/>
    <n v="0"/>
    <n v="0"/>
    <n v="0"/>
    <n v="60"/>
    <n v="0"/>
    <n v="0"/>
    <n v="0"/>
    <n v="0"/>
    <n v="0"/>
    <n v="0"/>
  </r>
  <r>
    <x v="0"/>
    <x v="0"/>
    <x v="0"/>
    <s v="MAT2455"/>
    <s v="Cálculo Diferencial e Integral III"/>
    <n v="4"/>
    <n v="0"/>
    <n v="0"/>
    <n v="0"/>
    <n v="60"/>
    <n v="0"/>
    <n v="0"/>
    <n v="0"/>
    <n v="0"/>
    <n v="0"/>
    <n v="0"/>
  </r>
  <r>
    <x v="0"/>
    <x v="3"/>
    <x v="0"/>
    <s v="MAT2456"/>
    <s v="Cálculo Diferencial e Integral IV"/>
    <n v="4"/>
    <n v="0"/>
    <n v="0"/>
    <n v="0"/>
    <n v="60"/>
    <n v="0"/>
    <n v="0"/>
    <n v="0"/>
    <n v="0"/>
    <n v="0"/>
    <n v="0"/>
  </r>
  <r>
    <x v="0"/>
    <x v="1"/>
    <x v="0"/>
    <s v="MAT3457"/>
    <s v="Álgebra Linear I"/>
    <n v="4"/>
    <n v="0"/>
    <n v="0"/>
    <n v="0"/>
    <n v="60"/>
    <n v="0"/>
    <n v="0"/>
    <n v="0"/>
    <n v="0"/>
    <n v="0"/>
    <n v="0"/>
  </r>
  <r>
    <x v="0"/>
    <x v="2"/>
    <x v="0"/>
    <s v="MAT3458"/>
    <s v="Álgebra Linear II"/>
    <n v="4"/>
    <n v="0"/>
    <n v="0"/>
    <n v="0"/>
    <n v="60"/>
    <n v="0"/>
    <n v="0"/>
    <n v="0"/>
    <n v="0"/>
    <n v="0"/>
    <n v="0"/>
  </r>
  <r>
    <x v="0"/>
    <x v="1"/>
    <x v="0"/>
    <s v="PCC3100"/>
    <s v="Representação Gráfica para Projeto"/>
    <n v="3"/>
    <n v="0"/>
    <n v="0"/>
    <n v="0"/>
    <n v="45"/>
    <n v="0"/>
    <n v="0"/>
    <n v="0"/>
    <n v="0"/>
    <n v="0"/>
    <n v="0"/>
  </r>
  <r>
    <x v="0"/>
    <x v="5"/>
    <x v="0"/>
    <s v="PEA3392"/>
    <s v="Eletricidade Geral III"/>
    <n v="4"/>
    <n v="0"/>
    <n v="0"/>
    <n v="0"/>
    <n v="60"/>
    <n v="0"/>
    <n v="0"/>
    <n v="0"/>
    <n v="0"/>
    <n v="0"/>
    <n v="0"/>
  </r>
  <r>
    <x v="0"/>
    <x v="0"/>
    <x v="0"/>
    <s v="PEF3202"/>
    <s v="Introdução à Mecânica dos Sólidos"/>
    <n v="4"/>
    <n v="0"/>
    <n v="0"/>
    <n v="0"/>
    <n v="60"/>
    <n v="0"/>
    <n v="0"/>
    <n v="0"/>
    <n v="0"/>
    <n v="0"/>
    <n v="0"/>
  </r>
  <r>
    <x v="0"/>
    <x v="3"/>
    <x v="0"/>
    <s v="PHA3001"/>
    <s v="Engenharia e Meio Ambiente"/>
    <n v="2"/>
    <n v="0"/>
    <n v="0"/>
    <n v="0"/>
    <n v="30"/>
    <n v="0"/>
    <n v="0"/>
    <n v="0"/>
    <n v="0"/>
    <n v="0"/>
    <n v="0"/>
  </r>
  <r>
    <x v="0"/>
    <x v="2"/>
    <x v="0"/>
    <s v="PME3100"/>
    <s v="Mecânica I"/>
    <n v="6"/>
    <n v="0"/>
    <n v="0"/>
    <n v="0"/>
    <n v="90"/>
    <n v="0"/>
    <n v="0"/>
    <n v="0"/>
    <n v="0"/>
    <n v="0"/>
    <n v="0"/>
  </r>
  <r>
    <x v="0"/>
    <x v="3"/>
    <x v="0"/>
    <s v="PME3230"/>
    <s v="Mecânica dos Fluidos I"/>
    <n v="4"/>
    <n v="0"/>
    <n v="0"/>
    <n v="0"/>
    <n v="60"/>
    <n v="0"/>
    <n v="0"/>
    <n v="0"/>
    <n v="0"/>
    <n v="0"/>
    <n v="0"/>
  </r>
  <r>
    <x v="0"/>
    <x v="4"/>
    <x v="0"/>
    <s v="PME3398"/>
    <s v="Fundamentos de Termodinâmica e Transferência de Calor"/>
    <n v="4"/>
    <n v="0"/>
    <n v="0"/>
    <n v="0"/>
    <n v="60"/>
    <n v="0"/>
    <n v="0"/>
    <n v="0"/>
    <n v="0"/>
    <n v="0"/>
    <n v="0"/>
  </r>
  <r>
    <x v="0"/>
    <x v="5"/>
    <x v="0"/>
    <s v="PMR3103"/>
    <s v="Introdução ao Projeto de Máquinas"/>
    <n v="4"/>
    <n v="0"/>
    <n v="0"/>
    <n v="0"/>
    <n v="60"/>
    <n v="0"/>
    <n v="0"/>
    <n v="0"/>
    <n v="0"/>
    <n v="0"/>
    <n v="0"/>
  </r>
  <r>
    <x v="0"/>
    <x v="4"/>
    <x v="0"/>
    <s v="PMR3203"/>
    <s v="Introdução à Manufatura Mecânica"/>
    <n v="4"/>
    <n v="0"/>
    <n v="0"/>
    <n v="0"/>
    <n v="60"/>
    <n v="0"/>
    <n v="0"/>
    <n v="0"/>
    <n v="0"/>
    <n v="0"/>
    <n v="0"/>
  </r>
  <r>
    <x v="0"/>
    <x v="2"/>
    <x v="0"/>
    <s v="PMT3110"/>
    <s v="Introdução à Ciência dos Materiais para Engenharia"/>
    <n v="4"/>
    <n v="0"/>
    <n v="0"/>
    <n v="0"/>
    <n v="60"/>
    <n v="0"/>
    <n v="0"/>
    <n v="0"/>
    <n v="0"/>
    <n v="0"/>
    <n v="0"/>
  </r>
  <r>
    <x v="0"/>
    <x v="1"/>
    <x v="0"/>
    <s v="PNV3100"/>
    <s v="Introdução à Engenharia"/>
    <n v="4"/>
    <n v="0"/>
    <n v="0"/>
    <n v="0"/>
    <n v="60"/>
    <n v="0"/>
    <n v="0"/>
    <n v="0"/>
    <n v="0"/>
    <n v="0"/>
    <n v="0"/>
  </r>
  <r>
    <x v="0"/>
    <x v="2"/>
    <x v="0"/>
    <s v="PQI3140"/>
    <s v="Laboratório de Fundamentos das Transformações Químicas"/>
    <n v="2"/>
    <n v="0"/>
    <n v="0"/>
    <n v="0"/>
    <n v="30"/>
    <n v="0"/>
    <n v="0"/>
    <n v="0"/>
    <n v="0"/>
    <n v="0"/>
    <n v="0"/>
  </r>
  <r>
    <x v="0"/>
    <x v="0"/>
    <x v="0"/>
    <s v="PQI3211"/>
    <s v="Processos Químicos"/>
    <n v="4"/>
    <n v="0"/>
    <n v="0"/>
    <n v="0"/>
    <n v="60"/>
    <n v="0"/>
    <n v="0"/>
    <n v="0"/>
    <n v="0"/>
    <n v="0"/>
    <n v="0"/>
  </r>
  <r>
    <x v="0"/>
    <x v="0"/>
    <x v="0"/>
    <s v="PRO3151"/>
    <s v="Laboratório de Sistemas de Informação"/>
    <n v="4"/>
    <n v="0"/>
    <n v="0"/>
    <n v="0"/>
    <n v="60"/>
    <n v="0"/>
    <n v="0"/>
    <n v="0"/>
    <n v="0"/>
    <n v="0"/>
    <n v="0"/>
  </r>
  <r>
    <x v="0"/>
    <x v="1"/>
    <x v="0"/>
    <s v="PRO3160"/>
    <s v="Introdução à Economia"/>
    <n v="4"/>
    <n v="0"/>
    <n v="0"/>
    <n v="0"/>
    <n v="60"/>
    <n v="0"/>
    <n v="0"/>
    <n v="0"/>
    <n v="0"/>
    <n v="0"/>
    <n v="0"/>
  </r>
  <r>
    <x v="0"/>
    <x v="3"/>
    <x v="0"/>
    <s v="PRO3201"/>
    <s v="Estatística Básica e Aplicações"/>
    <n v="4"/>
    <n v="0"/>
    <n v="0"/>
    <n v="0"/>
    <n v="60"/>
    <n v="0"/>
    <n v="0"/>
    <n v="0"/>
    <n v="0"/>
    <n v="0"/>
    <n v="0"/>
  </r>
  <r>
    <x v="0"/>
    <x v="3"/>
    <x v="0"/>
    <s v="PRO3252"/>
    <s v="Automação e Controle"/>
    <n v="4"/>
    <n v="0"/>
    <n v="0"/>
    <n v="0"/>
    <n v="60"/>
    <n v="0"/>
    <n v="0"/>
    <n v="0"/>
    <n v="0"/>
    <n v="0"/>
    <n v="0"/>
  </r>
  <r>
    <x v="0"/>
    <x v="4"/>
    <x v="0"/>
    <s v="PRO3261"/>
    <s v="Contabilidade e Custos"/>
    <n v="4"/>
    <n v="0"/>
    <n v="0"/>
    <n v="0"/>
    <n v="60"/>
    <n v="0"/>
    <n v="0"/>
    <n v="0"/>
    <n v="0"/>
    <n v="0"/>
    <n v="0"/>
  </r>
  <r>
    <x v="0"/>
    <x v="2"/>
    <x v="0"/>
    <s v="PRO3330"/>
    <s v="Engenharia e Sociedade"/>
    <n v="4"/>
    <n v="0"/>
    <n v="0"/>
    <n v="0"/>
    <n v="60"/>
    <n v="0"/>
    <n v="0"/>
    <n v="0"/>
    <n v="0"/>
    <n v="0"/>
    <n v="0"/>
  </r>
  <r>
    <x v="0"/>
    <x v="5"/>
    <x v="0"/>
    <s v="PRO3331"/>
    <s v="Administração e Organização"/>
    <n v="4"/>
    <n v="0"/>
    <n v="0"/>
    <n v="0"/>
    <n v="60"/>
    <n v="0"/>
    <n v="0"/>
    <n v="0"/>
    <n v="0"/>
    <n v="0"/>
    <n v="0"/>
  </r>
  <r>
    <x v="0"/>
    <x v="4"/>
    <x v="0"/>
    <s v="PRO3341"/>
    <s v="Modelagem e Otimização de Sistemas de Produção"/>
    <n v="4"/>
    <n v="0"/>
    <n v="0"/>
    <n v="0"/>
    <n v="60"/>
    <n v="0"/>
    <n v="0"/>
    <n v="0"/>
    <n v="0"/>
    <n v="0"/>
    <n v="0"/>
  </r>
  <r>
    <x v="0"/>
    <x v="5"/>
    <x v="0"/>
    <s v="PRO3342"/>
    <s v="Modelagem e Simulação de Sistemas de Produção"/>
    <n v="4"/>
    <n v="0"/>
    <n v="0"/>
    <n v="0"/>
    <n v="60"/>
    <n v="0"/>
    <n v="0"/>
    <n v="0"/>
    <n v="0"/>
    <n v="0"/>
    <n v="0"/>
  </r>
  <r>
    <x v="0"/>
    <x v="5"/>
    <x v="0"/>
    <s v="PRO3362"/>
    <s v="Engenharia Econômica e Finanças"/>
    <n v="4"/>
    <n v="0"/>
    <n v="0"/>
    <n v="0"/>
    <n v="60"/>
    <n v="0"/>
    <n v="0"/>
    <n v="0"/>
    <n v="0"/>
    <n v="0"/>
    <n v="0"/>
  </r>
  <r>
    <x v="0"/>
    <x v="6"/>
    <x v="0"/>
    <s v="PRO3363"/>
    <s v="Economia de Empresas"/>
    <n v="4"/>
    <n v="0"/>
    <n v="0"/>
    <n v="0"/>
    <n v="60"/>
    <n v="0"/>
    <n v="0"/>
    <n v="0"/>
    <n v="0"/>
    <n v="0"/>
    <n v="0"/>
  </r>
  <r>
    <x v="0"/>
    <x v="4"/>
    <x v="0"/>
    <s v="PRO3371"/>
    <s v="Controle da Qualidade"/>
    <n v="4"/>
    <n v="0"/>
    <n v="0"/>
    <n v="0"/>
    <n v="60"/>
    <n v="0"/>
    <n v="0"/>
    <n v="0"/>
    <n v="0"/>
    <n v="0"/>
    <n v="0"/>
  </r>
  <r>
    <x v="0"/>
    <x v="6"/>
    <x v="0"/>
    <s v="PRO3432"/>
    <s v="Organização do Trabalho na Produção"/>
    <n v="4"/>
    <n v="0"/>
    <n v="0"/>
    <n v="0"/>
    <n v="60"/>
    <n v="0"/>
    <n v="0"/>
    <n v="0"/>
    <n v="0"/>
    <n v="0"/>
    <n v="0"/>
  </r>
  <r>
    <x v="0"/>
    <x v="7"/>
    <x v="0"/>
    <s v="PRO3433"/>
    <s v="Ergonomia, Saúde e Segurança no Trabalho"/>
    <n v="4"/>
    <n v="0"/>
    <n v="0"/>
    <n v="0"/>
    <n v="60"/>
    <n v="0"/>
    <n v="0"/>
    <n v="0"/>
    <n v="0"/>
    <n v="0"/>
    <n v="0"/>
  </r>
  <r>
    <x v="0"/>
    <x v="6"/>
    <x v="0"/>
    <s v="PRO3443"/>
    <s v="Projeto de Fábrica"/>
    <n v="4"/>
    <n v="0"/>
    <n v="0"/>
    <n v="0"/>
    <n v="60"/>
    <n v="0"/>
    <n v="0"/>
    <n v="0"/>
    <n v="0"/>
    <n v="0"/>
    <n v="0"/>
  </r>
  <r>
    <x v="0"/>
    <x v="7"/>
    <x v="0"/>
    <s v="PRO3444"/>
    <s v="Gestão de Operações de Manufatura"/>
    <n v="4"/>
    <n v="0"/>
    <n v="0"/>
    <n v="0"/>
    <n v="60"/>
    <n v="0"/>
    <n v="0"/>
    <n v="0"/>
    <n v="0"/>
    <n v="0"/>
    <n v="0"/>
  </r>
  <r>
    <x v="0"/>
    <x v="6"/>
    <x v="0"/>
    <s v="PRO3445"/>
    <s v="Planejamento e Controle da Produção"/>
    <n v="4"/>
    <n v="0"/>
    <n v="0"/>
    <n v="0"/>
    <n v="60"/>
    <n v="0"/>
    <n v="0"/>
    <n v="0"/>
    <n v="0"/>
    <n v="0"/>
    <n v="0"/>
  </r>
  <r>
    <x v="0"/>
    <x v="7"/>
    <x v="0"/>
    <s v="PRO3446"/>
    <s v="Logística e Cadeias de Suprimento"/>
    <n v="4"/>
    <n v="0"/>
    <n v="0"/>
    <n v="0"/>
    <n v="60"/>
    <n v="0"/>
    <n v="0"/>
    <n v="0"/>
    <n v="0"/>
    <n v="0"/>
    <n v="0"/>
  </r>
  <r>
    <x v="0"/>
    <x v="5"/>
    <x v="0"/>
    <s v="PRO3472"/>
    <s v="Gestão da Qualidade de Produtos e Processos"/>
    <n v="4"/>
    <n v="0"/>
    <n v="0"/>
    <n v="0"/>
    <n v="60"/>
    <n v="0"/>
    <n v="0"/>
    <n v="0"/>
    <n v="0"/>
    <n v="0"/>
    <n v="0"/>
  </r>
  <r>
    <x v="0"/>
    <x v="7"/>
    <x v="0"/>
    <s v="PRO3474"/>
    <s v="Projeto do Produto e Processo"/>
    <n v="4"/>
    <n v="0"/>
    <n v="0"/>
    <n v="0"/>
    <n v="60"/>
    <n v="0"/>
    <n v="0"/>
    <n v="0"/>
    <n v="0"/>
    <n v="0"/>
    <n v="0"/>
  </r>
  <r>
    <x v="0"/>
    <x v="6"/>
    <x v="0"/>
    <s v="PRO3475"/>
    <s v="Gestão de Projetos"/>
    <n v="4"/>
    <n v="0"/>
    <n v="0"/>
    <n v="0"/>
    <n v="60"/>
    <n v="0"/>
    <n v="0"/>
    <n v="0"/>
    <n v="0"/>
    <n v="0"/>
    <n v="0"/>
  </r>
  <r>
    <x v="0"/>
    <x v="7"/>
    <x v="0"/>
    <s v="PRO3483"/>
    <s v="Gestão Estratégica da Produção"/>
    <n v="4"/>
    <n v="0"/>
    <n v="0"/>
    <n v="0"/>
    <n v="60"/>
    <n v="0"/>
    <n v="0"/>
    <n v="0"/>
    <n v="0"/>
    <n v="0"/>
    <n v="0"/>
  </r>
  <r>
    <x v="1"/>
    <x v="8"/>
    <x v="0"/>
    <s v="PRO3534"/>
    <s v="Gestão de Operações em Serviços"/>
    <n v="4"/>
    <n v="0"/>
    <n v="0"/>
    <n v="0"/>
    <n v="60"/>
    <n v="0"/>
    <n v="0"/>
    <n v="0"/>
    <n v="0"/>
    <n v="0"/>
    <n v="0"/>
  </r>
  <r>
    <x v="1"/>
    <x v="8"/>
    <x v="0"/>
    <s v="PRO3582"/>
    <s v="Projeto de Novos Empreendimentos"/>
    <n v="4"/>
    <n v="0"/>
    <n v="0"/>
    <n v="0"/>
    <n v="60"/>
    <n v="0"/>
    <n v="0"/>
    <n v="0"/>
    <n v="0"/>
    <n v="0"/>
    <n v="0"/>
  </r>
  <r>
    <x v="1"/>
    <x v="8"/>
    <x v="0"/>
    <s v="PRO3584"/>
    <s v="Projeto, Processo e Gestão da Inovação"/>
    <n v="4"/>
    <n v="0"/>
    <n v="0"/>
    <n v="0"/>
    <n v="60"/>
    <n v="0"/>
    <n v="0"/>
    <n v="0"/>
    <n v="0"/>
    <n v="0"/>
    <n v="0"/>
  </r>
  <r>
    <x v="1"/>
    <x v="9"/>
    <x v="0"/>
    <s v="PRO3553"/>
    <s v="Gestão da Tecnologia da Informação"/>
    <n v="4"/>
    <n v="0"/>
    <n v="0"/>
    <n v="0"/>
    <n v="60"/>
    <n v="0"/>
    <n v="0"/>
    <n v="0"/>
    <n v="0"/>
    <n v="0"/>
    <n v="0"/>
  </r>
  <r>
    <x v="1"/>
    <x v="9"/>
    <x v="0"/>
    <s v="PRO3564"/>
    <s v="Princípios de Marketing para a Engenharia de Produção"/>
    <n v="4"/>
    <n v="0"/>
    <n v="0"/>
    <n v="0"/>
    <n v="60"/>
    <n v="0"/>
    <n v="0"/>
    <n v="0"/>
    <n v="0"/>
    <n v="0"/>
    <n v="0"/>
  </r>
  <r>
    <x v="1"/>
    <x v="9"/>
    <x v="0"/>
    <s v="PRO3565"/>
    <s v="Produção e Sustentabilidade"/>
    <n v="4"/>
    <n v="0"/>
    <n v="0"/>
    <n v="0"/>
    <n v="60"/>
    <n v="0"/>
    <n v="0"/>
    <n v="0"/>
    <n v="0"/>
    <n v="0"/>
    <n v="0"/>
  </r>
  <r>
    <x v="0"/>
    <x v="8"/>
    <x v="0"/>
    <s v="PRO3591"/>
    <s v="Trabalho de Formatura I"/>
    <n v="1"/>
    <n v="2"/>
    <n v="0"/>
    <n v="0"/>
    <n v="15"/>
    <n v="60"/>
    <n v="0"/>
    <n v="0"/>
    <n v="0"/>
    <n v="0"/>
    <n v="0"/>
  </r>
  <r>
    <x v="0"/>
    <x v="9"/>
    <x v="0"/>
    <s v="PRO3592"/>
    <s v="Trabalho de Formatura II"/>
    <n v="1"/>
    <n v="2"/>
    <n v="0"/>
    <n v="0"/>
    <n v="15"/>
    <n v="60"/>
    <n v="0"/>
    <n v="0"/>
    <n v="0"/>
    <n v="0"/>
    <n v="0"/>
  </r>
  <r>
    <x v="0"/>
    <x v="8"/>
    <x v="0"/>
    <s v="PRO3593"/>
    <s v="Estágio Supervisionado"/>
    <n v="1"/>
    <n v="0"/>
    <n v="6"/>
    <n v="0"/>
    <n v="15"/>
    <n v="0"/>
    <n v="180"/>
    <n v="0"/>
    <n v="0"/>
    <n v="0"/>
    <n v="0"/>
  </r>
  <r>
    <x v="0"/>
    <x v="0"/>
    <x v="1"/>
    <s v="PRO3601"/>
    <s v="Optativa Livre 1"/>
    <n v="4"/>
    <n v="0"/>
    <n v="0"/>
    <n v="0"/>
    <n v="60"/>
    <n v="0"/>
    <n v="0"/>
    <n v="0"/>
    <n v="0"/>
    <n v="0"/>
    <n v="0"/>
  </r>
  <r>
    <x v="0"/>
    <x v="3"/>
    <x v="1"/>
    <s v="PRO3602"/>
    <s v="Optativa Livre 2"/>
    <n v="4"/>
    <n v="0"/>
    <n v="0"/>
    <n v="0"/>
    <n v="60"/>
    <n v="0"/>
    <n v="0"/>
    <n v="0"/>
    <n v="0"/>
    <n v="0"/>
    <n v="0"/>
  </r>
  <r>
    <x v="0"/>
    <x v="4"/>
    <x v="1"/>
    <s v="PRO3603"/>
    <s v="Optativa Livre 3"/>
    <n v="4"/>
    <n v="0"/>
    <n v="0"/>
    <n v="0"/>
    <n v="60"/>
    <n v="0"/>
    <n v="0"/>
    <n v="0"/>
    <n v="0"/>
    <n v="0"/>
    <n v="0"/>
  </r>
  <r>
    <x v="0"/>
    <x v="5"/>
    <x v="1"/>
    <s v="PRO3604"/>
    <s v="Optativa Livre 4"/>
    <n v="4"/>
    <n v="0"/>
    <n v="0"/>
    <n v="0"/>
    <n v="60"/>
    <n v="0"/>
    <n v="0"/>
    <n v="0"/>
    <n v="0"/>
    <n v="0"/>
    <n v="0"/>
  </r>
  <r>
    <x v="0"/>
    <x v="6"/>
    <x v="1"/>
    <s v="PRO3605"/>
    <s v="Optativa Livre 5"/>
    <n v="4"/>
    <n v="0"/>
    <n v="0"/>
    <n v="0"/>
    <n v="60"/>
    <n v="0"/>
    <n v="0"/>
    <n v="0"/>
    <n v="0"/>
    <n v="0"/>
    <n v="0"/>
  </r>
  <r>
    <x v="0"/>
    <x v="7"/>
    <x v="1"/>
    <s v="PRO3606"/>
    <s v="Optativa Livre 6"/>
    <n v="4"/>
    <n v="0"/>
    <n v="0"/>
    <n v="0"/>
    <n v="60"/>
    <n v="0"/>
    <n v="0"/>
    <n v="0"/>
    <n v="0"/>
    <n v="0"/>
    <n v="0"/>
  </r>
  <r>
    <x v="0"/>
    <x v="8"/>
    <x v="1"/>
    <s v="PRO3607"/>
    <s v="Optativa Livre 7"/>
    <n v="4"/>
    <n v="0"/>
    <n v="0"/>
    <n v="0"/>
    <n v="60"/>
    <n v="0"/>
    <n v="0"/>
    <n v="0"/>
    <n v="0"/>
    <n v="0"/>
    <n v="0"/>
  </r>
  <r>
    <x v="0"/>
    <x v="9"/>
    <x v="1"/>
    <s v="PRO3608"/>
    <s v="Optativa Livre 8"/>
    <n v="4"/>
    <n v="0"/>
    <n v="0"/>
    <n v="0"/>
    <n v="60"/>
    <n v="0"/>
    <n v="0"/>
    <n v="0"/>
    <n v="0"/>
    <n v="0"/>
    <n v="0"/>
  </r>
  <r>
    <x v="0"/>
    <x v="0"/>
    <x v="0"/>
    <s v="PRO3651"/>
    <s v="Projetos de Cultura e Extensão 1"/>
    <n v="0"/>
    <n v="0"/>
    <n v="0"/>
    <n v="1"/>
    <n v="0"/>
    <n v="0"/>
    <n v="0"/>
    <n v="30"/>
    <n v="0"/>
    <n v="0"/>
    <n v="0"/>
  </r>
  <r>
    <x v="0"/>
    <x v="3"/>
    <x v="0"/>
    <s v="PRO3652"/>
    <s v="Projetos de Cultura e Extensão 2"/>
    <n v="0"/>
    <n v="0"/>
    <n v="0"/>
    <n v="2"/>
    <n v="0"/>
    <n v="0"/>
    <n v="0"/>
    <n v="60"/>
    <n v="0"/>
    <n v="0"/>
    <n v="0"/>
  </r>
  <r>
    <x v="0"/>
    <x v="4"/>
    <x v="0"/>
    <s v="PRO3653"/>
    <s v="Projetos de Cultura e Extensão 3"/>
    <n v="0"/>
    <n v="0"/>
    <n v="0"/>
    <n v="2"/>
    <n v="0"/>
    <n v="0"/>
    <n v="0"/>
    <n v="60"/>
    <n v="0"/>
    <n v="0"/>
    <n v="0"/>
  </r>
  <r>
    <x v="0"/>
    <x v="5"/>
    <x v="0"/>
    <s v="PRO3654"/>
    <s v="Projetos de Cultura e Extensão 4"/>
    <n v="0"/>
    <n v="0"/>
    <n v="0"/>
    <n v="2"/>
    <n v="0"/>
    <n v="0"/>
    <n v="0"/>
    <n v="60"/>
    <n v="0"/>
    <n v="0"/>
    <n v="0"/>
  </r>
  <r>
    <x v="0"/>
    <x v="6"/>
    <x v="0"/>
    <s v="PRO3655"/>
    <s v="Projetos de Cultura e Extensão 5"/>
    <n v="0"/>
    <n v="0"/>
    <n v="0"/>
    <n v="2"/>
    <n v="0"/>
    <n v="0"/>
    <n v="0"/>
    <n v="60"/>
    <n v="0"/>
    <n v="0"/>
    <n v="0"/>
  </r>
  <r>
    <x v="0"/>
    <x v="7"/>
    <x v="0"/>
    <s v="PRO3656"/>
    <s v="Projetos de Cultura e Extensão 6"/>
    <n v="0"/>
    <n v="0"/>
    <n v="0"/>
    <n v="2"/>
    <n v="0"/>
    <n v="0"/>
    <n v="0"/>
    <n v="60"/>
    <n v="0"/>
    <n v="0"/>
    <n v="0"/>
  </r>
  <r>
    <x v="0"/>
    <x v="8"/>
    <x v="0"/>
    <s v="PRO3657"/>
    <s v="Projetos de Cultura e Extensão 7"/>
    <n v="0"/>
    <n v="0"/>
    <n v="0"/>
    <n v="2"/>
    <n v="0"/>
    <n v="0"/>
    <n v="0"/>
    <n v="60"/>
    <n v="0"/>
    <n v="0"/>
    <n v="0"/>
  </r>
  <r>
    <x v="0"/>
    <x v="9"/>
    <x v="0"/>
    <s v="PRO3658"/>
    <s v="Projetos de Cultura e Extensão 8"/>
    <n v="0"/>
    <n v="0"/>
    <n v="0"/>
    <n v="2"/>
    <n v="0"/>
    <n v="0"/>
    <n v="0"/>
    <n v="60"/>
    <n v="0"/>
    <n v="0"/>
    <n v="0"/>
  </r>
  <r>
    <x v="0"/>
    <x v="0"/>
    <x v="2"/>
    <m/>
    <s v="Atividades Acadêmicas Complementares"/>
    <n v="0"/>
    <n v="0"/>
    <n v="0"/>
    <n v="0"/>
    <n v="0"/>
    <n v="0"/>
    <n v="0"/>
    <n v="0"/>
    <n v="6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_Período">
  <location ref="R13:Y24" firstHeaderRow="0" firstDataRow="1" firstDataCol="1" rowPageCount="2" colPageCount="1"/>
  <pivotFields count="14">
    <pivotField axis="axisPage" multipleItemSelectionAllowed="1" showAll="0">
      <items count="3">
        <item x="0"/>
        <item x="1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showAll="0" defaultSubtotal="0">
      <items count="3">
        <item x="0"/>
        <item x="1"/>
        <item x="2"/>
      </items>
    </pivotField>
    <pivotField showAll="0"/>
    <pivotField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2">
    <pageField fld="0" hier="-1"/>
    <pageField fld="2" hier="-1"/>
  </pageFields>
  <dataFields count="7">
    <dataField name="Soma de CredAula" fld="5" baseField="0" baseItem="0"/>
    <dataField name="Soma de CredTrab" fld="6" baseField="0" baseItem="0"/>
    <dataField name="Soma de CHAula" fld="7" baseField="0" baseItem="0"/>
    <dataField name="Soma de CHTrab" fld="8" baseField="0" baseItem="0"/>
    <dataField name="Soma de CHEstg" fld="9" baseField="1" baseItem="5"/>
    <dataField name="Soma de CHCEx" fld="10" baseField="1" baseItem="4"/>
    <dataField name="Soma de CHAAC" fld="11" baseField="1" baseItem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1" cacheId="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_Período">
  <location ref="T13:AC24" firstHeaderRow="0" firstDataRow="1" firstDataCol="1" rowPageCount="2" colPageCount="1"/>
  <pivotFields count="16">
    <pivotField axis="axisPage" multipleItemSelectionAllowed="1" showAll="0">
      <items count="3">
        <item x="0"/>
        <item x="1"/>
        <item t="default"/>
      </items>
    </pivotField>
    <pivotField axis="axisRow" showAll="0">
      <items count="11">
        <item x="1"/>
        <item x="2"/>
        <item x="0"/>
        <item x="3"/>
        <item x="4"/>
        <item x="5"/>
        <item x="6"/>
        <item x="7"/>
        <item x="8"/>
        <item x="9"/>
        <item t="default"/>
      </items>
    </pivotField>
    <pivotField axis="axisPage" showAll="0" defaultSubtotal="0">
      <items count="3">
        <item x="2"/>
        <item x="0"/>
        <item x="1"/>
      </items>
    </pivotField>
    <pivotField showAll="0"/>
    <pivotField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2">
    <pageField fld="0" hier="-1"/>
    <pageField fld="2" hier="-1"/>
  </pageFields>
  <dataFields count="9">
    <dataField name="Soma de CredAula" fld="5" baseField="0" baseItem="0"/>
    <dataField name="Soma de CredTrab" fld="6" baseField="0" baseItem="0"/>
    <dataField name="Soma de CredEstg" fld="7" baseField="0" baseItem="0"/>
    <dataField name="Soma de CredCEx" fld="8" baseField="0" baseItem="0"/>
    <dataField name="Soma de CHAula" fld="9" baseField="0" baseItem="0"/>
    <dataField name="Soma de CHTrab" fld="10" baseField="0" baseItem="0"/>
    <dataField name="Soma de CHEstg" fld="11" baseField="1" baseItem="5"/>
    <dataField name="Soma de CHCEx" fld="12" baseField="1" baseItem="4"/>
    <dataField name="Soma de CHAAC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ela10" displayName="Tabela10" ref="A10:N79" totalsRowCount="1">
  <autoFilter ref="A10:N78"/>
  <sortState ref="A11:N78">
    <sortCondition ref="A10:A78"/>
  </sortState>
  <tableColumns count="14">
    <tableColumn id="1" name="Curso" totalsRowLabel="Total"/>
    <tableColumn id="2" name="Período"/>
    <tableColumn id="16" name="Tipo"/>
    <tableColumn id="3" name="Código"/>
    <tableColumn id="4" name="Disciplina"/>
    <tableColumn id="5" name="CredAula"/>
    <tableColumn id="6" name="CredTrab"/>
    <tableColumn id="12" name="CHAula" totalsRowFunction="sum">
      <calculatedColumnFormula>Tabela10[[#This Row],[CredAula]]*15</calculatedColumnFormula>
    </tableColumn>
    <tableColumn id="11" name="CHTrab" totalsRowFunction="sum">
      <calculatedColumnFormula>Tabela10[[#This Row],[CredTrab]]*30</calculatedColumnFormula>
    </tableColumn>
    <tableColumn id="8" name="CHEstg" totalsRowFunction="sum"/>
    <tableColumn id="13" name="CHCEx" totalsRowFunction="sum"/>
    <tableColumn id="7" name="CHAAC" totalsRowFunction="sum"/>
    <tableColumn id="17" name="CP" totalsRowFunction="sum"/>
    <tableColumn id="18" name="ATPA" totalsRowFunction="su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a11" displayName="Tabela11" ref="A10:B18" totalsRowShown="0">
  <autoFilter ref="A10:B18"/>
  <tableColumns count="2">
    <tableColumn id="1" name="#"/>
    <tableColumn id="2" name="Comentário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ela40" displayName="Tabela40" ref="A10:P87" totalsRowCount="1">
  <autoFilter ref="A10:P86"/>
  <sortState ref="A11:P86">
    <sortCondition ref="A10:A86"/>
  </sortState>
  <tableColumns count="16">
    <tableColumn id="1" name="Curso" totalsRowLabel="Total"/>
    <tableColumn id="2" name="Período"/>
    <tableColumn id="16" name="Tipo"/>
    <tableColumn id="3" name="Código"/>
    <tableColumn id="4" name="Disciplina"/>
    <tableColumn id="5" name="CredAula" totalsRowFunction="sum"/>
    <tableColumn id="6" name="CredTrab" totalsRowFunction="sum"/>
    <tableColumn id="15" name="CredEstg" totalsRowFunction="sum"/>
    <tableColumn id="14" name="CredCEx" totalsRowFunction="sum"/>
    <tableColumn id="12" name="CHAula" totalsRowFunction="sum">
      <calculatedColumnFormula>F11*15</calculatedColumnFormula>
    </tableColumn>
    <tableColumn id="11" name="CHTrab" totalsRowFunction="sum" dataDxfId="2">
      <calculatedColumnFormula>G11*30</calculatedColumnFormula>
    </tableColumn>
    <tableColumn id="8" name="CHEstg" totalsRowFunction="sum" dataDxfId="1">
      <calculatedColumnFormula>H11*30</calculatedColumnFormula>
    </tableColumn>
    <tableColumn id="13" name="CHCEx" totalsRowFunction="sum" dataDxfId="0">
      <calculatedColumnFormula>I11*30</calculatedColumnFormula>
    </tableColumn>
    <tableColumn id="7" name="CHAAC" totalsRowFunction="sum"/>
    <tableColumn id="17" name="CP" totalsRowFunction="sum"/>
    <tableColumn id="18" name="ATPA" totalsRowFunction="sum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8" name="Tabela41" displayName="Tabela41" ref="A10:C23" totalsRowShown="0">
  <autoFilter ref="A10:C23"/>
  <tableColumns count="3">
    <tableColumn id="1" name="#"/>
    <tableColumn id="2" name="Alterações"/>
    <tableColumn id="3" name="Justificativa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2" name="Tabela1" displayName="Tabela1" ref="A10:E41" totalsRowShown="0">
  <autoFilter ref="A10:E41"/>
  <tableColumns count="5">
    <tableColumn id="1" name="Período"/>
    <tableColumn id="2" name="Código"/>
    <tableColumn id="3" name="Disciplina"/>
    <tableColumn id="4" name="CredAula"/>
    <tableColumn id="5" name="CredTrab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spdigital.usp.br/jupiterweb/listarGradeCurricular?codcg=3&amp;codcur=3083&amp;codhab=5000&amp;tipo=V" TargetMode="External"/><Relationship Id="rId2" Type="http://schemas.openxmlformats.org/officeDocument/2006/relationships/hyperlink" Target="https://uspdigital.usp.br/jupiterweb/listarGradeCurricular?codcg=3&amp;codcur=3083&amp;codhab=3000&amp;tipo=N" TargetMode="Externa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zoomScaleNormal="100" workbookViewId="0">
      <selection activeCell="A4" sqref="A4"/>
    </sheetView>
  </sheetViews>
  <sheetFormatPr defaultRowHeight="15" x14ac:dyDescent="0.25"/>
  <cols>
    <col min="1" max="1" width="12.7109375" customWidth="1"/>
    <col min="2" max="2" width="10.140625" customWidth="1"/>
    <col min="3" max="3" width="13.42578125" bestFit="1" customWidth="1"/>
    <col min="4" max="4" width="9.28515625" customWidth="1"/>
    <col min="5" max="5" width="54.140625" bestFit="1" customWidth="1"/>
    <col min="6" max="6" width="11.28515625" customWidth="1"/>
    <col min="7" max="7" width="11.140625" customWidth="1"/>
    <col min="17" max="17" width="9.140625" customWidth="1"/>
    <col min="18" max="18" width="15.28515625" bestFit="1" customWidth="1"/>
    <col min="19" max="20" width="23" bestFit="1" customWidth="1"/>
    <col min="21" max="22" width="20.7109375" bestFit="1" customWidth="1"/>
    <col min="23" max="23" width="20.5703125" bestFit="1" customWidth="1"/>
    <col min="24" max="24" width="20" customWidth="1"/>
    <col min="25" max="25" width="20.5703125" customWidth="1"/>
    <col min="26" max="26" width="10.7109375" customWidth="1"/>
  </cols>
  <sheetData>
    <row r="1" spans="1:26" ht="23.25" x14ac:dyDescent="0.35">
      <c r="A1" s="5" t="s">
        <v>174</v>
      </c>
      <c r="R1" t="s">
        <v>123</v>
      </c>
      <c r="S1" t="s">
        <v>0</v>
      </c>
      <c r="T1" t="s">
        <v>1</v>
      </c>
      <c r="U1" t="s">
        <v>2</v>
      </c>
      <c r="W1" t="s">
        <v>123</v>
      </c>
      <c r="X1" t="s">
        <v>0</v>
      </c>
      <c r="Y1" t="s">
        <v>1</v>
      </c>
      <c r="Z1" t="s">
        <v>2</v>
      </c>
    </row>
    <row r="2" spans="1:26" x14ac:dyDescent="0.25">
      <c r="A2" s="6" t="s">
        <v>175</v>
      </c>
      <c r="R2" t="s">
        <v>124</v>
      </c>
      <c r="S2">
        <v>2925</v>
      </c>
      <c r="T2">
        <v>690</v>
      </c>
      <c r="U2">
        <v>3615</v>
      </c>
      <c r="W2" t="s">
        <v>124</v>
      </c>
      <c r="X2">
        <v>360</v>
      </c>
      <c r="Y2">
        <v>30</v>
      </c>
      <c r="Z2">
        <v>390</v>
      </c>
    </row>
    <row r="3" spans="1:26" x14ac:dyDescent="0.25">
      <c r="A3" s="6" t="s">
        <v>176</v>
      </c>
      <c r="E3" s="8" t="s">
        <v>169</v>
      </c>
      <c r="F3" s="3">
        <f>I8</f>
        <v>4545</v>
      </c>
      <c r="H3" t="s">
        <v>130</v>
      </c>
      <c r="I3">
        <f>Tabela10[[#Totals],[CHAula]]</f>
        <v>3765</v>
      </c>
      <c r="K3" t="s">
        <v>183</v>
      </c>
      <c r="L3">
        <f>Tabela10[[#Totals],[CP]]</f>
        <v>0</v>
      </c>
      <c r="R3" t="s">
        <v>125</v>
      </c>
      <c r="S3">
        <v>480</v>
      </c>
      <c r="T3">
        <v>0</v>
      </c>
      <c r="U3">
        <v>480</v>
      </c>
      <c r="W3" t="s">
        <v>125</v>
      </c>
      <c r="X3">
        <v>0</v>
      </c>
      <c r="Y3">
        <v>0</v>
      </c>
      <c r="Z3">
        <v>0</v>
      </c>
    </row>
    <row r="4" spans="1:26" x14ac:dyDescent="0.25">
      <c r="E4" s="8" t="s">
        <v>177</v>
      </c>
      <c r="F4" s="10">
        <f>I6</f>
        <v>0</v>
      </c>
      <c r="H4" t="s">
        <v>131</v>
      </c>
      <c r="I4">
        <f>Tabela10[[#Totals],[CHTrab]]</f>
        <v>720</v>
      </c>
      <c r="K4" t="s">
        <v>8</v>
      </c>
      <c r="L4">
        <f>Tabela10[[#Totals],[ATPA]]</f>
        <v>0</v>
      </c>
      <c r="R4" t="s">
        <v>126</v>
      </c>
      <c r="S4">
        <v>0</v>
      </c>
      <c r="T4">
        <v>0</v>
      </c>
      <c r="U4">
        <v>0</v>
      </c>
      <c r="W4" t="s">
        <v>126</v>
      </c>
      <c r="X4">
        <v>0</v>
      </c>
      <c r="Y4">
        <v>0</v>
      </c>
      <c r="Z4">
        <v>0</v>
      </c>
    </row>
    <row r="5" spans="1:26" x14ac:dyDescent="0.25">
      <c r="E5" s="8" t="s">
        <v>178</v>
      </c>
      <c r="F5" s="9">
        <f>F4/F3</f>
        <v>0</v>
      </c>
      <c r="H5" t="s">
        <v>139</v>
      </c>
      <c r="I5" s="3">
        <f>Tabela10[[#Totals],[CHEstg]]</f>
        <v>180</v>
      </c>
      <c r="L5">
        <f>SUM(L3:L4)</f>
        <v>0</v>
      </c>
      <c r="R5" t="s">
        <v>127</v>
      </c>
      <c r="S5">
        <v>3405</v>
      </c>
      <c r="T5">
        <v>690</v>
      </c>
      <c r="U5">
        <v>4095</v>
      </c>
      <c r="W5" t="s">
        <v>127</v>
      </c>
      <c r="X5">
        <v>360</v>
      </c>
      <c r="Y5">
        <v>30</v>
      </c>
      <c r="Z5">
        <v>390</v>
      </c>
    </row>
    <row r="6" spans="1:26" x14ac:dyDescent="0.25">
      <c r="H6" t="s">
        <v>134</v>
      </c>
      <c r="I6">
        <f>Tabela10[[#Totals],[CHCEx]]</f>
        <v>0</v>
      </c>
      <c r="R6" t="s">
        <v>168</v>
      </c>
      <c r="U6">
        <v>60</v>
      </c>
      <c r="W6" t="s">
        <v>168</v>
      </c>
      <c r="Z6">
        <v>0</v>
      </c>
    </row>
    <row r="7" spans="1:26" x14ac:dyDescent="0.25">
      <c r="H7" t="s">
        <v>170</v>
      </c>
      <c r="I7">
        <f>Tabela10[[#Totals],[CHAAC]]</f>
        <v>60</v>
      </c>
      <c r="T7" t="s">
        <v>127</v>
      </c>
      <c r="U7">
        <f>U5+U6</f>
        <v>4155</v>
      </c>
      <c r="Y7" t="s">
        <v>127</v>
      </c>
      <c r="Z7">
        <f>Z5+Z6</f>
        <v>390</v>
      </c>
    </row>
    <row r="8" spans="1:26" x14ac:dyDescent="0.25">
      <c r="I8">
        <f>SUM(I3:I7)-I5</f>
        <v>4545</v>
      </c>
      <c r="R8" t="s">
        <v>208</v>
      </c>
      <c r="W8" t="s">
        <v>208</v>
      </c>
    </row>
    <row r="10" spans="1:26" x14ac:dyDescent="0.25">
      <c r="A10" t="s">
        <v>3</v>
      </c>
      <c r="B10" t="s">
        <v>4</v>
      </c>
      <c r="C10" t="s">
        <v>148</v>
      </c>
      <c r="D10" t="s">
        <v>5</v>
      </c>
      <c r="E10" t="s">
        <v>6</v>
      </c>
      <c r="F10" t="s">
        <v>135</v>
      </c>
      <c r="G10" t="s">
        <v>136</v>
      </c>
      <c r="H10" t="s">
        <v>130</v>
      </c>
      <c r="I10" t="s">
        <v>131</v>
      </c>
      <c r="J10" t="s">
        <v>139</v>
      </c>
      <c r="K10" t="s">
        <v>134</v>
      </c>
      <c r="L10" t="s">
        <v>170</v>
      </c>
      <c r="M10" t="s">
        <v>7</v>
      </c>
      <c r="N10" t="s">
        <v>8</v>
      </c>
      <c r="R10" s="1" t="s">
        <v>3</v>
      </c>
      <c r="S10" t="s">
        <v>129</v>
      </c>
    </row>
    <row r="11" spans="1:26" x14ac:dyDescent="0.25">
      <c r="A11" t="s">
        <v>9</v>
      </c>
      <c r="B11">
        <v>1</v>
      </c>
      <c r="C11" t="s">
        <v>124</v>
      </c>
      <c r="D11">
        <v>4323101</v>
      </c>
      <c r="E11" t="s">
        <v>10</v>
      </c>
      <c r="F11">
        <v>3</v>
      </c>
      <c r="G11">
        <v>0</v>
      </c>
      <c r="H11">
        <f>Tabela10[[#This Row],[CredAula]]*15</f>
        <v>45</v>
      </c>
      <c r="I11">
        <f>Tabela10[[#This Row],[CredTrab]]*30</f>
        <v>0</v>
      </c>
      <c r="J11">
        <v>0</v>
      </c>
      <c r="K11">
        <v>0</v>
      </c>
      <c r="L11">
        <v>0</v>
      </c>
      <c r="M11">
        <v>0</v>
      </c>
      <c r="N11">
        <v>0</v>
      </c>
      <c r="R11" s="1" t="s">
        <v>148</v>
      </c>
      <c r="S11" t="s">
        <v>129</v>
      </c>
    </row>
    <row r="12" spans="1:26" x14ac:dyDescent="0.25">
      <c r="A12" t="s">
        <v>9</v>
      </c>
      <c r="B12">
        <v>1</v>
      </c>
      <c r="C12" t="s">
        <v>124</v>
      </c>
      <c r="D12" t="s">
        <v>11</v>
      </c>
      <c r="E12" t="s">
        <v>12</v>
      </c>
      <c r="F12">
        <v>4</v>
      </c>
      <c r="G12">
        <v>0</v>
      </c>
      <c r="H12">
        <f>Tabela10[[#This Row],[CredAula]]*15</f>
        <v>60</v>
      </c>
      <c r="I12">
        <f>Tabela10[[#This Row],[CredTrab]]*30</f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26" x14ac:dyDescent="0.25">
      <c r="A13" t="s">
        <v>9</v>
      </c>
      <c r="B13">
        <v>1</v>
      </c>
      <c r="C13" t="s">
        <v>124</v>
      </c>
      <c r="D13" t="s">
        <v>13</v>
      </c>
      <c r="E13" t="s">
        <v>14</v>
      </c>
      <c r="F13">
        <v>6</v>
      </c>
      <c r="G13">
        <v>0</v>
      </c>
      <c r="H13">
        <f>Tabela10[[#This Row],[CredAula]]*15</f>
        <v>90</v>
      </c>
      <c r="I13">
        <f>Tabela10[[#This Row],[CredTrab]]*30</f>
        <v>0</v>
      </c>
      <c r="J13">
        <v>0</v>
      </c>
      <c r="K13">
        <v>0</v>
      </c>
      <c r="L13">
        <v>0</v>
      </c>
      <c r="M13">
        <v>0</v>
      </c>
      <c r="N13">
        <v>0</v>
      </c>
      <c r="R13" s="1" t="s">
        <v>128</v>
      </c>
      <c r="S13" t="s">
        <v>225</v>
      </c>
      <c r="T13" t="s">
        <v>226</v>
      </c>
      <c r="U13" t="s">
        <v>132</v>
      </c>
      <c r="V13" t="s">
        <v>133</v>
      </c>
      <c r="W13" t="s">
        <v>157</v>
      </c>
      <c r="X13" t="s">
        <v>158</v>
      </c>
      <c r="Y13" t="s">
        <v>172</v>
      </c>
    </row>
    <row r="14" spans="1:26" x14ac:dyDescent="0.25">
      <c r="A14" t="s">
        <v>9</v>
      </c>
      <c r="B14">
        <v>1</v>
      </c>
      <c r="C14" t="s">
        <v>124</v>
      </c>
      <c r="D14" t="s">
        <v>15</v>
      </c>
      <c r="E14" t="s">
        <v>16</v>
      </c>
      <c r="F14">
        <v>4</v>
      </c>
      <c r="G14">
        <v>0</v>
      </c>
      <c r="H14">
        <f>Tabela10[[#This Row],[CredAula]]*15</f>
        <v>60</v>
      </c>
      <c r="I14">
        <f>Tabela10[[#This Row],[CredTrab]]*30</f>
        <v>0</v>
      </c>
      <c r="J14">
        <v>0</v>
      </c>
      <c r="K14">
        <v>0</v>
      </c>
      <c r="L14">
        <v>0</v>
      </c>
      <c r="M14">
        <v>0</v>
      </c>
      <c r="N14">
        <v>0</v>
      </c>
      <c r="R14" s="2">
        <v>1</v>
      </c>
      <c r="S14" s="7">
        <v>28</v>
      </c>
      <c r="T14" s="7">
        <v>2</v>
      </c>
      <c r="U14" s="7">
        <v>420</v>
      </c>
      <c r="V14" s="7">
        <v>60</v>
      </c>
      <c r="W14" s="7">
        <v>0</v>
      </c>
      <c r="X14" s="7">
        <v>0</v>
      </c>
      <c r="Y14" s="7">
        <v>0</v>
      </c>
    </row>
    <row r="15" spans="1:26" x14ac:dyDescent="0.25">
      <c r="A15" t="s">
        <v>9</v>
      </c>
      <c r="B15">
        <v>1</v>
      </c>
      <c r="C15" t="s">
        <v>124</v>
      </c>
      <c r="D15" t="s">
        <v>17</v>
      </c>
      <c r="E15" t="s">
        <v>18</v>
      </c>
      <c r="F15">
        <v>3</v>
      </c>
      <c r="G15">
        <v>1</v>
      </c>
      <c r="H15">
        <f>Tabela10[[#This Row],[CredAula]]*15</f>
        <v>45</v>
      </c>
      <c r="I15">
        <f>Tabela10[[#This Row],[CredTrab]]*30</f>
        <v>30</v>
      </c>
      <c r="J15">
        <v>0</v>
      </c>
      <c r="K15">
        <v>0</v>
      </c>
      <c r="L15">
        <v>0</v>
      </c>
      <c r="M15">
        <v>0</v>
      </c>
      <c r="N15">
        <v>0</v>
      </c>
      <c r="R15" s="2">
        <v>2</v>
      </c>
      <c r="S15" s="7">
        <v>26</v>
      </c>
      <c r="T15" s="7">
        <v>1</v>
      </c>
      <c r="U15" s="7">
        <v>390</v>
      </c>
      <c r="V15" s="7">
        <v>30</v>
      </c>
      <c r="W15" s="7">
        <v>0</v>
      </c>
      <c r="X15" s="7">
        <v>0</v>
      </c>
      <c r="Y15" s="7">
        <v>0</v>
      </c>
    </row>
    <row r="16" spans="1:26" x14ac:dyDescent="0.25">
      <c r="A16" t="s">
        <v>9</v>
      </c>
      <c r="B16">
        <v>1</v>
      </c>
      <c r="C16" t="s">
        <v>124</v>
      </c>
      <c r="D16" t="s">
        <v>19</v>
      </c>
      <c r="E16" t="s">
        <v>20</v>
      </c>
      <c r="F16">
        <v>4</v>
      </c>
      <c r="G16">
        <v>1</v>
      </c>
      <c r="H16">
        <f>Tabela10[[#This Row],[CredAula]]*15</f>
        <v>60</v>
      </c>
      <c r="I16">
        <f>Tabela10[[#This Row],[CredTrab]]*30</f>
        <v>30</v>
      </c>
      <c r="J16">
        <v>0</v>
      </c>
      <c r="K16">
        <v>0</v>
      </c>
      <c r="L16">
        <v>0</v>
      </c>
      <c r="M16">
        <v>0</v>
      </c>
      <c r="N16">
        <v>0</v>
      </c>
      <c r="R16" s="2">
        <v>3</v>
      </c>
      <c r="S16" s="7">
        <v>28</v>
      </c>
      <c r="T16" s="7">
        <v>1</v>
      </c>
      <c r="U16" s="7">
        <v>420</v>
      </c>
      <c r="V16" s="7">
        <v>30</v>
      </c>
      <c r="W16" s="7">
        <v>0</v>
      </c>
      <c r="X16" s="7">
        <v>0</v>
      </c>
      <c r="Y16" s="7">
        <v>60</v>
      </c>
    </row>
    <row r="17" spans="1:26" x14ac:dyDescent="0.25">
      <c r="A17" t="s">
        <v>9</v>
      </c>
      <c r="B17">
        <v>1</v>
      </c>
      <c r="C17" t="s">
        <v>124</v>
      </c>
      <c r="D17" t="s">
        <v>21</v>
      </c>
      <c r="E17" t="s">
        <v>22</v>
      </c>
      <c r="F17">
        <v>4</v>
      </c>
      <c r="G17">
        <v>0</v>
      </c>
      <c r="H17">
        <f>Tabela10[[#This Row],[CredAula]]*15</f>
        <v>60</v>
      </c>
      <c r="I17">
        <f>Tabela10[[#This Row],[CredTrab]]*30</f>
        <v>0</v>
      </c>
      <c r="J17">
        <v>0</v>
      </c>
      <c r="K17">
        <v>0</v>
      </c>
      <c r="L17">
        <v>0</v>
      </c>
      <c r="M17">
        <v>0</v>
      </c>
      <c r="N17">
        <v>0</v>
      </c>
      <c r="R17" s="2">
        <v>4</v>
      </c>
      <c r="S17" s="7">
        <v>28</v>
      </c>
      <c r="T17" s="7">
        <v>0</v>
      </c>
      <c r="U17" s="7">
        <v>420</v>
      </c>
      <c r="V17" s="7">
        <v>0</v>
      </c>
      <c r="W17" s="7">
        <v>0</v>
      </c>
      <c r="X17" s="7">
        <v>0</v>
      </c>
      <c r="Y17" s="7">
        <v>0</v>
      </c>
    </row>
    <row r="18" spans="1:26" x14ac:dyDescent="0.25">
      <c r="A18" t="s">
        <v>9</v>
      </c>
      <c r="B18">
        <v>2</v>
      </c>
      <c r="C18" t="s">
        <v>124</v>
      </c>
      <c r="D18">
        <v>4323102</v>
      </c>
      <c r="E18" t="s">
        <v>23</v>
      </c>
      <c r="F18">
        <v>2</v>
      </c>
      <c r="G18">
        <v>0</v>
      </c>
      <c r="H18">
        <f>Tabela10[[#This Row],[CredAula]]*15</f>
        <v>30</v>
      </c>
      <c r="I18">
        <f>Tabela10[[#This Row],[CredTrab]]*30</f>
        <v>0</v>
      </c>
      <c r="J18">
        <v>0</v>
      </c>
      <c r="K18">
        <v>0</v>
      </c>
      <c r="L18">
        <v>0</v>
      </c>
      <c r="M18">
        <v>0</v>
      </c>
      <c r="N18">
        <v>0</v>
      </c>
      <c r="R18" s="2">
        <v>5</v>
      </c>
      <c r="S18" s="7">
        <v>28</v>
      </c>
      <c r="T18" s="7">
        <v>0</v>
      </c>
      <c r="U18" s="7">
        <v>420</v>
      </c>
      <c r="V18" s="7">
        <v>0</v>
      </c>
      <c r="W18" s="7">
        <v>0</v>
      </c>
      <c r="X18" s="7">
        <v>0</v>
      </c>
      <c r="Y18" s="7">
        <v>0</v>
      </c>
    </row>
    <row r="19" spans="1:26" x14ac:dyDescent="0.25">
      <c r="A19" t="s">
        <v>9</v>
      </c>
      <c r="B19">
        <v>2</v>
      </c>
      <c r="C19" t="s">
        <v>124</v>
      </c>
      <c r="D19" t="s">
        <v>24</v>
      </c>
      <c r="E19" t="s">
        <v>25</v>
      </c>
      <c r="F19">
        <v>4</v>
      </c>
      <c r="G19">
        <v>0</v>
      </c>
      <c r="H19">
        <f>Tabela10[[#This Row],[CredAula]]*15</f>
        <v>60</v>
      </c>
      <c r="I19">
        <f>Tabela10[[#This Row],[CredTrab]]*30</f>
        <v>0</v>
      </c>
      <c r="J19">
        <v>0</v>
      </c>
      <c r="K19">
        <v>0</v>
      </c>
      <c r="L19">
        <v>0</v>
      </c>
      <c r="M19">
        <v>0</v>
      </c>
      <c r="N19">
        <v>0</v>
      </c>
      <c r="R19" s="2">
        <v>6</v>
      </c>
      <c r="S19" s="7">
        <v>28</v>
      </c>
      <c r="T19" s="7">
        <v>2</v>
      </c>
      <c r="U19" s="7">
        <v>420</v>
      </c>
      <c r="V19" s="7">
        <v>60</v>
      </c>
      <c r="W19" s="7">
        <v>0</v>
      </c>
      <c r="X19" s="7">
        <v>0</v>
      </c>
      <c r="Y19" s="7">
        <v>0</v>
      </c>
    </row>
    <row r="20" spans="1:26" x14ac:dyDescent="0.25">
      <c r="A20" t="s">
        <v>9</v>
      </c>
      <c r="B20">
        <v>2</v>
      </c>
      <c r="C20" t="s">
        <v>124</v>
      </c>
      <c r="D20" t="s">
        <v>26</v>
      </c>
      <c r="E20" t="s">
        <v>27</v>
      </c>
      <c r="F20">
        <v>4</v>
      </c>
      <c r="G20">
        <v>0</v>
      </c>
      <c r="H20">
        <f>Tabela10[[#This Row],[CredAula]]*15</f>
        <v>60</v>
      </c>
      <c r="I20">
        <f>Tabela10[[#This Row],[CredTrab]]*30</f>
        <v>0</v>
      </c>
      <c r="J20">
        <v>0</v>
      </c>
      <c r="K20">
        <v>0</v>
      </c>
      <c r="L20">
        <v>0</v>
      </c>
      <c r="M20">
        <v>0</v>
      </c>
      <c r="N20">
        <v>0</v>
      </c>
      <c r="R20" s="2">
        <v>7</v>
      </c>
      <c r="S20" s="7">
        <v>24</v>
      </c>
      <c r="T20" s="7">
        <v>4</v>
      </c>
      <c r="U20" s="7">
        <v>360</v>
      </c>
      <c r="V20" s="7">
        <v>120</v>
      </c>
      <c r="W20" s="7">
        <v>0</v>
      </c>
      <c r="X20" s="7">
        <v>0</v>
      </c>
      <c r="Y20" s="7">
        <v>0</v>
      </c>
    </row>
    <row r="21" spans="1:26" x14ac:dyDescent="0.25">
      <c r="A21" t="s">
        <v>9</v>
      </c>
      <c r="B21">
        <v>2</v>
      </c>
      <c r="C21" t="s">
        <v>124</v>
      </c>
      <c r="D21" t="s">
        <v>28</v>
      </c>
      <c r="E21" t="s">
        <v>29</v>
      </c>
      <c r="F21">
        <v>6</v>
      </c>
      <c r="G21">
        <v>0</v>
      </c>
      <c r="H21">
        <f>Tabela10[[#This Row],[CredAula]]*15</f>
        <v>90</v>
      </c>
      <c r="I21">
        <f>Tabela10[[#This Row],[CredTrab]]*30</f>
        <v>0</v>
      </c>
      <c r="J21">
        <v>0</v>
      </c>
      <c r="K21">
        <v>0</v>
      </c>
      <c r="L21">
        <v>0</v>
      </c>
      <c r="M21">
        <v>0</v>
      </c>
      <c r="N21">
        <v>0</v>
      </c>
      <c r="R21" s="2">
        <v>8</v>
      </c>
      <c r="S21" s="7">
        <v>24</v>
      </c>
      <c r="T21" s="7">
        <v>3</v>
      </c>
      <c r="U21" s="7">
        <v>360</v>
      </c>
      <c r="V21" s="7">
        <v>90</v>
      </c>
      <c r="W21" s="7">
        <v>0</v>
      </c>
      <c r="X21" s="7">
        <v>0</v>
      </c>
      <c r="Y21" s="7">
        <v>0</v>
      </c>
    </row>
    <row r="22" spans="1:26" x14ac:dyDescent="0.25">
      <c r="A22" t="s">
        <v>9</v>
      </c>
      <c r="B22">
        <v>2</v>
      </c>
      <c r="C22" t="s">
        <v>124</v>
      </c>
      <c r="D22" t="s">
        <v>30</v>
      </c>
      <c r="E22" t="s">
        <v>31</v>
      </c>
      <c r="F22">
        <v>4</v>
      </c>
      <c r="G22">
        <v>0</v>
      </c>
      <c r="H22">
        <f>Tabela10[[#This Row],[CredAula]]*15</f>
        <v>60</v>
      </c>
      <c r="I22">
        <f>Tabela10[[#This Row],[CredTrab]]*30</f>
        <v>0</v>
      </c>
      <c r="J22">
        <v>0</v>
      </c>
      <c r="K22">
        <v>0</v>
      </c>
      <c r="L22">
        <v>0</v>
      </c>
      <c r="M22">
        <v>0</v>
      </c>
      <c r="N22">
        <v>0</v>
      </c>
      <c r="R22" s="2">
        <v>9</v>
      </c>
      <c r="S22" s="7">
        <v>19</v>
      </c>
      <c r="T22" s="7">
        <v>8</v>
      </c>
      <c r="U22" s="7">
        <v>285</v>
      </c>
      <c r="V22" s="7">
        <v>240</v>
      </c>
      <c r="W22" s="7">
        <v>180</v>
      </c>
      <c r="X22" s="7">
        <v>0</v>
      </c>
      <c r="Y22" s="7">
        <v>0</v>
      </c>
    </row>
    <row r="23" spans="1:26" x14ac:dyDescent="0.25">
      <c r="A23" t="s">
        <v>9</v>
      </c>
      <c r="B23">
        <v>2</v>
      </c>
      <c r="C23" t="s">
        <v>124</v>
      </c>
      <c r="D23" t="s">
        <v>32</v>
      </c>
      <c r="E23" t="s">
        <v>33</v>
      </c>
      <c r="F23">
        <v>2</v>
      </c>
      <c r="G23">
        <v>0</v>
      </c>
      <c r="H23">
        <f>Tabela10[[#This Row],[CredAula]]*15</f>
        <v>30</v>
      </c>
      <c r="I23">
        <f>Tabela10[[#This Row],[CredTrab]]*30</f>
        <v>0</v>
      </c>
      <c r="J23">
        <v>0</v>
      </c>
      <c r="K23">
        <v>0</v>
      </c>
      <c r="L23">
        <v>0</v>
      </c>
      <c r="M23">
        <v>0</v>
      </c>
      <c r="N23">
        <v>0</v>
      </c>
      <c r="R23" s="2">
        <v>10</v>
      </c>
      <c r="S23" s="7">
        <v>18</v>
      </c>
      <c r="T23" s="7">
        <v>3</v>
      </c>
      <c r="U23" s="7">
        <v>270</v>
      </c>
      <c r="V23" s="7">
        <v>90</v>
      </c>
      <c r="W23" s="7">
        <v>0</v>
      </c>
      <c r="X23" s="7">
        <v>0</v>
      </c>
      <c r="Y23" s="7">
        <v>0</v>
      </c>
    </row>
    <row r="24" spans="1:26" x14ac:dyDescent="0.25">
      <c r="A24" t="s">
        <v>9</v>
      </c>
      <c r="B24">
        <v>2</v>
      </c>
      <c r="C24" t="s">
        <v>124</v>
      </c>
      <c r="D24" t="s">
        <v>34</v>
      </c>
      <c r="E24" t="s">
        <v>35</v>
      </c>
      <c r="F24">
        <v>4</v>
      </c>
      <c r="G24">
        <v>1</v>
      </c>
      <c r="H24">
        <f>Tabela10[[#This Row],[CredAula]]*15</f>
        <v>60</v>
      </c>
      <c r="I24">
        <f>Tabela10[[#This Row],[CredTrab]]*30</f>
        <v>30</v>
      </c>
      <c r="J24">
        <v>0</v>
      </c>
      <c r="K24">
        <v>0</v>
      </c>
      <c r="L24">
        <v>0</v>
      </c>
      <c r="M24">
        <v>0</v>
      </c>
      <c r="N24">
        <v>0</v>
      </c>
      <c r="R24" s="2" t="s">
        <v>122</v>
      </c>
      <c r="S24" s="7">
        <v>251</v>
      </c>
      <c r="T24" s="7">
        <v>24</v>
      </c>
      <c r="U24" s="7">
        <v>3765</v>
      </c>
      <c r="V24" s="7">
        <v>720</v>
      </c>
      <c r="W24" s="7">
        <v>180</v>
      </c>
      <c r="X24" s="7">
        <v>0</v>
      </c>
      <c r="Y24" s="7">
        <v>60</v>
      </c>
    </row>
    <row r="25" spans="1:26" x14ac:dyDescent="0.25">
      <c r="A25" t="s">
        <v>9</v>
      </c>
      <c r="B25">
        <v>3</v>
      </c>
      <c r="C25" t="s">
        <v>124</v>
      </c>
      <c r="D25">
        <v>303200</v>
      </c>
      <c r="E25" t="s">
        <v>36</v>
      </c>
      <c r="F25">
        <v>2</v>
      </c>
      <c r="G25">
        <v>0</v>
      </c>
      <c r="H25">
        <f>Tabela10[[#This Row],[CredAula]]*15</f>
        <v>30</v>
      </c>
      <c r="I25">
        <f>Tabela10[[#This Row],[CredTrab]]*30</f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26" x14ac:dyDescent="0.25">
      <c r="A26" t="s">
        <v>9</v>
      </c>
      <c r="B26">
        <v>3</v>
      </c>
      <c r="C26" t="s">
        <v>124</v>
      </c>
      <c r="D26">
        <v>4323201</v>
      </c>
      <c r="E26" t="s">
        <v>37</v>
      </c>
      <c r="F26">
        <v>2</v>
      </c>
      <c r="G26">
        <v>0</v>
      </c>
      <c r="H26">
        <f>Tabela10[[#This Row],[CredAula]]*15</f>
        <v>30</v>
      </c>
      <c r="I26">
        <f>Tabela10[[#This Row],[CredTrab]]*30</f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26" x14ac:dyDescent="0.25">
      <c r="A27" t="s">
        <v>9</v>
      </c>
      <c r="B27">
        <v>3</v>
      </c>
      <c r="C27" t="s">
        <v>124</v>
      </c>
      <c r="D27">
        <v>4323203</v>
      </c>
      <c r="E27" t="s">
        <v>38</v>
      </c>
      <c r="F27">
        <v>4</v>
      </c>
      <c r="G27">
        <v>0</v>
      </c>
      <c r="H27">
        <f>Tabela10[[#This Row],[CredAula]]*15</f>
        <v>60</v>
      </c>
      <c r="I27">
        <f>Tabela10[[#This Row],[CredTrab]]*30</f>
        <v>0</v>
      </c>
      <c r="J27">
        <v>0</v>
      </c>
      <c r="K27">
        <v>0</v>
      </c>
      <c r="L27">
        <v>0</v>
      </c>
      <c r="M27">
        <v>0</v>
      </c>
      <c r="N27">
        <v>0</v>
      </c>
      <c r="Z27" s="4"/>
    </row>
    <row r="28" spans="1:26" x14ac:dyDescent="0.25">
      <c r="A28" t="s">
        <v>9</v>
      </c>
      <c r="B28">
        <v>3</v>
      </c>
      <c r="C28" t="s">
        <v>124</v>
      </c>
      <c r="D28" t="s">
        <v>39</v>
      </c>
      <c r="E28" t="s">
        <v>40</v>
      </c>
      <c r="F28">
        <v>4</v>
      </c>
      <c r="G28">
        <v>0</v>
      </c>
      <c r="H28">
        <f>Tabela10[[#This Row],[CredAula]]*15</f>
        <v>60</v>
      </c>
      <c r="I28">
        <f>Tabela10[[#This Row],[CredTrab]]*30</f>
        <v>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26" x14ac:dyDescent="0.25">
      <c r="A29" t="s">
        <v>9</v>
      </c>
      <c r="B29">
        <v>3</v>
      </c>
      <c r="C29" t="s">
        <v>124</v>
      </c>
      <c r="D29" t="s">
        <v>41</v>
      </c>
      <c r="E29" t="s">
        <v>42</v>
      </c>
      <c r="F29">
        <v>4</v>
      </c>
      <c r="G29">
        <v>0</v>
      </c>
      <c r="H29">
        <f>Tabela10[[#This Row],[CredAula]]*15</f>
        <v>60</v>
      </c>
      <c r="I29">
        <f>Tabela10[[#This Row],[CredTrab]]*30</f>
        <v>0</v>
      </c>
      <c r="J29">
        <v>0</v>
      </c>
      <c r="K29">
        <v>0</v>
      </c>
      <c r="L29">
        <v>0</v>
      </c>
      <c r="M29">
        <v>0</v>
      </c>
      <c r="N29">
        <v>0</v>
      </c>
    </row>
    <row r="30" spans="1:26" x14ac:dyDescent="0.25">
      <c r="A30" t="s">
        <v>9</v>
      </c>
      <c r="B30">
        <v>3</v>
      </c>
      <c r="C30" t="s">
        <v>124</v>
      </c>
      <c r="D30" t="s">
        <v>43</v>
      </c>
      <c r="E30" t="s">
        <v>44</v>
      </c>
      <c r="F30">
        <v>4</v>
      </c>
      <c r="G30">
        <v>0</v>
      </c>
      <c r="H30">
        <f>Tabela10[[#This Row],[CredAula]]*15</f>
        <v>60</v>
      </c>
      <c r="I30">
        <f>Tabela10[[#This Row],[CredTrab]]*30</f>
        <v>0</v>
      </c>
      <c r="J30">
        <v>0</v>
      </c>
      <c r="K30">
        <v>0</v>
      </c>
      <c r="L30">
        <v>0</v>
      </c>
      <c r="M30">
        <v>0</v>
      </c>
      <c r="N30">
        <v>0</v>
      </c>
    </row>
    <row r="31" spans="1:26" x14ac:dyDescent="0.25">
      <c r="A31" t="s">
        <v>9</v>
      </c>
      <c r="B31">
        <v>3</v>
      </c>
      <c r="C31" t="s">
        <v>124</v>
      </c>
      <c r="D31" t="s">
        <v>45</v>
      </c>
      <c r="E31" t="s">
        <v>46</v>
      </c>
      <c r="F31">
        <v>4</v>
      </c>
      <c r="G31">
        <v>1</v>
      </c>
      <c r="H31">
        <f>Tabela10[[#This Row],[CredAula]]*15</f>
        <v>60</v>
      </c>
      <c r="I31">
        <f>Tabela10[[#This Row],[CredTrab]]*30</f>
        <v>30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26" x14ac:dyDescent="0.25">
      <c r="A32" t="s">
        <v>9</v>
      </c>
      <c r="B32">
        <v>3</v>
      </c>
      <c r="C32" t="s">
        <v>125</v>
      </c>
      <c r="D32" t="s">
        <v>140</v>
      </c>
      <c r="E32" t="s">
        <v>149</v>
      </c>
      <c r="F32">
        <v>4</v>
      </c>
      <c r="G32">
        <v>0</v>
      </c>
      <c r="H32">
        <f>Tabela10[[#This Row],[CredAula]]*15</f>
        <v>60</v>
      </c>
      <c r="I32">
        <f>Tabela10[[#This Row],[CredTrab]]*30</f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4" x14ac:dyDescent="0.25">
      <c r="A33" s="3" t="s">
        <v>9</v>
      </c>
      <c r="B33" s="3">
        <v>3</v>
      </c>
      <c r="C33" s="3" t="s">
        <v>167</v>
      </c>
      <c r="D33" s="3"/>
      <c r="E33" s="3" t="s">
        <v>171</v>
      </c>
      <c r="F33" s="3">
        <v>0</v>
      </c>
      <c r="G33" s="3">
        <v>0</v>
      </c>
      <c r="H33" s="3">
        <f>Tabela10[[#This Row],[CredAula]]*15</f>
        <v>0</v>
      </c>
      <c r="I33" s="3">
        <f>Tabela10[[#This Row],[CredTrab]]*30</f>
        <v>0</v>
      </c>
      <c r="J33" s="3">
        <v>0</v>
      </c>
      <c r="K33" s="3">
        <v>0</v>
      </c>
      <c r="L33" s="3">
        <v>60</v>
      </c>
      <c r="M33" s="3">
        <v>0</v>
      </c>
      <c r="N33" s="3">
        <v>0</v>
      </c>
    </row>
    <row r="34" spans="1:14" x14ac:dyDescent="0.25">
      <c r="A34" t="s">
        <v>9</v>
      </c>
      <c r="B34">
        <v>4</v>
      </c>
      <c r="C34" t="s">
        <v>124</v>
      </c>
      <c r="D34">
        <v>4323202</v>
      </c>
      <c r="E34" t="s">
        <v>47</v>
      </c>
      <c r="F34">
        <v>2</v>
      </c>
      <c r="G34">
        <v>0</v>
      </c>
      <c r="H34">
        <f>Tabela10[[#This Row],[CredAula]]*15</f>
        <v>30</v>
      </c>
      <c r="I34">
        <f>Tabela10[[#This Row],[CredTrab]]*30</f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x14ac:dyDescent="0.25">
      <c r="A35" t="s">
        <v>9</v>
      </c>
      <c r="B35">
        <v>4</v>
      </c>
      <c r="C35" t="s">
        <v>124</v>
      </c>
      <c r="D35">
        <v>4323204</v>
      </c>
      <c r="E35" t="s">
        <v>48</v>
      </c>
      <c r="F35">
        <v>4</v>
      </c>
      <c r="G35">
        <v>0</v>
      </c>
      <c r="H35">
        <f>Tabela10[[#This Row],[CredAula]]*15</f>
        <v>60</v>
      </c>
      <c r="I35">
        <f>Tabela10[[#This Row],[CredTrab]]*30</f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x14ac:dyDescent="0.25">
      <c r="A36" t="s">
        <v>9</v>
      </c>
      <c r="B36">
        <v>4</v>
      </c>
      <c r="C36" t="s">
        <v>124</v>
      </c>
      <c r="D36" t="s">
        <v>49</v>
      </c>
      <c r="E36" t="s">
        <v>50</v>
      </c>
      <c r="F36">
        <v>4</v>
      </c>
      <c r="G36">
        <v>0</v>
      </c>
      <c r="H36">
        <f>Tabela10[[#This Row],[CredAula]]*15</f>
        <v>60</v>
      </c>
      <c r="I36">
        <f>Tabela10[[#This Row],[CredTrab]]*30</f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x14ac:dyDescent="0.25">
      <c r="A37" t="s">
        <v>9</v>
      </c>
      <c r="B37">
        <v>4</v>
      </c>
      <c r="C37" t="s">
        <v>124</v>
      </c>
      <c r="D37" t="s">
        <v>51</v>
      </c>
      <c r="E37" t="s">
        <v>52</v>
      </c>
      <c r="F37">
        <v>2</v>
      </c>
      <c r="G37">
        <v>0</v>
      </c>
      <c r="H37">
        <f>Tabela10[[#This Row],[CredAula]]*15</f>
        <v>30</v>
      </c>
      <c r="I37">
        <f>Tabela10[[#This Row],[CredTrab]]*30</f>
        <v>0</v>
      </c>
      <c r="J37">
        <v>0</v>
      </c>
      <c r="K37">
        <v>0</v>
      </c>
      <c r="L37">
        <v>0</v>
      </c>
      <c r="M37">
        <v>0</v>
      </c>
      <c r="N37">
        <v>0</v>
      </c>
    </row>
    <row r="38" spans="1:14" x14ac:dyDescent="0.25">
      <c r="A38" t="s">
        <v>9</v>
      </c>
      <c r="B38">
        <v>4</v>
      </c>
      <c r="C38" t="s">
        <v>124</v>
      </c>
      <c r="D38" t="s">
        <v>53</v>
      </c>
      <c r="E38" t="s">
        <v>54</v>
      </c>
      <c r="F38">
        <v>4</v>
      </c>
      <c r="G38">
        <v>0</v>
      </c>
      <c r="H38">
        <f>Tabela10[[#This Row],[CredAula]]*15</f>
        <v>60</v>
      </c>
      <c r="I38">
        <f>Tabela10[[#This Row],[CredTrab]]*30</f>
        <v>0</v>
      </c>
      <c r="J38">
        <v>0</v>
      </c>
      <c r="K38">
        <v>0</v>
      </c>
      <c r="L38">
        <v>0</v>
      </c>
      <c r="M38">
        <v>0</v>
      </c>
      <c r="N38">
        <v>0</v>
      </c>
    </row>
    <row r="39" spans="1:14" x14ac:dyDescent="0.25">
      <c r="A39" t="s">
        <v>9</v>
      </c>
      <c r="B39">
        <v>4</v>
      </c>
      <c r="C39" t="s">
        <v>124</v>
      </c>
      <c r="D39" t="s">
        <v>55</v>
      </c>
      <c r="E39" t="s">
        <v>56</v>
      </c>
      <c r="F39">
        <v>4</v>
      </c>
      <c r="G39">
        <v>0</v>
      </c>
      <c r="H39">
        <f>Tabela10[[#This Row],[CredAula]]*15</f>
        <v>60</v>
      </c>
      <c r="I39">
        <f>Tabela10[[#This Row],[CredTrab]]*30</f>
        <v>0</v>
      </c>
      <c r="J39">
        <v>0</v>
      </c>
      <c r="K39">
        <v>0</v>
      </c>
      <c r="L39">
        <v>0</v>
      </c>
      <c r="M39">
        <v>0</v>
      </c>
      <c r="N39">
        <v>0</v>
      </c>
    </row>
    <row r="40" spans="1:14" x14ac:dyDescent="0.25">
      <c r="A40" t="s">
        <v>9</v>
      </c>
      <c r="B40">
        <v>4</v>
      </c>
      <c r="C40" t="s">
        <v>124</v>
      </c>
      <c r="D40" t="s">
        <v>57</v>
      </c>
      <c r="E40" t="s">
        <v>58</v>
      </c>
      <c r="F40">
        <v>4</v>
      </c>
      <c r="G40">
        <v>0</v>
      </c>
      <c r="H40">
        <f>Tabela10[[#This Row],[CredAula]]*15</f>
        <v>60</v>
      </c>
      <c r="I40">
        <f>Tabela10[[#This Row],[CredTrab]]*30</f>
        <v>0</v>
      </c>
      <c r="J40">
        <v>0</v>
      </c>
      <c r="K40">
        <v>0</v>
      </c>
      <c r="L40">
        <v>0</v>
      </c>
      <c r="M40">
        <v>0</v>
      </c>
      <c r="N40">
        <v>0</v>
      </c>
    </row>
    <row r="41" spans="1:14" x14ac:dyDescent="0.25">
      <c r="A41" t="s">
        <v>9</v>
      </c>
      <c r="B41">
        <v>4</v>
      </c>
      <c r="C41" t="s">
        <v>125</v>
      </c>
      <c r="D41" t="s">
        <v>141</v>
      </c>
      <c r="E41" t="s">
        <v>150</v>
      </c>
      <c r="F41">
        <v>4</v>
      </c>
      <c r="G41">
        <v>0</v>
      </c>
      <c r="H41">
        <f>Tabela10[[#This Row],[CredAula]]*15</f>
        <v>60</v>
      </c>
      <c r="I41">
        <f>Tabela10[[#This Row],[CredTrab]]*30</f>
        <v>0</v>
      </c>
      <c r="J41">
        <v>0</v>
      </c>
      <c r="K41">
        <v>0</v>
      </c>
      <c r="L41">
        <v>0</v>
      </c>
      <c r="M41">
        <v>0</v>
      </c>
      <c r="N41">
        <v>0</v>
      </c>
    </row>
    <row r="42" spans="1:14" x14ac:dyDescent="0.25">
      <c r="A42" t="s">
        <v>9</v>
      </c>
      <c r="B42">
        <v>5</v>
      </c>
      <c r="C42" t="s">
        <v>124</v>
      </c>
      <c r="D42" t="s">
        <v>59</v>
      </c>
      <c r="E42" t="s">
        <v>60</v>
      </c>
      <c r="F42">
        <v>4</v>
      </c>
      <c r="G42">
        <v>0</v>
      </c>
      <c r="H42">
        <f>Tabela10[[#This Row],[CredAula]]*15</f>
        <v>60</v>
      </c>
      <c r="I42">
        <f>Tabela10[[#This Row],[CredTrab]]*30</f>
        <v>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x14ac:dyDescent="0.25">
      <c r="A43" t="s">
        <v>9</v>
      </c>
      <c r="B43">
        <v>5</v>
      </c>
      <c r="C43" t="s">
        <v>124</v>
      </c>
      <c r="D43" t="s">
        <v>61</v>
      </c>
      <c r="E43" t="s">
        <v>62</v>
      </c>
      <c r="F43">
        <v>4</v>
      </c>
      <c r="G43">
        <v>0</v>
      </c>
      <c r="H43">
        <f>Tabela10[[#This Row],[CredAula]]*15</f>
        <v>60</v>
      </c>
      <c r="I43">
        <f>Tabela10[[#This Row],[CredTrab]]*30</f>
        <v>0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4" x14ac:dyDescent="0.25">
      <c r="A44" t="s">
        <v>9</v>
      </c>
      <c r="B44">
        <v>5</v>
      </c>
      <c r="C44" t="s">
        <v>124</v>
      </c>
      <c r="D44" t="s">
        <v>63</v>
      </c>
      <c r="E44" t="s">
        <v>64</v>
      </c>
      <c r="F44">
        <v>4</v>
      </c>
      <c r="G44">
        <v>0</v>
      </c>
      <c r="H44">
        <f>Tabela10[[#This Row],[CredAula]]*15</f>
        <v>60</v>
      </c>
      <c r="I44">
        <f>Tabela10[[#This Row],[CredTrab]]*30</f>
        <v>0</v>
      </c>
      <c r="J44">
        <v>0</v>
      </c>
      <c r="K44">
        <v>0</v>
      </c>
      <c r="L44">
        <v>0</v>
      </c>
      <c r="M44">
        <v>0</v>
      </c>
      <c r="N44">
        <v>0</v>
      </c>
    </row>
    <row r="45" spans="1:14" x14ac:dyDescent="0.25">
      <c r="A45" t="s">
        <v>9</v>
      </c>
      <c r="B45">
        <v>5</v>
      </c>
      <c r="C45" t="s">
        <v>124</v>
      </c>
      <c r="D45" t="s">
        <v>65</v>
      </c>
      <c r="E45" t="s">
        <v>66</v>
      </c>
      <c r="F45">
        <v>4</v>
      </c>
      <c r="G45">
        <v>0</v>
      </c>
      <c r="H45">
        <f>Tabela10[[#This Row],[CredAula]]*15</f>
        <v>60</v>
      </c>
      <c r="I45">
        <f>Tabela10[[#This Row],[CredTrab]]*30</f>
        <v>0</v>
      </c>
      <c r="J45">
        <v>0</v>
      </c>
      <c r="K45">
        <v>0</v>
      </c>
      <c r="L45">
        <v>0</v>
      </c>
      <c r="M45">
        <v>0</v>
      </c>
      <c r="N45">
        <v>0</v>
      </c>
    </row>
    <row r="46" spans="1:14" x14ac:dyDescent="0.25">
      <c r="A46" t="s">
        <v>9</v>
      </c>
      <c r="B46">
        <v>5</v>
      </c>
      <c r="C46" t="s">
        <v>124</v>
      </c>
      <c r="D46" t="s">
        <v>67</v>
      </c>
      <c r="E46" t="s">
        <v>68</v>
      </c>
      <c r="F46">
        <v>4</v>
      </c>
      <c r="G46">
        <v>0</v>
      </c>
      <c r="H46">
        <f>Tabela10[[#This Row],[CredAula]]*15</f>
        <v>60</v>
      </c>
      <c r="I46">
        <f>Tabela10[[#This Row],[CredTrab]]*30</f>
        <v>0</v>
      </c>
      <c r="J46">
        <v>0</v>
      </c>
      <c r="K46">
        <v>0</v>
      </c>
      <c r="L46">
        <v>0</v>
      </c>
      <c r="M46">
        <v>0</v>
      </c>
      <c r="N46">
        <v>0</v>
      </c>
    </row>
    <row r="47" spans="1:14" x14ac:dyDescent="0.25">
      <c r="A47" t="s">
        <v>9</v>
      </c>
      <c r="B47">
        <v>5</v>
      </c>
      <c r="C47" t="s">
        <v>124</v>
      </c>
      <c r="D47" t="s">
        <v>69</v>
      </c>
      <c r="E47" t="s">
        <v>70</v>
      </c>
      <c r="F47">
        <v>4</v>
      </c>
      <c r="G47">
        <v>0</v>
      </c>
      <c r="H47">
        <f>Tabela10[[#This Row],[CredAula]]*15</f>
        <v>60</v>
      </c>
      <c r="I47">
        <f>Tabela10[[#This Row],[CredTrab]]*30</f>
        <v>0</v>
      </c>
      <c r="J47">
        <v>0</v>
      </c>
      <c r="K47">
        <v>0</v>
      </c>
      <c r="L47">
        <v>0</v>
      </c>
      <c r="M47">
        <v>0</v>
      </c>
      <c r="N47">
        <v>0</v>
      </c>
    </row>
    <row r="48" spans="1:14" x14ac:dyDescent="0.25">
      <c r="A48" t="s">
        <v>9</v>
      </c>
      <c r="B48">
        <v>5</v>
      </c>
      <c r="C48" t="s">
        <v>125</v>
      </c>
      <c r="D48" t="s">
        <v>142</v>
      </c>
      <c r="E48" t="s">
        <v>151</v>
      </c>
      <c r="F48">
        <v>4</v>
      </c>
      <c r="G48">
        <v>0</v>
      </c>
      <c r="H48">
        <f>Tabela10[[#This Row],[CredAula]]*15</f>
        <v>60</v>
      </c>
      <c r="I48">
        <f>Tabela10[[#This Row],[CredTrab]]*30</f>
        <v>0</v>
      </c>
      <c r="J48">
        <v>0</v>
      </c>
      <c r="K48">
        <v>0</v>
      </c>
      <c r="L48">
        <v>0</v>
      </c>
      <c r="M48">
        <v>0</v>
      </c>
      <c r="N48">
        <v>0</v>
      </c>
    </row>
    <row r="49" spans="1:14" x14ac:dyDescent="0.25">
      <c r="A49" t="s">
        <v>9</v>
      </c>
      <c r="B49">
        <v>6</v>
      </c>
      <c r="C49" t="s">
        <v>124</v>
      </c>
      <c r="D49" t="s">
        <v>71</v>
      </c>
      <c r="E49" t="s">
        <v>72</v>
      </c>
      <c r="F49">
        <v>4</v>
      </c>
      <c r="G49">
        <v>0</v>
      </c>
      <c r="H49">
        <f>Tabela10[[#This Row],[CredAula]]*15</f>
        <v>60</v>
      </c>
      <c r="I49">
        <f>Tabela10[[#This Row],[CredTrab]]*30</f>
        <v>0</v>
      </c>
      <c r="J49">
        <v>0</v>
      </c>
      <c r="K49">
        <v>0</v>
      </c>
      <c r="L49">
        <v>0</v>
      </c>
      <c r="M49">
        <v>0</v>
      </c>
      <c r="N49">
        <v>0</v>
      </c>
    </row>
    <row r="50" spans="1:14" x14ac:dyDescent="0.25">
      <c r="A50" t="s">
        <v>9</v>
      </c>
      <c r="B50">
        <v>6</v>
      </c>
      <c r="C50" t="s">
        <v>124</v>
      </c>
      <c r="D50" t="s">
        <v>73</v>
      </c>
      <c r="E50" t="s">
        <v>74</v>
      </c>
      <c r="F50">
        <v>4</v>
      </c>
      <c r="G50">
        <v>0</v>
      </c>
      <c r="H50">
        <f>Tabela10[[#This Row],[CredAula]]*15</f>
        <v>60</v>
      </c>
      <c r="I50">
        <f>Tabela10[[#This Row],[CredTrab]]*30</f>
        <v>0</v>
      </c>
      <c r="J50">
        <v>0</v>
      </c>
      <c r="K50">
        <v>0</v>
      </c>
      <c r="L50">
        <v>0</v>
      </c>
      <c r="M50">
        <v>0</v>
      </c>
      <c r="N50">
        <v>0</v>
      </c>
    </row>
    <row r="51" spans="1:14" x14ac:dyDescent="0.25">
      <c r="A51" t="s">
        <v>9</v>
      </c>
      <c r="B51">
        <v>6</v>
      </c>
      <c r="C51" t="s">
        <v>124</v>
      </c>
      <c r="D51" t="s">
        <v>75</v>
      </c>
      <c r="E51" t="s">
        <v>76</v>
      </c>
      <c r="F51">
        <v>4</v>
      </c>
      <c r="G51">
        <v>1</v>
      </c>
      <c r="H51">
        <f>Tabela10[[#This Row],[CredAula]]*15</f>
        <v>60</v>
      </c>
      <c r="I51">
        <f>Tabela10[[#This Row],[CredTrab]]*30</f>
        <v>30</v>
      </c>
      <c r="J51">
        <v>0</v>
      </c>
      <c r="K51">
        <v>0</v>
      </c>
      <c r="L51">
        <v>0</v>
      </c>
      <c r="M51">
        <v>0</v>
      </c>
      <c r="N51">
        <v>0</v>
      </c>
    </row>
    <row r="52" spans="1:14" x14ac:dyDescent="0.25">
      <c r="A52" t="s">
        <v>9</v>
      </c>
      <c r="B52">
        <v>6</v>
      </c>
      <c r="C52" t="s">
        <v>124</v>
      </c>
      <c r="D52" t="s">
        <v>77</v>
      </c>
      <c r="E52" t="s">
        <v>78</v>
      </c>
      <c r="F52">
        <v>4</v>
      </c>
      <c r="G52">
        <v>1</v>
      </c>
      <c r="H52">
        <f>Tabela10[[#This Row],[CredAula]]*15</f>
        <v>60</v>
      </c>
      <c r="I52">
        <f>Tabela10[[#This Row],[CredTrab]]*30</f>
        <v>30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4" x14ac:dyDescent="0.25">
      <c r="A53" t="s">
        <v>9</v>
      </c>
      <c r="B53">
        <v>6</v>
      </c>
      <c r="C53" t="s">
        <v>124</v>
      </c>
      <c r="D53" t="s">
        <v>79</v>
      </c>
      <c r="E53" t="s">
        <v>80</v>
      </c>
      <c r="F53">
        <v>4</v>
      </c>
      <c r="G53">
        <v>0</v>
      </c>
      <c r="H53">
        <f>Tabela10[[#This Row],[CredAula]]*15</f>
        <v>60</v>
      </c>
      <c r="I53">
        <f>Tabela10[[#This Row],[CredTrab]]*30</f>
        <v>0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4" x14ac:dyDescent="0.25">
      <c r="A54" t="s">
        <v>9</v>
      </c>
      <c r="B54">
        <v>6</v>
      </c>
      <c r="C54" t="s">
        <v>124</v>
      </c>
      <c r="D54" t="s">
        <v>81</v>
      </c>
      <c r="E54" t="s">
        <v>82</v>
      </c>
      <c r="F54">
        <v>4</v>
      </c>
      <c r="G54">
        <v>0</v>
      </c>
      <c r="H54">
        <f>Tabela10[[#This Row],[CredAula]]*15</f>
        <v>60</v>
      </c>
      <c r="I54">
        <f>Tabela10[[#This Row],[CredTrab]]*30</f>
        <v>0</v>
      </c>
      <c r="J54">
        <v>0</v>
      </c>
      <c r="K54">
        <v>0</v>
      </c>
      <c r="L54">
        <v>0</v>
      </c>
      <c r="M54">
        <v>0</v>
      </c>
      <c r="N54">
        <v>0</v>
      </c>
    </row>
    <row r="55" spans="1:14" x14ac:dyDescent="0.25">
      <c r="A55" t="s">
        <v>9</v>
      </c>
      <c r="B55">
        <v>6</v>
      </c>
      <c r="C55" t="s">
        <v>125</v>
      </c>
      <c r="D55" t="s">
        <v>143</v>
      </c>
      <c r="E55" t="s">
        <v>152</v>
      </c>
      <c r="F55">
        <v>4</v>
      </c>
      <c r="G55">
        <v>0</v>
      </c>
      <c r="H55">
        <f>Tabela10[[#This Row],[CredAula]]*15</f>
        <v>60</v>
      </c>
      <c r="I55">
        <f>Tabela10[[#This Row],[CredTrab]]*30</f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x14ac:dyDescent="0.25">
      <c r="A56" t="s">
        <v>9</v>
      </c>
      <c r="B56">
        <v>7</v>
      </c>
      <c r="C56" t="s">
        <v>124</v>
      </c>
      <c r="D56" t="s">
        <v>83</v>
      </c>
      <c r="E56" t="s">
        <v>84</v>
      </c>
      <c r="F56">
        <v>4</v>
      </c>
      <c r="G56">
        <v>0</v>
      </c>
      <c r="H56">
        <f>Tabela10[[#This Row],[CredAula]]*15</f>
        <v>60</v>
      </c>
      <c r="I56">
        <f>Tabela10[[#This Row],[CredTrab]]*30</f>
        <v>0</v>
      </c>
      <c r="J56">
        <v>0</v>
      </c>
      <c r="K56">
        <v>0</v>
      </c>
      <c r="L56">
        <v>0</v>
      </c>
      <c r="M56">
        <v>0</v>
      </c>
      <c r="N56">
        <v>0</v>
      </c>
    </row>
    <row r="57" spans="1:14" x14ac:dyDescent="0.25">
      <c r="A57" t="s">
        <v>9</v>
      </c>
      <c r="B57">
        <v>7</v>
      </c>
      <c r="C57" t="s">
        <v>124</v>
      </c>
      <c r="D57" t="s">
        <v>85</v>
      </c>
      <c r="E57" t="s">
        <v>86</v>
      </c>
      <c r="F57">
        <v>4</v>
      </c>
      <c r="G57">
        <v>1</v>
      </c>
      <c r="H57">
        <f>Tabela10[[#This Row],[CredAula]]*15</f>
        <v>60</v>
      </c>
      <c r="I57">
        <f>Tabela10[[#This Row],[CredTrab]]*30</f>
        <v>30</v>
      </c>
      <c r="J57">
        <v>0</v>
      </c>
      <c r="K57">
        <v>0</v>
      </c>
      <c r="L57">
        <v>0</v>
      </c>
      <c r="M57">
        <v>0</v>
      </c>
      <c r="N57">
        <v>0</v>
      </c>
    </row>
    <row r="58" spans="1:14" x14ac:dyDescent="0.25">
      <c r="A58" t="s">
        <v>9</v>
      </c>
      <c r="B58">
        <v>7</v>
      </c>
      <c r="C58" t="s">
        <v>124</v>
      </c>
      <c r="D58" t="s">
        <v>87</v>
      </c>
      <c r="E58" t="s">
        <v>88</v>
      </c>
      <c r="F58">
        <v>4</v>
      </c>
      <c r="G58">
        <v>1</v>
      </c>
      <c r="H58">
        <f>Tabela10[[#This Row],[CredAula]]*15</f>
        <v>60</v>
      </c>
      <c r="I58">
        <f>Tabela10[[#This Row],[CredTrab]]*30</f>
        <v>30</v>
      </c>
      <c r="J58">
        <v>0</v>
      </c>
      <c r="K58">
        <v>0</v>
      </c>
      <c r="L58">
        <v>0</v>
      </c>
      <c r="M58">
        <v>0</v>
      </c>
      <c r="N58">
        <v>0</v>
      </c>
    </row>
    <row r="59" spans="1:14" x14ac:dyDescent="0.25">
      <c r="A59" t="s">
        <v>9</v>
      </c>
      <c r="B59">
        <v>7</v>
      </c>
      <c r="C59" t="s">
        <v>124</v>
      </c>
      <c r="D59" t="s">
        <v>89</v>
      </c>
      <c r="E59" t="s">
        <v>90</v>
      </c>
      <c r="F59">
        <v>4</v>
      </c>
      <c r="G59">
        <v>0</v>
      </c>
      <c r="H59">
        <f>Tabela10[[#This Row],[CredAula]]*15</f>
        <v>60</v>
      </c>
      <c r="I59">
        <f>Tabela10[[#This Row],[CredTrab]]*30</f>
        <v>0</v>
      </c>
      <c r="J59">
        <v>0</v>
      </c>
      <c r="K59">
        <v>0</v>
      </c>
      <c r="L59">
        <v>0</v>
      </c>
      <c r="M59">
        <v>0</v>
      </c>
      <c r="N59">
        <v>0</v>
      </c>
    </row>
    <row r="60" spans="1:14" x14ac:dyDescent="0.25">
      <c r="A60" t="s">
        <v>9</v>
      </c>
      <c r="B60">
        <v>7</v>
      </c>
      <c r="C60" t="s">
        <v>124</v>
      </c>
      <c r="D60" t="s">
        <v>91</v>
      </c>
      <c r="E60" t="s">
        <v>92</v>
      </c>
      <c r="F60">
        <v>4</v>
      </c>
      <c r="G60">
        <v>2</v>
      </c>
      <c r="H60">
        <f>Tabela10[[#This Row],[CredAula]]*15</f>
        <v>60</v>
      </c>
      <c r="I60">
        <f>Tabela10[[#This Row],[CredTrab]]*30</f>
        <v>60</v>
      </c>
      <c r="J60">
        <v>0</v>
      </c>
      <c r="K60">
        <v>0</v>
      </c>
      <c r="L60">
        <v>0</v>
      </c>
      <c r="M60">
        <v>0</v>
      </c>
      <c r="N60">
        <v>0</v>
      </c>
    </row>
    <row r="61" spans="1:14" x14ac:dyDescent="0.25">
      <c r="A61" t="s">
        <v>9</v>
      </c>
      <c r="B61">
        <v>7</v>
      </c>
      <c r="C61" t="s">
        <v>125</v>
      </c>
      <c r="D61" t="s">
        <v>144</v>
      </c>
      <c r="E61" t="s">
        <v>153</v>
      </c>
      <c r="F61">
        <v>4</v>
      </c>
      <c r="G61">
        <v>0</v>
      </c>
      <c r="H61">
        <f>Tabela10[[#This Row],[CredAula]]*15</f>
        <v>60</v>
      </c>
      <c r="I61">
        <f>Tabela10[[#This Row],[CredTrab]]*30</f>
        <v>0</v>
      </c>
      <c r="J61">
        <v>0</v>
      </c>
      <c r="K61">
        <v>0</v>
      </c>
      <c r="L61">
        <v>0</v>
      </c>
      <c r="M61">
        <v>0</v>
      </c>
      <c r="N61">
        <v>0</v>
      </c>
    </row>
    <row r="62" spans="1:14" x14ac:dyDescent="0.25">
      <c r="A62" t="s">
        <v>9</v>
      </c>
      <c r="B62">
        <v>8</v>
      </c>
      <c r="C62" t="s">
        <v>124</v>
      </c>
      <c r="D62" t="s">
        <v>93</v>
      </c>
      <c r="E62" t="s">
        <v>94</v>
      </c>
      <c r="F62">
        <v>4</v>
      </c>
      <c r="G62">
        <v>1</v>
      </c>
      <c r="H62">
        <f>Tabela10[[#This Row],[CredAula]]*15</f>
        <v>60</v>
      </c>
      <c r="I62">
        <f>Tabela10[[#This Row],[CredTrab]]*30</f>
        <v>30</v>
      </c>
      <c r="J62">
        <v>0</v>
      </c>
      <c r="K62">
        <v>0</v>
      </c>
      <c r="L62">
        <v>0</v>
      </c>
      <c r="M62">
        <v>0</v>
      </c>
      <c r="N62">
        <v>0</v>
      </c>
    </row>
    <row r="63" spans="1:14" x14ac:dyDescent="0.25">
      <c r="A63" t="s">
        <v>9</v>
      </c>
      <c r="B63">
        <v>8</v>
      </c>
      <c r="C63" t="s">
        <v>124</v>
      </c>
      <c r="D63" t="s">
        <v>95</v>
      </c>
      <c r="E63" t="s">
        <v>96</v>
      </c>
      <c r="F63">
        <v>4</v>
      </c>
      <c r="G63">
        <v>1</v>
      </c>
      <c r="H63">
        <f>Tabela10[[#This Row],[CredAula]]*15</f>
        <v>60</v>
      </c>
      <c r="I63">
        <f>Tabela10[[#This Row],[CredTrab]]*30</f>
        <v>30</v>
      </c>
      <c r="J63">
        <v>0</v>
      </c>
      <c r="K63">
        <v>0</v>
      </c>
      <c r="L63">
        <v>0</v>
      </c>
      <c r="M63">
        <v>0</v>
      </c>
      <c r="N63">
        <v>0</v>
      </c>
    </row>
    <row r="64" spans="1:14" x14ac:dyDescent="0.25">
      <c r="A64" t="s">
        <v>9</v>
      </c>
      <c r="B64">
        <v>8</v>
      </c>
      <c r="C64" t="s">
        <v>124</v>
      </c>
      <c r="D64" t="s">
        <v>97</v>
      </c>
      <c r="E64" t="s">
        <v>98</v>
      </c>
      <c r="F64">
        <v>4</v>
      </c>
      <c r="G64">
        <v>0</v>
      </c>
      <c r="H64">
        <f>Tabela10[[#This Row],[CredAula]]*15</f>
        <v>60</v>
      </c>
      <c r="I64">
        <f>Tabela10[[#This Row],[CredTrab]]*30</f>
        <v>0</v>
      </c>
      <c r="J64">
        <v>0</v>
      </c>
      <c r="K64">
        <v>0</v>
      </c>
      <c r="L64">
        <v>0</v>
      </c>
      <c r="M64">
        <v>0</v>
      </c>
      <c r="N64">
        <v>0</v>
      </c>
    </row>
    <row r="65" spans="1:14" x14ac:dyDescent="0.25">
      <c r="A65" t="s">
        <v>9</v>
      </c>
      <c r="B65">
        <v>8</v>
      </c>
      <c r="C65" t="s">
        <v>124</v>
      </c>
      <c r="D65" t="s">
        <v>99</v>
      </c>
      <c r="E65" t="s">
        <v>100</v>
      </c>
      <c r="F65">
        <v>4</v>
      </c>
      <c r="G65">
        <v>1</v>
      </c>
      <c r="H65">
        <f>Tabela10[[#This Row],[CredAula]]*15</f>
        <v>60</v>
      </c>
      <c r="I65">
        <f>Tabela10[[#This Row],[CredTrab]]*30</f>
        <v>30</v>
      </c>
      <c r="J65">
        <v>0</v>
      </c>
      <c r="K65">
        <v>0</v>
      </c>
      <c r="L65">
        <v>0</v>
      </c>
      <c r="M65">
        <v>0</v>
      </c>
      <c r="N65">
        <v>0</v>
      </c>
    </row>
    <row r="66" spans="1:14" x14ac:dyDescent="0.25">
      <c r="A66" t="s">
        <v>9</v>
      </c>
      <c r="B66">
        <v>8</v>
      </c>
      <c r="C66" t="s">
        <v>124</v>
      </c>
      <c r="D66" t="s">
        <v>101</v>
      </c>
      <c r="E66" t="s">
        <v>102</v>
      </c>
      <c r="F66">
        <v>4</v>
      </c>
      <c r="G66">
        <v>0</v>
      </c>
      <c r="H66">
        <f>Tabela10[[#This Row],[CredAula]]*15</f>
        <v>60</v>
      </c>
      <c r="I66">
        <f>Tabela10[[#This Row],[CredTrab]]*30</f>
        <v>0</v>
      </c>
      <c r="J66">
        <v>0</v>
      </c>
      <c r="K66">
        <v>0</v>
      </c>
      <c r="L66">
        <v>0</v>
      </c>
      <c r="M66">
        <v>0</v>
      </c>
      <c r="N66">
        <v>0</v>
      </c>
    </row>
    <row r="67" spans="1:14" x14ac:dyDescent="0.25">
      <c r="A67" t="s">
        <v>9</v>
      </c>
      <c r="B67">
        <v>8</v>
      </c>
      <c r="C67" t="s">
        <v>125</v>
      </c>
      <c r="D67" t="s">
        <v>145</v>
      </c>
      <c r="E67" t="s">
        <v>154</v>
      </c>
      <c r="F67">
        <v>4</v>
      </c>
      <c r="G67">
        <v>0</v>
      </c>
      <c r="H67">
        <f>Tabela10[[#This Row],[CredAula]]*15</f>
        <v>60</v>
      </c>
      <c r="I67">
        <f>Tabela10[[#This Row],[CredTrab]]*30</f>
        <v>0</v>
      </c>
      <c r="J67">
        <v>0</v>
      </c>
      <c r="K67">
        <v>0</v>
      </c>
      <c r="L67">
        <v>0</v>
      </c>
      <c r="M67">
        <v>0</v>
      </c>
      <c r="N67">
        <v>0</v>
      </c>
    </row>
    <row r="68" spans="1:14" x14ac:dyDescent="0.25">
      <c r="A68" t="s">
        <v>9</v>
      </c>
      <c r="B68">
        <v>9</v>
      </c>
      <c r="C68" t="s">
        <v>124</v>
      </c>
      <c r="D68" t="s">
        <v>103</v>
      </c>
      <c r="E68" t="s">
        <v>104</v>
      </c>
      <c r="F68">
        <v>2</v>
      </c>
      <c r="G68">
        <v>2</v>
      </c>
      <c r="H68">
        <f>Tabela10[[#This Row],[CredAula]]*15</f>
        <v>30</v>
      </c>
      <c r="I68">
        <f>Tabela10[[#This Row],[CredTrab]]*30</f>
        <v>60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4" x14ac:dyDescent="0.25">
      <c r="A69" s="3" t="s">
        <v>9</v>
      </c>
      <c r="B69" s="3">
        <v>9</v>
      </c>
      <c r="C69" s="3" t="s">
        <v>124</v>
      </c>
      <c r="D69" s="3" t="s">
        <v>105</v>
      </c>
      <c r="E69" s="3" t="s">
        <v>106</v>
      </c>
      <c r="F69" s="3">
        <v>1</v>
      </c>
      <c r="G69" s="3">
        <v>6</v>
      </c>
      <c r="H69" s="3">
        <f>Tabela10[[#This Row],[CredAula]]*15</f>
        <v>15</v>
      </c>
      <c r="I69" s="3">
        <f>Tabela10[[#This Row],[CredTrab]]*30</f>
        <v>180</v>
      </c>
      <c r="J69" s="3">
        <v>180</v>
      </c>
      <c r="K69" s="3">
        <v>0</v>
      </c>
      <c r="L69" s="3">
        <v>0</v>
      </c>
      <c r="M69" s="3">
        <v>0</v>
      </c>
      <c r="N69" s="3">
        <v>0</v>
      </c>
    </row>
    <row r="70" spans="1:14" x14ac:dyDescent="0.25">
      <c r="A70" t="s">
        <v>9</v>
      </c>
      <c r="B70">
        <v>9</v>
      </c>
      <c r="C70" t="s">
        <v>125</v>
      </c>
      <c r="D70" t="s">
        <v>146</v>
      </c>
      <c r="E70" t="s">
        <v>155</v>
      </c>
      <c r="F70">
        <v>4</v>
      </c>
      <c r="G70">
        <v>0</v>
      </c>
      <c r="H70">
        <f>Tabela10[[#This Row],[CredAula]]*15</f>
        <v>60</v>
      </c>
      <c r="I70">
        <f>Tabela10[[#This Row],[CredTrab]]*30</f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1:14" x14ac:dyDescent="0.25">
      <c r="A71" t="s">
        <v>9</v>
      </c>
      <c r="B71">
        <v>10</v>
      </c>
      <c r="C71" t="s">
        <v>124</v>
      </c>
      <c r="D71" t="s">
        <v>107</v>
      </c>
      <c r="E71" t="s">
        <v>108</v>
      </c>
      <c r="F71">
        <v>2</v>
      </c>
      <c r="G71">
        <v>2</v>
      </c>
      <c r="H71">
        <f>Tabela10[[#This Row],[CredAula]]*15</f>
        <v>30</v>
      </c>
      <c r="I71">
        <f>Tabela10[[#This Row],[CredTrab]]*30</f>
        <v>60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x14ac:dyDescent="0.25">
      <c r="A72" t="s">
        <v>9</v>
      </c>
      <c r="B72">
        <v>10</v>
      </c>
      <c r="C72" t="s">
        <v>125</v>
      </c>
      <c r="D72" t="s">
        <v>147</v>
      </c>
      <c r="E72" t="s">
        <v>156</v>
      </c>
      <c r="F72">
        <v>4</v>
      </c>
      <c r="G72">
        <v>0</v>
      </c>
      <c r="H72">
        <f>Tabela10[[#This Row],[CredAula]]*15</f>
        <v>60</v>
      </c>
      <c r="I72">
        <f>Tabela10[[#This Row],[CredTrab]]*30</f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4" x14ac:dyDescent="0.25">
      <c r="A73" t="s">
        <v>109</v>
      </c>
      <c r="B73">
        <v>9</v>
      </c>
      <c r="C73" t="s">
        <v>124</v>
      </c>
      <c r="D73" t="s">
        <v>110</v>
      </c>
      <c r="E73" t="s">
        <v>111</v>
      </c>
      <c r="F73">
        <v>4</v>
      </c>
      <c r="G73">
        <v>0</v>
      </c>
      <c r="H73">
        <f>Tabela10[[#This Row],[CredAula]]*15</f>
        <v>60</v>
      </c>
      <c r="I73">
        <f>Tabela10[[#This Row],[CredTrab]]*30</f>
        <v>0</v>
      </c>
      <c r="J73">
        <v>0</v>
      </c>
      <c r="K73">
        <v>0</v>
      </c>
      <c r="L73">
        <v>0</v>
      </c>
      <c r="M73">
        <v>0</v>
      </c>
      <c r="N73">
        <v>0</v>
      </c>
    </row>
    <row r="74" spans="1:14" x14ac:dyDescent="0.25">
      <c r="A74" t="s">
        <v>109</v>
      </c>
      <c r="B74">
        <v>9</v>
      </c>
      <c r="C74" t="s">
        <v>124</v>
      </c>
      <c r="D74" t="s">
        <v>112</v>
      </c>
      <c r="E74" t="s">
        <v>113</v>
      </c>
      <c r="F74">
        <v>4</v>
      </c>
      <c r="G74">
        <v>0</v>
      </c>
      <c r="H74">
        <f>Tabela10[[#This Row],[CredAula]]*15</f>
        <v>60</v>
      </c>
      <c r="I74">
        <f>Tabela10[[#This Row],[CredTrab]]*30</f>
        <v>0</v>
      </c>
      <c r="J74">
        <v>0</v>
      </c>
      <c r="K74">
        <v>0</v>
      </c>
      <c r="L74">
        <v>0</v>
      </c>
      <c r="M74">
        <v>0</v>
      </c>
      <c r="N74">
        <v>0</v>
      </c>
    </row>
    <row r="75" spans="1:14" x14ac:dyDescent="0.25">
      <c r="A75" t="s">
        <v>109</v>
      </c>
      <c r="B75">
        <v>9</v>
      </c>
      <c r="C75" t="s">
        <v>124</v>
      </c>
      <c r="D75" t="s">
        <v>114</v>
      </c>
      <c r="E75" t="s">
        <v>115</v>
      </c>
      <c r="F75">
        <v>4</v>
      </c>
      <c r="G75">
        <v>0</v>
      </c>
      <c r="H75">
        <f>Tabela10[[#This Row],[CredAula]]*15</f>
        <v>60</v>
      </c>
      <c r="I75">
        <f>Tabela10[[#This Row],[CredTrab]]*30</f>
        <v>0</v>
      </c>
      <c r="J75">
        <v>0</v>
      </c>
      <c r="K75">
        <v>0</v>
      </c>
      <c r="L75">
        <v>0</v>
      </c>
      <c r="M75">
        <v>0</v>
      </c>
      <c r="N75">
        <v>0</v>
      </c>
    </row>
    <row r="76" spans="1:14" x14ac:dyDescent="0.25">
      <c r="A76" t="s">
        <v>109</v>
      </c>
      <c r="B76">
        <v>10</v>
      </c>
      <c r="C76" t="s">
        <v>124</v>
      </c>
      <c r="D76" t="s">
        <v>116</v>
      </c>
      <c r="E76" t="s">
        <v>117</v>
      </c>
      <c r="F76">
        <v>4</v>
      </c>
      <c r="G76">
        <v>0</v>
      </c>
      <c r="H76">
        <f>Tabela10[[#This Row],[CredAula]]*15</f>
        <v>60</v>
      </c>
      <c r="I76">
        <f>Tabela10[[#This Row],[CredTrab]]*30</f>
        <v>0</v>
      </c>
      <c r="J76">
        <v>0</v>
      </c>
      <c r="K76">
        <v>0</v>
      </c>
      <c r="L76">
        <v>0</v>
      </c>
      <c r="M76">
        <v>0</v>
      </c>
      <c r="N76">
        <v>0</v>
      </c>
    </row>
    <row r="77" spans="1:14" x14ac:dyDescent="0.25">
      <c r="A77" t="s">
        <v>109</v>
      </c>
      <c r="B77">
        <v>10</v>
      </c>
      <c r="C77" t="s">
        <v>124</v>
      </c>
      <c r="D77" t="s">
        <v>118</v>
      </c>
      <c r="E77" t="s">
        <v>119</v>
      </c>
      <c r="F77">
        <v>4</v>
      </c>
      <c r="G77">
        <v>1</v>
      </c>
      <c r="H77">
        <f>Tabela10[[#This Row],[CredAula]]*15</f>
        <v>60</v>
      </c>
      <c r="I77">
        <f>Tabela10[[#This Row],[CredTrab]]*30</f>
        <v>30</v>
      </c>
      <c r="J77">
        <v>0</v>
      </c>
      <c r="K77">
        <v>0</v>
      </c>
      <c r="L77">
        <v>0</v>
      </c>
      <c r="M77">
        <v>0</v>
      </c>
      <c r="N77">
        <v>0</v>
      </c>
    </row>
    <row r="78" spans="1:14" x14ac:dyDescent="0.25">
      <c r="A78" t="s">
        <v>109</v>
      </c>
      <c r="B78">
        <v>10</v>
      </c>
      <c r="C78" t="s">
        <v>124</v>
      </c>
      <c r="D78" t="s">
        <v>120</v>
      </c>
      <c r="E78" t="s">
        <v>121</v>
      </c>
      <c r="F78">
        <v>4</v>
      </c>
      <c r="G78">
        <v>0</v>
      </c>
      <c r="H78">
        <f>Tabela10[[#This Row],[CredAula]]*15</f>
        <v>60</v>
      </c>
      <c r="I78">
        <f>Tabela10[[#This Row],[CredTrab]]*30</f>
        <v>0</v>
      </c>
      <c r="J78">
        <v>0</v>
      </c>
      <c r="K78">
        <v>0</v>
      </c>
      <c r="L78">
        <v>0</v>
      </c>
      <c r="M78">
        <v>0</v>
      </c>
      <c r="N78">
        <v>0</v>
      </c>
    </row>
    <row r="79" spans="1:14" x14ac:dyDescent="0.25">
      <c r="A79" t="s">
        <v>127</v>
      </c>
      <c r="H79">
        <f>SUBTOTAL(109,Tabela10[CHAula])</f>
        <v>3765</v>
      </c>
      <c r="I79">
        <f>SUBTOTAL(109,Tabela10[CHTrab])</f>
        <v>720</v>
      </c>
      <c r="J79">
        <f>SUBTOTAL(109,Tabela10[CHEstg])</f>
        <v>180</v>
      </c>
      <c r="K79">
        <f>SUBTOTAL(109,Tabela10[CHCEx])</f>
        <v>0</v>
      </c>
      <c r="L79">
        <f>SUBTOTAL(109,Tabela10[CHAAC])</f>
        <v>60</v>
      </c>
      <c r="M79">
        <f>SUBTOTAL(109,Tabela10[CP])</f>
        <v>0</v>
      </c>
      <c r="N79">
        <f>SUBTOTAL(109,Tabela10[ATPA])</f>
        <v>0</v>
      </c>
    </row>
  </sheetData>
  <hyperlinks>
    <hyperlink ref="A2" r:id="rId2" display="https://uspdigital.usp.br/jupiterweb/listarGradeCurricular?codcg=3&amp;codcur=3083&amp;codhab=3000&amp;tipo=N"/>
    <hyperlink ref="A3" r:id="rId3" display="https://uspdigital.usp.br/jupiterweb/listarGradeCurricular?codcg=3&amp;codcur=3083&amp;codhab=5000&amp;tipo=V"/>
  </hyperlinks>
  <pageMargins left="0.511811024" right="0.511811024" top="0.78740157499999996" bottom="0.78740157499999996" header="0.31496062000000002" footer="0.3149606200000000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Normal="100" workbookViewId="0">
      <selection activeCell="A2" sqref="A2"/>
    </sheetView>
  </sheetViews>
  <sheetFormatPr defaultRowHeight="15" x14ac:dyDescent="0.25"/>
  <cols>
    <col min="2" max="2" width="100.5703125" bestFit="1" customWidth="1"/>
  </cols>
  <sheetData>
    <row r="1" spans="1:2" ht="23.25" x14ac:dyDescent="0.35">
      <c r="A1" s="5" t="s">
        <v>174</v>
      </c>
    </row>
    <row r="10" spans="1:2" x14ac:dyDescent="0.25">
      <c r="A10" t="s">
        <v>159</v>
      </c>
      <c r="B10" t="s">
        <v>160</v>
      </c>
    </row>
    <row r="11" spans="1:2" x14ac:dyDescent="0.25">
      <c r="A11">
        <v>1</v>
      </c>
      <c r="B11" t="s">
        <v>161</v>
      </c>
    </row>
    <row r="12" spans="1:2" x14ac:dyDescent="0.25">
      <c r="A12">
        <v>2</v>
      </c>
      <c r="B12" t="s">
        <v>180</v>
      </c>
    </row>
    <row r="13" spans="1:2" x14ac:dyDescent="0.25">
      <c r="A13">
        <v>3</v>
      </c>
      <c r="B13" t="s">
        <v>181</v>
      </c>
    </row>
    <row r="14" spans="1:2" x14ac:dyDescent="0.25">
      <c r="A14">
        <v>4</v>
      </c>
      <c r="B14" t="s">
        <v>209</v>
      </c>
    </row>
    <row r="15" spans="1:2" x14ac:dyDescent="0.25">
      <c r="A15">
        <v>5</v>
      </c>
      <c r="B15" t="s">
        <v>179</v>
      </c>
    </row>
    <row r="16" spans="1:2" x14ac:dyDescent="0.25">
      <c r="A16">
        <v>6</v>
      </c>
      <c r="B16" t="s">
        <v>230</v>
      </c>
    </row>
    <row r="17" spans="1:25" x14ac:dyDescent="0.25">
      <c r="A17">
        <v>7</v>
      </c>
      <c r="B17" t="s">
        <v>163</v>
      </c>
    </row>
    <row r="18" spans="1:25" x14ac:dyDescent="0.25">
      <c r="A18">
        <v>8</v>
      </c>
      <c r="B18" t="s">
        <v>162</v>
      </c>
    </row>
    <row r="25" spans="1:25" x14ac:dyDescent="0.25">
      <c r="Y25" t="e">
        <f>GETPIVOTDATA("Soma de CHCEx",$Q$13)/Y24</f>
        <v>#REF!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zoomScaleNormal="100" workbookViewId="0">
      <selection activeCell="A2" sqref="A2"/>
    </sheetView>
  </sheetViews>
  <sheetFormatPr defaultRowHeight="15" x14ac:dyDescent="0.25"/>
  <cols>
    <col min="1" max="1" width="12.7109375" customWidth="1"/>
    <col min="2" max="2" width="10.140625" customWidth="1"/>
    <col min="3" max="3" width="13.42578125" bestFit="1" customWidth="1"/>
    <col min="4" max="4" width="9.28515625" customWidth="1"/>
    <col min="5" max="5" width="54.140625" bestFit="1" customWidth="1"/>
    <col min="6" max="6" width="11.28515625" customWidth="1"/>
    <col min="7" max="9" width="11.140625" customWidth="1"/>
    <col min="19" max="19" width="9.140625" customWidth="1"/>
    <col min="20" max="20" width="11.28515625" customWidth="1"/>
    <col min="21" max="21" width="17.42578125" customWidth="1"/>
    <col min="22" max="22" width="17.28515625" customWidth="1"/>
    <col min="23" max="23" width="16.85546875" customWidth="1"/>
    <col min="24" max="24" width="16.42578125" customWidth="1"/>
    <col min="25" max="25" width="15.5703125" customWidth="1"/>
    <col min="26" max="26" width="15.42578125" customWidth="1"/>
    <col min="27" max="27" width="15.140625" customWidth="1"/>
    <col min="28" max="28" width="14.7109375" customWidth="1"/>
    <col min="29" max="29" width="15.28515625" customWidth="1"/>
  </cols>
  <sheetData>
    <row r="1" spans="1:29" ht="23.25" x14ac:dyDescent="0.35">
      <c r="A1" s="5" t="s">
        <v>229</v>
      </c>
      <c r="T1" t="s">
        <v>123</v>
      </c>
      <c r="U1" t="s">
        <v>0</v>
      </c>
      <c r="V1" t="s">
        <v>1</v>
      </c>
      <c r="W1" t="s">
        <v>2</v>
      </c>
      <c r="Y1" t="s">
        <v>123</v>
      </c>
      <c r="Z1" t="s">
        <v>0</v>
      </c>
      <c r="AA1" t="s">
        <v>1</v>
      </c>
      <c r="AB1" t="s">
        <v>2</v>
      </c>
    </row>
    <row r="2" spans="1:29" x14ac:dyDescent="0.25">
      <c r="T2" t="s">
        <v>124</v>
      </c>
      <c r="U2">
        <v>2925</v>
      </c>
      <c r="V2">
        <v>690</v>
      </c>
      <c r="W2">
        <v>3615</v>
      </c>
      <c r="Y2" t="s">
        <v>124</v>
      </c>
      <c r="Z2">
        <v>360</v>
      </c>
      <c r="AA2">
        <v>30</v>
      </c>
      <c r="AB2">
        <v>390</v>
      </c>
    </row>
    <row r="3" spans="1:29" x14ac:dyDescent="0.25">
      <c r="A3" t="s">
        <v>105</v>
      </c>
      <c r="B3" t="s">
        <v>204</v>
      </c>
      <c r="C3" t="s">
        <v>106</v>
      </c>
      <c r="E3" s="8" t="s">
        <v>184</v>
      </c>
      <c r="F3" s="3">
        <f>I8</f>
        <v>4545</v>
      </c>
      <c r="H3" t="s">
        <v>130</v>
      </c>
      <c r="I3">
        <f>Tabela40[[#Totals],[CHAula]]</f>
        <v>3735</v>
      </c>
      <c r="K3" t="s">
        <v>183</v>
      </c>
      <c r="L3">
        <f>Tabela40[[#Totals],[CP]]</f>
        <v>0</v>
      </c>
      <c r="T3" t="s">
        <v>125</v>
      </c>
      <c r="U3">
        <v>480</v>
      </c>
      <c r="V3">
        <v>0</v>
      </c>
      <c r="W3">
        <v>480</v>
      </c>
      <c r="Y3" t="s">
        <v>125</v>
      </c>
      <c r="Z3">
        <v>0</v>
      </c>
      <c r="AA3">
        <v>0</v>
      </c>
      <c r="AB3">
        <v>0</v>
      </c>
    </row>
    <row r="4" spans="1:29" x14ac:dyDescent="0.25">
      <c r="A4" t="s">
        <v>194</v>
      </c>
      <c r="B4" t="s">
        <v>205</v>
      </c>
      <c r="C4" t="s">
        <v>207</v>
      </c>
      <c r="E4" s="8" t="s">
        <v>177</v>
      </c>
      <c r="F4" s="10">
        <f>I6</f>
        <v>450</v>
      </c>
      <c r="H4" t="s">
        <v>131</v>
      </c>
      <c r="I4">
        <f>Tabela40[[#Totals],[CHTrab]]</f>
        <v>120</v>
      </c>
      <c r="K4" t="s">
        <v>8</v>
      </c>
      <c r="L4">
        <f>Tabela40[[#Totals],[ATPA]]</f>
        <v>0</v>
      </c>
      <c r="T4" t="s">
        <v>126</v>
      </c>
      <c r="U4">
        <v>0</v>
      </c>
      <c r="V4">
        <v>0</v>
      </c>
      <c r="W4">
        <v>0</v>
      </c>
      <c r="Y4" t="s">
        <v>126</v>
      </c>
      <c r="Z4">
        <v>0</v>
      </c>
      <c r="AA4">
        <v>0</v>
      </c>
      <c r="AB4">
        <v>0</v>
      </c>
    </row>
    <row r="5" spans="1:29" x14ac:dyDescent="0.25">
      <c r="A5" t="s">
        <v>202</v>
      </c>
      <c r="B5" t="s">
        <v>206</v>
      </c>
      <c r="C5" t="s">
        <v>203</v>
      </c>
      <c r="E5" s="8" t="s">
        <v>178</v>
      </c>
      <c r="F5" s="9">
        <f>F4/F3</f>
        <v>9.9009900990099015E-2</v>
      </c>
      <c r="H5" t="s">
        <v>139</v>
      </c>
      <c r="I5">
        <f>Tabela40[[#Totals],[CHEstg]]</f>
        <v>180</v>
      </c>
      <c r="L5">
        <f>SUM(L3:L4)</f>
        <v>0</v>
      </c>
      <c r="T5" t="s">
        <v>127</v>
      </c>
      <c r="U5">
        <v>3405</v>
      </c>
      <c r="V5">
        <v>690</v>
      </c>
      <c r="W5">
        <v>4095</v>
      </c>
      <c r="Y5" t="s">
        <v>127</v>
      </c>
      <c r="Z5">
        <v>360</v>
      </c>
      <c r="AA5">
        <v>30</v>
      </c>
      <c r="AB5">
        <v>390</v>
      </c>
    </row>
    <row r="6" spans="1:29" x14ac:dyDescent="0.25">
      <c r="H6" t="s">
        <v>134</v>
      </c>
      <c r="I6">
        <f>Tabela40[[#Totals],[CHCEx]]</f>
        <v>450</v>
      </c>
      <c r="T6" t="s">
        <v>168</v>
      </c>
      <c r="W6">
        <v>60</v>
      </c>
      <c r="Y6" t="s">
        <v>168</v>
      </c>
      <c r="AB6">
        <v>0</v>
      </c>
    </row>
    <row r="7" spans="1:29" x14ac:dyDescent="0.25">
      <c r="A7" s="12" t="s">
        <v>185</v>
      </c>
      <c r="E7" s="8" t="s">
        <v>182</v>
      </c>
      <c r="F7" s="3">
        <f>F3-(W7+AB7)</f>
        <v>0</v>
      </c>
      <c r="H7" t="s">
        <v>170</v>
      </c>
      <c r="I7">
        <f>Tabela40[[#Totals],[CHAAC]]</f>
        <v>60</v>
      </c>
      <c r="V7" t="s">
        <v>127</v>
      </c>
      <c r="W7">
        <f>W5+W6</f>
        <v>4155</v>
      </c>
      <c r="AA7" t="s">
        <v>127</v>
      </c>
      <c r="AB7">
        <f>AB5+AB6</f>
        <v>390</v>
      </c>
    </row>
    <row r="8" spans="1:29" x14ac:dyDescent="0.25">
      <c r="I8">
        <f>SUM(I3:I7)</f>
        <v>4545</v>
      </c>
      <c r="T8" t="s">
        <v>208</v>
      </c>
      <c r="Y8" t="s">
        <v>208</v>
      </c>
    </row>
    <row r="10" spans="1:29" x14ac:dyDescent="0.25">
      <c r="A10" t="s">
        <v>3</v>
      </c>
      <c r="B10" t="s">
        <v>4</v>
      </c>
      <c r="C10" t="s">
        <v>148</v>
      </c>
      <c r="D10" t="s">
        <v>5</v>
      </c>
      <c r="E10" t="s">
        <v>6</v>
      </c>
      <c r="F10" t="s">
        <v>135</v>
      </c>
      <c r="G10" t="s">
        <v>136</v>
      </c>
      <c r="H10" t="s">
        <v>138</v>
      </c>
      <c r="I10" t="s">
        <v>137</v>
      </c>
      <c r="J10" t="s">
        <v>130</v>
      </c>
      <c r="K10" t="s">
        <v>131</v>
      </c>
      <c r="L10" t="s">
        <v>139</v>
      </c>
      <c r="M10" t="s">
        <v>134</v>
      </c>
      <c r="N10" t="s">
        <v>170</v>
      </c>
      <c r="O10" t="s">
        <v>7</v>
      </c>
      <c r="P10" t="s">
        <v>8</v>
      </c>
      <c r="T10" s="1" t="s">
        <v>3</v>
      </c>
      <c r="U10" t="s">
        <v>129</v>
      </c>
    </row>
    <row r="11" spans="1:29" x14ac:dyDescent="0.25">
      <c r="A11" t="s">
        <v>9</v>
      </c>
      <c r="B11">
        <v>1</v>
      </c>
      <c r="C11" t="s">
        <v>124</v>
      </c>
      <c r="D11">
        <v>4323101</v>
      </c>
      <c r="E11" t="s">
        <v>10</v>
      </c>
      <c r="F11">
        <v>3</v>
      </c>
      <c r="G11">
        <v>0</v>
      </c>
      <c r="H11">
        <v>0</v>
      </c>
      <c r="I11">
        <v>0</v>
      </c>
      <c r="J11">
        <f t="shared" ref="J11:J42" si="0">F11*15</f>
        <v>45</v>
      </c>
      <c r="K11">
        <f t="shared" ref="K11:K42" si="1">G11*30</f>
        <v>0</v>
      </c>
      <c r="L11">
        <f t="shared" ref="L11:L42" si="2">H11*30</f>
        <v>0</v>
      </c>
      <c r="M11">
        <f t="shared" ref="M11:M42" si="3">I11*30</f>
        <v>0</v>
      </c>
      <c r="N11">
        <v>0</v>
      </c>
      <c r="O11">
        <v>0</v>
      </c>
      <c r="P11">
        <v>0</v>
      </c>
      <c r="T11" s="1" t="s">
        <v>148</v>
      </c>
      <c r="U11" t="s">
        <v>129</v>
      </c>
    </row>
    <row r="12" spans="1:29" x14ac:dyDescent="0.25">
      <c r="A12" t="s">
        <v>9</v>
      </c>
      <c r="B12">
        <v>1</v>
      </c>
      <c r="C12" t="s">
        <v>124</v>
      </c>
      <c r="D12" t="s">
        <v>11</v>
      </c>
      <c r="E12" t="s">
        <v>12</v>
      </c>
      <c r="F12">
        <v>4</v>
      </c>
      <c r="G12">
        <v>0</v>
      </c>
      <c r="H12">
        <v>0</v>
      </c>
      <c r="I12">
        <v>0</v>
      </c>
      <c r="J12">
        <f t="shared" si="0"/>
        <v>60</v>
      </c>
      <c r="K12">
        <f t="shared" si="1"/>
        <v>0</v>
      </c>
      <c r="L12">
        <f t="shared" si="2"/>
        <v>0</v>
      </c>
      <c r="M12">
        <f t="shared" si="3"/>
        <v>0</v>
      </c>
      <c r="N12">
        <v>0</v>
      </c>
      <c r="O12">
        <v>0</v>
      </c>
      <c r="P12">
        <v>0</v>
      </c>
    </row>
    <row r="13" spans="1:29" x14ac:dyDescent="0.25">
      <c r="A13" t="s">
        <v>9</v>
      </c>
      <c r="B13">
        <v>1</v>
      </c>
      <c r="C13" t="s">
        <v>124</v>
      </c>
      <c r="D13" t="s">
        <v>13</v>
      </c>
      <c r="E13" t="s">
        <v>14</v>
      </c>
      <c r="F13">
        <v>6</v>
      </c>
      <c r="G13">
        <v>0</v>
      </c>
      <c r="H13">
        <v>0</v>
      </c>
      <c r="I13">
        <v>0</v>
      </c>
      <c r="J13">
        <f t="shared" si="0"/>
        <v>90</v>
      </c>
      <c r="K13">
        <f t="shared" si="1"/>
        <v>0</v>
      </c>
      <c r="L13">
        <f t="shared" si="2"/>
        <v>0</v>
      </c>
      <c r="M13">
        <f t="shared" si="3"/>
        <v>0</v>
      </c>
      <c r="N13">
        <v>0</v>
      </c>
      <c r="O13">
        <v>0</v>
      </c>
      <c r="P13">
        <v>0</v>
      </c>
      <c r="T13" s="1" t="s">
        <v>128</v>
      </c>
      <c r="U13" t="s">
        <v>225</v>
      </c>
      <c r="V13" t="s">
        <v>226</v>
      </c>
      <c r="W13" t="s">
        <v>227</v>
      </c>
      <c r="X13" t="s">
        <v>228</v>
      </c>
      <c r="Y13" t="s">
        <v>132</v>
      </c>
      <c r="Z13" t="s">
        <v>133</v>
      </c>
      <c r="AA13" t="s">
        <v>157</v>
      </c>
      <c r="AB13" t="s">
        <v>158</v>
      </c>
      <c r="AC13" t="s">
        <v>172</v>
      </c>
    </row>
    <row r="14" spans="1:29" x14ac:dyDescent="0.25">
      <c r="A14" t="s">
        <v>9</v>
      </c>
      <c r="B14">
        <v>1</v>
      </c>
      <c r="C14" t="s">
        <v>124</v>
      </c>
      <c r="D14" t="s">
        <v>15</v>
      </c>
      <c r="E14" t="s">
        <v>16</v>
      </c>
      <c r="F14">
        <v>4</v>
      </c>
      <c r="G14">
        <v>0</v>
      </c>
      <c r="H14">
        <v>0</v>
      </c>
      <c r="I14">
        <v>0</v>
      </c>
      <c r="J14">
        <f t="shared" si="0"/>
        <v>60</v>
      </c>
      <c r="K14">
        <f t="shared" si="1"/>
        <v>0</v>
      </c>
      <c r="L14">
        <f t="shared" si="2"/>
        <v>0</v>
      </c>
      <c r="M14">
        <f t="shared" si="3"/>
        <v>0</v>
      </c>
      <c r="N14">
        <v>0</v>
      </c>
      <c r="O14">
        <v>0</v>
      </c>
      <c r="P14">
        <v>0</v>
      </c>
      <c r="T14" s="2">
        <v>1</v>
      </c>
      <c r="U14" s="7">
        <v>28</v>
      </c>
      <c r="V14" s="7">
        <v>0</v>
      </c>
      <c r="W14" s="7">
        <v>0</v>
      </c>
      <c r="X14" s="7">
        <v>0</v>
      </c>
      <c r="Y14" s="7">
        <v>420</v>
      </c>
      <c r="Z14" s="7">
        <v>0</v>
      </c>
      <c r="AA14" s="7">
        <v>0</v>
      </c>
      <c r="AB14" s="7">
        <v>0</v>
      </c>
      <c r="AC14" s="7">
        <v>0</v>
      </c>
    </row>
    <row r="15" spans="1:29" x14ac:dyDescent="0.25">
      <c r="A15" t="s">
        <v>9</v>
      </c>
      <c r="B15">
        <v>1</v>
      </c>
      <c r="C15" t="s">
        <v>124</v>
      </c>
      <c r="D15" t="s">
        <v>17</v>
      </c>
      <c r="E15" t="s">
        <v>18</v>
      </c>
      <c r="F15">
        <v>3</v>
      </c>
      <c r="G15">
        <v>0</v>
      </c>
      <c r="H15">
        <v>0</v>
      </c>
      <c r="I15">
        <v>0</v>
      </c>
      <c r="J15">
        <f t="shared" si="0"/>
        <v>45</v>
      </c>
      <c r="K15">
        <f t="shared" si="1"/>
        <v>0</v>
      </c>
      <c r="L15">
        <f t="shared" si="2"/>
        <v>0</v>
      </c>
      <c r="M15">
        <f t="shared" si="3"/>
        <v>0</v>
      </c>
      <c r="N15">
        <v>0</v>
      </c>
      <c r="O15">
        <v>0</v>
      </c>
      <c r="P15">
        <v>0</v>
      </c>
      <c r="T15" s="2">
        <v>2</v>
      </c>
      <c r="U15" s="7">
        <v>26</v>
      </c>
      <c r="V15" s="7">
        <v>0</v>
      </c>
      <c r="W15" s="7">
        <v>0</v>
      </c>
      <c r="X15" s="7">
        <v>0</v>
      </c>
      <c r="Y15" s="7">
        <v>390</v>
      </c>
      <c r="Z15" s="7">
        <v>0</v>
      </c>
      <c r="AA15" s="7">
        <v>0</v>
      </c>
      <c r="AB15" s="7">
        <v>0</v>
      </c>
      <c r="AC15" s="7">
        <v>0</v>
      </c>
    </row>
    <row r="16" spans="1:29" x14ac:dyDescent="0.25">
      <c r="A16" t="s">
        <v>9</v>
      </c>
      <c r="B16">
        <v>1</v>
      </c>
      <c r="C16" t="s">
        <v>124</v>
      </c>
      <c r="D16" t="s">
        <v>19</v>
      </c>
      <c r="E16" t="s">
        <v>20</v>
      </c>
      <c r="F16">
        <v>4</v>
      </c>
      <c r="G16">
        <v>0</v>
      </c>
      <c r="H16">
        <v>0</v>
      </c>
      <c r="I16">
        <v>0</v>
      </c>
      <c r="J16">
        <f t="shared" si="0"/>
        <v>60</v>
      </c>
      <c r="K16">
        <f t="shared" si="1"/>
        <v>0</v>
      </c>
      <c r="L16">
        <f t="shared" si="2"/>
        <v>0</v>
      </c>
      <c r="M16">
        <f t="shared" si="3"/>
        <v>0</v>
      </c>
      <c r="N16">
        <v>0</v>
      </c>
      <c r="O16">
        <v>0</v>
      </c>
      <c r="P16">
        <v>0</v>
      </c>
      <c r="T16" s="2">
        <v>3</v>
      </c>
      <c r="U16" s="7">
        <v>28</v>
      </c>
      <c r="V16" s="7">
        <v>0</v>
      </c>
      <c r="W16" s="7">
        <v>0</v>
      </c>
      <c r="X16" s="7">
        <v>1</v>
      </c>
      <c r="Y16" s="7">
        <v>420</v>
      </c>
      <c r="Z16" s="7">
        <v>0</v>
      </c>
      <c r="AA16" s="7">
        <v>0</v>
      </c>
      <c r="AB16" s="7">
        <v>30</v>
      </c>
      <c r="AC16" s="7">
        <v>60</v>
      </c>
    </row>
    <row r="17" spans="1:29" x14ac:dyDescent="0.25">
      <c r="A17" t="s">
        <v>9</v>
      </c>
      <c r="B17">
        <v>1</v>
      </c>
      <c r="C17" t="s">
        <v>124</v>
      </c>
      <c r="D17" t="s">
        <v>21</v>
      </c>
      <c r="E17" t="s">
        <v>22</v>
      </c>
      <c r="F17">
        <v>4</v>
      </c>
      <c r="G17">
        <v>0</v>
      </c>
      <c r="H17">
        <v>0</v>
      </c>
      <c r="I17">
        <v>0</v>
      </c>
      <c r="J17">
        <f t="shared" si="0"/>
        <v>60</v>
      </c>
      <c r="K17">
        <f t="shared" si="1"/>
        <v>0</v>
      </c>
      <c r="L17">
        <f t="shared" si="2"/>
        <v>0</v>
      </c>
      <c r="M17">
        <f t="shared" si="3"/>
        <v>0</v>
      </c>
      <c r="N17">
        <v>0</v>
      </c>
      <c r="O17">
        <v>0</v>
      </c>
      <c r="P17">
        <v>0</v>
      </c>
      <c r="T17" s="2">
        <v>4</v>
      </c>
      <c r="U17" s="7">
        <v>28</v>
      </c>
      <c r="V17" s="7">
        <v>0</v>
      </c>
      <c r="W17" s="7">
        <v>0</v>
      </c>
      <c r="X17" s="7">
        <v>2</v>
      </c>
      <c r="Y17" s="7">
        <v>420</v>
      </c>
      <c r="Z17" s="7">
        <v>0</v>
      </c>
      <c r="AA17" s="7">
        <v>0</v>
      </c>
      <c r="AB17" s="7">
        <v>60</v>
      </c>
      <c r="AC17" s="7">
        <v>0</v>
      </c>
    </row>
    <row r="18" spans="1:29" x14ac:dyDescent="0.25">
      <c r="A18" t="s">
        <v>9</v>
      </c>
      <c r="B18">
        <v>2</v>
      </c>
      <c r="C18" t="s">
        <v>124</v>
      </c>
      <c r="D18">
        <v>4323102</v>
      </c>
      <c r="E18" t="s">
        <v>23</v>
      </c>
      <c r="F18">
        <v>2</v>
      </c>
      <c r="G18">
        <v>0</v>
      </c>
      <c r="H18">
        <v>0</v>
      </c>
      <c r="I18">
        <v>0</v>
      </c>
      <c r="J18">
        <f t="shared" si="0"/>
        <v>30</v>
      </c>
      <c r="K18">
        <f t="shared" si="1"/>
        <v>0</v>
      </c>
      <c r="L18">
        <f t="shared" si="2"/>
        <v>0</v>
      </c>
      <c r="M18">
        <f t="shared" si="3"/>
        <v>0</v>
      </c>
      <c r="N18">
        <v>0</v>
      </c>
      <c r="O18">
        <v>0</v>
      </c>
      <c r="P18">
        <v>0</v>
      </c>
      <c r="T18" s="2">
        <v>5</v>
      </c>
      <c r="U18" s="7">
        <v>28</v>
      </c>
      <c r="V18" s="7">
        <v>0</v>
      </c>
      <c r="W18" s="7">
        <v>0</v>
      </c>
      <c r="X18" s="7">
        <v>2</v>
      </c>
      <c r="Y18" s="7">
        <v>420</v>
      </c>
      <c r="Z18" s="7">
        <v>0</v>
      </c>
      <c r="AA18" s="7">
        <v>0</v>
      </c>
      <c r="AB18" s="7">
        <v>60</v>
      </c>
      <c r="AC18" s="7">
        <v>0</v>
      </c>
    </row>
    <row r="19" spans="1:29" x14ac:dyDescent="0.25">
      <c r="A19" t="s">
        <v>9</v>
      </c>
      <c r="B19">
        <v>2</v>
      </c>
      <c r="C19" t="s">
        <v>124</v>
      </c>
      <c r="D19" t="s">
        <v>24</v>
      </c>
      <c r="E19" t="s">
        <v>25</v>
      </c>
      <c r="F19">
        <v>4</v>
      </c>
      <c r="G19">
        <v>0</v>
      </c>
      <c r="H19">
        <v>0</v>
      </c>
      <c r="I19">
        <v>0</v>
      </c>
      <c r="J19">
        <f t="shared" si="0"/>
        <v>60</v>
      </c>
      <c r="K19">
        <f t="shared" si="1"/>
        <v>0</v>
      </c>
      <c r="L19">
        <f t="shared" si="2"/>
        <v>0</v>
      </c>
      <c r="M19">
        <f t="shared" si="3"/>
        <v>0</v>
      </c>
      <c r="N19">
        <v>0</v>
      </c>
      <c r="O19">
        <v>0</v>
      </c>
      <c r="P19">
        <v>0</v>
      </c>
      <c r="T19" s="2">
        <v>6</v>
      </c>
      <c r="U19" s="7">
        <v>28</v>
      </c>
      <c r="V19" s="7">
        <v>0</v>
      </c>
      <c r="W19" s="7">
        <v>0</v>
      </c>
      <c r="X19" s="7">
        <v>2</v>
      </c>
      <c r="Y19" s="7">
        <v>420</v>
      </c>
      <c r="Z19" s="7">
        <v>0</v>
      </c>
      <c r="AA19" s="7">
        <v>0</v>
      </c>
      <c r="AB19" s="7">
        <v>60</v>
      </c>
      <c r="AC19" s="7">
        <v>0</v>
      </c>
    </row>
    <row r="20" spans="1:29" x14ac:dyDescent="0.25">
      <c r="A20" t="s">
        <v>9</v>
      </c>
      <c r="B20">
        <v>2</v>
      </c>
      <c r="C20" t="s">
        <v>124</v>
      </c>
      <c r="D20" t="s">
        <v>26</v>
      </c>
      <c r="E20" t="s">
        <v>27</v>
      </c>
      <c r="F20">
        <v>4</v>
      </c>
      <c r="G20">
        <v>0</v>
      </c>
      <c r="H20">
        <v>0</v>
      </c>
      <c r="I20">
        <v>0</v>
      </c>
      <c r="J20">
        <f t="shared" si="0"/>
        <v>60</v>
      </c>
      <c r="K20">
        <f t="shared" si="1"/>
        <v>0</v>
      </c>
      <c r="L20">
        <f t="shared" si="2"/>
        <v>0</v>
      </c>
      <c r="M20">
        <f t="shared" si="3"/>
        <v>0</v>
      </c>
      <c r="N20">
        <v>0</v>
      </c>
      <c r="O20">
        <v>0</v>
      </c>
      <c r="P20">
        <v>0</v>
      </c>
      <c r="T20" s="2">
        <v>7</v>
      </c>
      <c r="U20" s="7">
        <v>24</v>
      </c>
      <c r="V20" s="7">
        <v>0</v>
      </c>
      <c r="W20" s="7">
        <v>0</v>
      </c>
      <c r="X20" s="7">
        <v>2</v>
      </c>
      <c r="Y20" s="7">
        <v>360</v>
      </c>
      <c r="Z20" s="7">
        <v>0</v>
      </c>
      <c r="AA20" s="7">
        <v>0</v>
      </c>
      <c r="AB20" s="7">
        <v>60</v>
      </c>
      <c r="AC20" s="7">
        <v>0</v>
      </c>
    </row>
    <row r="21" spans="1:29" x14ac:dyDescent="0.25">
      <c r="A21" t="s">
        <v>9</v>
      </c>
      <c r="B21">
        <v>2</v>
      </c>
      <c r="C21" t="s">
        <v>124</v>
      </c>
      <c r="D21" t="s">
        <v>28</v>
      </c>
      <c r="E21" t="s">
        <v>29</v>
      </c>
      <c r="F21">
        <v>6</v>
      </c>
      <c r="G21">
        <v>0</v>
      </c>
      <c r="H21">
        <v>0</v>
      </c>
      <c r="I21">
        <v>0</v>
      </c>
      <c r="J21">
        <f t="shared" si="0"/>
        <v>90</v>
      </c>
      <c r="K21">
        <f t="shared" si="1"/>
        <v>0</v>
      </c>
      <c r="L21">
        <f t="shared" si="2"/>
        <v>0</v>
      </c>
      <c r="M21">
        <f t="shared" si="3"/>
        <v>0</v>
      </c>
      <c r="N21">
        <v>0</v>
      </c>
      <c r="O21">
        <v>0</v>
      </c>
      <c r="P21">
        <v>0</v>
      </c>
      <c r="T21" s="2">
        <v>8</v>
      </c>
      <c r="U21" s="7">
        <v>24</v>
      </c>
      <c r="V21" s="7">
        <v>0</v>
      </c>
      <c r="W21" s="7">
        <v>0</v>
      </c>
      <c r="X21" s="7">
        <v>2</v>
      </c>
      <c r="Y21" s="7">
        <v>360</v>
      </c>
      <c r="Z21" s="7">
        <v>0</v>
      </c>
      <c r="AA21" s="7">
        <v>0</v>
      </c>
      <c r="AB21" s="7">
        <v>60</v>
      </c>
      <c r="AC21" s="7">
        <v>0</v>
      </c>
    </row>
    <row r="22" spans="1:29" x14ac:dyDescent="0.25">
      <c r="A22" t="s">
        <v>9</v>
      </c>
      <c r="B22">
        <v>2</v>
      </c>
      <c r="C22" t="s">
        <v>124</v>
      </c>
      <c r="D22" t="s">
        <v>30</v>
      </c>
      <c r="E22" t="s">
        <v>31</v>
      </c>
      <c r="F22">
        <v>4</v>
      </c>
      <c r="G22">
        <v>0</v>
      </c>
      <c r="H22">
        <v>0</v>
      </c>
      <c r="I22">
        <v>0</v>
      </c>
      <c r="J22">
        <f t="shared" si="0"/>
        <v>60</v>
      </c>
      <c r="K22">
        <f t="shared" si="1"/>
        <v>0</v>
      </c>
      <c r="L22">
        <f t="shared" si="2"/>
        <v>0</v>
      </c>
      <c r="M22">
        <f t="shared" si="3"/>
        <v>0</v>
      </c>
      <c r="N22">
        <v>0</v>
      </c>
      <c r="O22">
        <v>0</v>
      </c>
      <c r="P22">
        <v>0</v>
      </c>
      <c r="T22" s="2">
        <v>9</v>
      </c>
      <c r="U22" s="7">
        <v>18</v>
      </c>
      <c r="V22" s="7">
        <v>2</v>
      </c>
      <c r="W22" s="7">
        <v>6</v>
      </c>
      <c r="X22" s="7">
        <v>2</v>
      </c>
      <c r="Y22" s="7">
        <v>270</v>
      </c>
      <c r="Z22" s="7">
        <v>60</v>
      </c>
      <c r="AA22" s="7">
        <v>180</v>
      </c>
      <c r="AB22" s="7">
        <v>60</v>
      </c>
      <c r="AC22" s="7">
        <v>0</v>
      </c>
    </row>
    <row r="23" spans="1:29" x14ac:dyDescent="0.25">
      <c r="A23" t="s">
        <v>9</v>
      </c>
      <c r="B23">
        <v>2</v>
      </c>
      <c r="C23" t="s">
        <v>124</v>
      </c>
      <c r="D23" t="s">
        <v>32</v>
      </c>
      <c r="E23" t="s">
        <v>33</v>
      </c>
      <c r="F23">
        <v>2</v>
      </c>
      <c r="G23">
        <v>0</v>
      </c>
      <c r="H23">
        <v>0</v>
      </c>
      <c r="I23">
        <v>0</v>
      </c>
      <c r="J23">
        <f t="shared" si="0"/>
        <v>30</v>
      </c>
      <c r="K23">
        <f t="shared" si="1"/>
        <v>0</v>
      </c>
      <c r="L23">
        <f t="shared" si="2"/>
        <v>0</v>
      </c>
      <c r="M23">
        <f t="shared" si="3"/>
        <v>0</v>
      </c>
      <c r="N23">
        <v>0</v>
      </c>
      <c r="O23">
        <v>0</v>
      </c>
      <c r="P23">
        <v>0</v>
      </c>
      <c r="T23" s="2">
        <v>10</v>
      </c>
      <c r="U23" s="7">
        <v>17</v>
      </c>
      <c r="V23" s="7">
        <v>2</v>
      </c>
      <c r="W23" s="7">
        <v>0</v>
      </c>
      <c r="X23" s="7">
        <v>2</v>
      </c>
      <c r="Y23" s="7">
        <v>255</v>
      </c>
      <c r="Z23" s="7">
        <v>60</v>
      </c>
      <c r="AA23" s="7">
        <v>0</v>
      </c>
      <c r="AB23" s="7">
        <v>60</v>
      </c>
      <c r="AC23" s="7">
        <v>0</v>
      </c>
    </row>
    <row r="24" spans="1:29" x14ac:dyDescent="0.25">
      <c r="A24" t="s">
        <v>9</v>
      </c>
      <c r="B24">
        <v>2</v>
      </c>
      <c r="C24" t="s">
        <v>124</v>
      </c>
      <c r="D24" t="s">
        <v>34</v>
      </c>
      <c r="E24" t="s">
        <v>35</v>
      </c>
      <c r="F24">
        <v>4</v>
      </c>
      <c r="G24">
        <v>0</v>
      </c>
      <c r="H24">
        <v>0</v>
      </c>
      <c r="I24">
        <v>0</v>
      </c>
      <c r="J24">
        <f t="shared" si="0"/>
        <v>60</v>
      </c>
      <c r="K24">
        <f t="shared" si="1"/>
        <v>0</v>
      </c>
      <c r="L24">
        <f t="shared" si="2"/>
        <v>0</v>
      </c>
      <c r="M24">
        <f t="shared" si="3"/>
        <v>0</v>
      </c>
      <c r="N24">
        <v>0</v>
      </c>
      <c r="O24">
        <v>0</v>
      </c>
      <c r="P24">
        <v>0</v>
      </c>
      <c r="T24" s="2" t="s">
        <v>122</v>
      </c>
      <c r="U24" s="7">
        <v>249</v>
      </c>
      <c r="V24" s="7">
        <v>4</v>
      </c>
      <c r="W24" s="7">
        <v>6</v>
      </c>
      <c r="X24" s="7">
        <v>15</v>
      </c>
      <c r="Y24" s="7">
        <v>3735</v>
      </c>
      <c r="Z24" s="7">
        <v>120</v>
      </c>
      <c r="AA24" s="7">
        <v>180</v>
      </c>
      <c r="AB24" s="7">
        <v>450</v>
      </c>
      <c r="AC24" s="7">
        <v>60</v>
      </c>
    </row>
    <row r="25" spans="1:29" x14ac:dyDescent="0.25">
      <c r="A25" t="s">
        <v>9</v>
      </c>
      <c r="B25">
        <v>3</v>
      </c>
      <c r="C25" t="s">
        <v>124</v>
      </c>
      <c r="D25">
        <v>303200</v>
      </c>
      <c r="E25" t="s">
        <v>36</v>
      </c>
      <c r="F25">
        <v>2</v>
      </c>
      <c r="G25">
        <v>0</v>
      </c>
      <c r="H25">
        <v>0</v>
      </c>
      <c r="I25">
        <v>0</v>
      </c>
      <c r="J25">
        <f t="shared" si="0"/>
        <v>30</v>
      </c>
      <c r="K25">
        <f t="shared" si="1"/>
        <v>0</v>
      </c>
      <c r="L25">
        <f t="shared" si="2"/>
        <v>0</v>
      </c>
      <c r="M25">
        <f t="shared" si="3"/>
        <v>0</v>
      </c>
      <c r="N25">
        <v>0</v>
      </c>
      <c r="O25">
        <v>0</v>
      </c>
      <c r="P25">
        <v>0</v>
      </c>
    </row>
    <row r="26" spans="1:29" x14ac:dyDescent="0.25">
      <c r="A26" t="s">
        <v>9</v>
      </c>
      <c r="B26">
        <v>3</v>
      </c>
      <c r="C26" t="s">
        <v>124</v>
      </c>
      <c r="D26">
        <v>4323201</v>
      </c>
      <c r="E26" t="s">
        <v>37</v>
      </c>
      <c r="F26">
        <v>2</v>
      </c>
      <c r="G26">
        <v>0</v>
      </c>
      <c r="H26">
        <v>0</v>
      </c>
      <c r="I26">
        <v>0</v>
      </c>
      <c r="J26">
        <f t="shared" si="0"/>
        <v>30</v>
      </c>
      <c r="K26">
        <f t="shared" si="1"/>
        <v>0</v>
      </c>
      <c r="L26">
        <f t="shared" si="2"/>
        <v>0</v>
      </c>
      <c r="M26">
        <f t="shared" si="3"/>
        <v>0</v>
      </c>
      <c r="N26">
        <v>0</v>
      </c>
      <c r="O26">
        <v>0</v>
      </c>
      <c r="P26">
        <v>0</v>
      </c>
    </row>
    <row r="27" spans="1:29" x14ac:dyDescent="0.25">
      <c r="A27" t="s">
        <v>9</v>
      </c>
      <c r="B27">
        <v>3</v>
      </c>
      <c r="C27" t="s">
        <v>124</v>
      </c>
      <c r="D27">
        <v>4323203</v>
      </c>
      <c r="E27" t="s">
        <v>38</v>
      </c>
      <c r="F27">
        <v>4</v>
      </c>
      <c r="G27">
        <v>0</v>
      </c>
      <c r="H27">
        <v>0</v>
      </c>
      <c r="I27">
        <v>0</v>
      </c>
      <c r="J27">
        <f t="shared" si="0"/>
        <v>60</v>
      </c>
      <c r="K27">
        <f t="shared" si="1"/>
        <v>0</v>
      </c>
      <c r="L27">
        <f t="shared" si="2"/>
        <v>0</v>
      </c>
      <c r="M27">
        <f t="shared" si="3"/>
        <v>0</v>
      </c>
      <c r="N27">
        <v>0</v>
      </c>
      <c r="O27">
        <v>0</v>
      </c>
      <c r="P27">
        <v>0</v>
      </c>
    </row>
    <row r="28" spans="1:29" x14ac:dyDescent="0.25">
      <c r="A28" t="s">
        <v>9</v>
      </c>
      <c r="B28">
        <v>3</v>
      </c>
      <c r="C28" t="s">
        <v>124</v>
      </c>
      <c r="D28" t="s">
        <v>39</v>
      </c>
      <c r="E28" t="s">
        <v>40</v>
      </c>
      <c r="F28">
        <v>4</v>
      </c>
      <c r="G28">
        <v>0</v>
      </c>
      <c r="H28">
        <v>0</v>
      </c>
      <c r="I28">
        <v>0</v>
      </c>
      <c r="J28">
        <f t="shared" si="0"/>
        <v>60</v>
      </c>
      <c r="K28">
        <f t="shared" si="1"/>
        <v>0</v>
      </c>
      <c r="L28">
        <f t="shared" si="2"/>
        <v>0</v>
      </c>
      <c r="M28">
        <f t="shared" si="3"/>
        <v>0</v>
      </c>
      <c r="N28">
        <v>0</v>
      </c>
      <c r="O28">
        <v>0</v>
      </c>
      <c r="P28">
        <v>0</v>
      </c>
    </row>
    <row r="29" spans="1:29" x14ac:dyDescent="0.25">
      <c r="A29" t="s">
        <v>9</v>
      </c>
      <c r="B29">
        <v>3</v>
      </c>
      <c r="C29" t="s">
        <v>124</v>
      </c>
      <c r="D29" t="s">
        <v>41</v>
      </c>
      <c r="E29" t="s">
        <v>42</v>
      </c>
      <c r="F29">
        <v>4</v>
      </c>
      <c r="G29">
        <v>0</v>
      </c>
      <c r="H29">
        <v>0</v>
      </c>
      <c r="I29">
        <v>0</v>
      </c>
      <c r="J29">
        <f t="shared" si="0"/>
        <v>60</v>
      </c>
      <c r="K29">
        <f t="shared" si="1"/>
        <v>0</v>
      </c>
      <c r="L29">
        <f t="shared" si="2"/>
        <v>0</v>
      </c>
      <c r="M29">
        <f t="shared" si="3"/>
        <v>0</v>
      </c>
      <c r="N29">
        <v>0</v>
      </c>
      <c r="O29">
        <v>0</v>
      </c>
      <c r="P29">
        <v>0</v>
      </c>
    </row>
    <row r="30" spans="1:29" x14ac:dyDescent="0.25">
      <c r="A30" t="s">
        <v>9</v>
      </c>
      <c r="B30">
        <v>3</v>
      </c>
      <c r="C30" t="s">
        <v>124</v>
      </c>
      <c r="D30" t="s">
        <v>43</v>
      </c>
      <c r="E30" t="s">
        <v>44</v>
      </c>
      <c r="F30">
        <v>4</v>
      </c>
      <c r="G30">
        <v>0</v>
      </c>
      <c r="H30">
        <v>0</v>
      </c>
      <c r="I30">
        <v>0</v>
      </c>
      <c r="J30">
        <f t="shared" si="0"/>
        <v>60</v>
      </c>
      <c r="K30">
        <f t="shared" si="1"/>
        <v>0</v>
      </c>
      <c r="L30">
        <f t="shared" si="2"/>
        <v>0</v>
      </c>
      <c r="M30">
        <f t="shared" si="3"/>
        <v>0</v>
      </c>
      <c r="N30">
        <v>0</v>
      </c>
      <c r="O30">
        <v>0</v>
      </c>
      <c r="P30">
        <v>0</v>
      </c>
    </row>
    <row r="31" spans="1:29" x14ac:dyDescent="0.25">
      <c r="A31" t="s">
        <v>9</v>
      </c>
      <c r="B31">
        <v>3</v>
      </c>
      <c r="C31" t="s">
        <v>124</v>
      </c>
      <c r="D31" t="s">
        <v>45</v>
      </c>
      <c r="E31" t="s">
        <v>46</v>
      </c>
      <c r="F31">
        <v>4</v>
      </c>
      <c r="G31">
        <v>0</v>
      </c>
      <c r="H31">
        <v>0</v>
      </c>
      <c r="I31">
        <v>0</v>
      </c>
      <c r="J31">
        <f t="shared" si="0"/>
        <v>60</v>
      </c>
      <c r="K31">
        <f t="shared" si="1"/>
        <v>0</v>
      </c>
      <c r="L31">
        <f t="shared" si="2"/>
        <v>0</v>
      </c>
      <c r="M31">
        <f t="shared" si="3"/>
        <v>0</v>
      </c>
      <c r="N31">
        <v>0</v>
      </c>
      <c r="O31">
        <v>0</v>
      </c>
      <c r="P31">
        <v>0</v>
      </c>
    </row>
    <row r="32" spans="1:29" x14ac:dyDescent="0.25">
      <c r="A32" t="s">
        <v>9</v>
      </c>
      <c r="B32">
        <v>3</v>
      </c>
      <c r="C32" t="s">
        <v>125</v>
      </c>
      <c r="D32" t="s">
        <v>140</v>
      </c>
      <c r="E32" t="s">
        <v>149</v>
      </c>
      <c r="F32">
        <v>4</v>
      </c>
      <c r="G32">
        <v>0</v>
      </c>
      <c r="H32">
        <v>0</v>
      </c>
      <c r="I32">
        <v>0</v>
      </c>
      <c r="J32">
        <f t="shared" si="0"/>
        <v>60</v>
      </c>
      <c r="K32">
        <f t="shared" si="1"/>
        <v>0</v>
      </c>
      <c r="L32">
        <f t="shared" si="2"/>
        <v>0</v>
      </c>
      <c r="M32">
        <f t="shared" si="3"/>
        <v>0</v>
      </c>
      <c r="N32">
        <v>0</v>
      </c>
      <c r="O32">
        <v>0</v>
      </c>
      <c r="P32">
        <v>0</v>
      </c>
    </row>
    <row r="33" spans="1:16" x14ac:dyDescent="0.25">
      <c r="A33" s="3" t="s">
        <v>9</v>
      </c>
      <c r="B33" s="3">
        <v>3</v>
      </c>
      <c r="C33" s="3" t="s">
        <v>124</v>
      </c>
      <c r="D33" s="3" t="s">
        <v>194</v>
      </c>
      <c r="E33" s="3" t="s">
        <v>186</v>
      </c>
      <c r="F33" s="3">
        <v>0</v>
      </c>
      <c r="G33" s="3">
        <v>0</v>
      </c>
      <c r="H33" s="3">
        <v>0</v>
      </c>
      <c r="I33" s="3">
        <v>1</v>
      </c>
      <c r="J33" s="3">
        <f t="shared" si="0"/>
        <v>0</v>
      </c>
      <c r="K33" s="3">
        <f t="shared" si="1"/>
        <v>0</v>
      </c>
      <c r="L33" s="3">
        <f t="shared" si="2"/>
        <v>0</v>
      </c>
      <c r="M33" s="3">
        <f t="shared" si="3"/>
        <v>30</v>
      </c>
      <c r="N33" s="3">
        <v>0</v>
      </c>
      <c r="O33" s="3">
        <v>0</v>
      </c>
      <c r="P33" s="3">
        <v>0</v>
      </c>
    </row>
    <row r="34" spans="1:16" x14ac:dyDescent="0.25">
      <c r="A34" s="3" t="s">
        <v>9</v>
      </c>
      <c r="B34" s="3">
        <v>3</v>
      </c>
      <c r="C34" s="3" t="s">
        <v>167</v>
      </c>
      <c r="D34" s="3"/>
      <c r="E34" s="3" t="s">
        <v>171</v>
      </c>
      <c r="F34" s="3">
        <v>0</v>
      </c>
      <c r="G34" s="3">
        <v>0</v>
      </c>
      <c r="H34" s="3">
        <v>0</v>
      </c>
      <c r="I34" s="3">
        <v>0</v>
      </c>
      <c r="J34" s="3">
        <f t="shared" si="0"/>
        <v>0</v>
      </c>
      <c r="K34" s="3">
        <f t="shared" si="1"/>
        <v>0</v>
      </c>
      <c r="L34" s="3">
        <f t="shared" si="2"/>
        <v>0</v>
      </c>
      <c r="M34" s="3">
        <f t="shared" si="3"/>
        <v>0</v>
      </c>
      <c r="N34" s="3">
        <v>60</v>
      </c>
      <c r="O34" s="3">
        <v>0</v>
      </c>
      <c r="P34" s="3">
        <v>0</v>
      </c>
    </row>
    <row r="35" spans="1:16" x14ac:dyDescent="0.25">
      <c r="A35" t="s">
        <v>9</v>
      </c>
      <c r="B35">
        <v>4</v>
      </c>
      <c r="C35" t="s">
        <v>124</v>
      </c>
      <c r="D35">
        <v>4323202</v>
      </c>
      <c r="E35" t="s">
        <v>47</v>
      </c>
      <c r="F35">
        <v>2</v>
      </c>
      <c r="G35">
        <v>0</v>
      </c>
      <c r="H35">
        <v>0</v>
      </c>
      <c r="I35">
        <v>0</v>
      </c>
      <c r="J35">
        <f t="shared" si="0"/>
        <v>30</v>
      </c>
      <c r="K35">
        <f t="shared" si="1"/>
        <v>0</v>
      </c>
      <c r="L35">
        <f t="shared" si="2"/>
        <v>0</v>
      </c>
      <c r="M35">
        <f t="shared" si="3"/>
        <v>0</v>
      </c>
      <c r="N35">
        <v>0</v>
      </c>
      <c r="O35">
        <v>0</v>
      </c>
      <c r="P35">
        <v>0</v>
      </c>
    </row>
    <row r="36" spans="1:16" x14ac:dyDescent="0.25">
      <c r="A36" t="s">
        <v>9</v>
      </c>
      <c r="B36">
        <v>4</v>
      </c>
      <c r="C36" t="s">
        <v>124</v>
      </c>
      <c r="D36">
        <v>4323204</v>
      </c>
      <c r="E36" t="s">
        <v>48</v>
      </c>
      <c r="F36">
        <v>4</v>
      </c>
      <c r="G36">
        <v>0</v>
      </c>
      <c r="H36">
        <v>0</v>
      </c>
      <c r="I36">
        <v>0</v>
      </c>
      <c r="J36">
        <f t="shared" si="0"/>
        <v>60</v>
      </c>
      <c r="K36">
        <f t="shared" si="1"/>
        <v>0</v>
      </c>
      <c r="L36">
        <f t="shared" si="2"/>
        <v>0</v>
      </c>
      <c r="M36">
        <f t="shared" si="3"/>
        <v>0</v>
      </c>
      <c r="N36">
        <v>0</v>
      </c>
      <c r="O36">
        <v>0</v>
      </c>
      <c r="P36">
        <v>0</v>
      </c>
    </row>
    <row r="37" spans="1:16" x14ac:dyDescent="0.25">
      <c r="A37" t="s">
        <v>9</v>
      </c>
      <c r="B37">
        <v>4</v>
      </c>
      <c r="C37" t="s">
        <v>124</v>
      </c>
      <c r="D37" t="s">
        <v>49</v>
      </c>
      <c r="E37" t="s">
        <v>50</v>
      </c>
      <c r="F37">
        <v>4</v>
      </c>
      <c r="G37">
        <v>0</v>
      </c>
      <c r="H37">
        <v>0</v>
      </c>
      <c r="I37">
        <v>0</v>
      </c>
      <c r="J37">
        <f t="shared" si="0"/>
        <v>60</v>
      </c>
      <c r="K37">
        <f t="shared" si="1"/>
        <v>0</v>
      </c>
      <c r="L37">
        <f t="shared" si="2"/>
        <v>0</v>
      </c>
      <c r="M37">
        <f t="shared" si="3"/>
        <v>0</v>
      </c>
      <c r="N37">
        <v>0</v>
      </c>
      <c r="O37">
        <v>0</v>
      </c>
      <c r="P37">
        <v>0</v>
      </c>
    </row>
    <row r="38" spans="1:16" x14ac:dyDescent="0.25">
      <c r="A38" t="s">
        <v>9</v>
      </c>
      <c r="B38">
        <v>4</v>
      </c>
      <c r="C38" t="s">
        <v>124</v>
      </c>
      <c r="D38" t="s">
        <v>51</v>
      </c>
      <c r="E38" t="s">
        <v>52</v>
      </c>
      <c r="F38">
        <v>2</v>
      </c>
      <c r="G38">
        <v>0</v>
      </c>
      <c r="H38">
        <v>0</v>
      </c>
      <c r="I38">
        <v>0</v>
      </c>
      <c r="J38">
        <f t="shared" si="0"/>
        <v>30</v>
      </c>
      <c r="K38">
        <f t="shared" si="1"/>
        <v>0</v>
      </c>
      <c r="L38">
        <f t="shared" si="2"/>
        <v>0</v>
      </c>
      <c r="M38">
        <f t="shared" si="3"/>
        <v>0</v>
      </c>
      <c r="N38">
        <v>0</v>
      </c>
      <c r="O38">
        <v>0</v>
      </c>
      <c r="P38">
        <v>0</v>
      </c>
    </row>
    <row r="39" spans="1:16" x14ac:dyDescent="0.25">
      <c r="A39" t="s">
        <v>9</v>
      </c>
      <c r="B39">
        <v>4</v>
      </c>
      <c r="C39" t="s">
        <v>124</v>
      </c>
      <c r="D39" t="s">
        <v>53</v>
      </c>
      <c r="E39" t="s">
        <v>54</v>
      </c>
      <c r="F39">
        <v>4</v>
      </c>
      <c r="G39">
        <v>0</v>
      </c>
      <c r="H39">
        <v>0</v>
      </c>
      <c r="I39">
        <v>0</v>
      </c>
      <c r="J39">
        <f t="shared" si="0"/>
        <v>60</v>
      </c>
      <c r="K39">
        <f t="shared" si="1"/>
        <v>0</v>
      </c>
      <c r="L39">
        <f t="shared" si="2"/>
        <v>0</v>
      </c>
      <c r="M39">
        <f t="shared" si="3"/>
        <v>0</v>
      </c>
      <c r="N39">
        <v>0</v>
      </c>
      <c r="O39">
        <v>0</v>
      </c>
      <c r="P39">
        <v>0</v>
      </c>
    </row>
    <row r="40" spans="1:16" x14ac:dyDescent="0.25">
      <c r="A40" t="s">
        <v>9</v>
      </c>
      <c r="B40">
        <v>4</v>
      </c>
      <c r="C40" t="s">
        <v>124</v>
      </c>
      <c r="D40" t="s">
        <v>55</v>
      </c>
      <c r="E40" t="s">
        <v>56</v>
      </c>
      <c r="F40">
        <v>4</v>
      </c>
      <c r="G40">
        <v>0</v>
      </c>
      <c r="H40">
        <v>0</v>
      </c>
      <c r="I40">
        <v>0</v>
      </c>
      <c r="J40">
        <f t="shared" si="0"/>
        <v>60</v>
      </c>
      <c r="K40">
        <f t="shared" si="1"/>
        <v>0</v>
      </c>
      <c r="L40">
        <f t="shared" si="2"/>
        <v>0</v>
      </c>
      <c r="M40">
        <f t="shared" si="3"/>
        <v>0</v>
      </c>
      <c r="N40">
        <v>0</v>
      </c>
      <c r="O40">
        <v>0</v>
      </c>
      <c r="P40">
        <v>0</v>
      </c>
    </row>
    <row r="41" spans="1:16" x14ac:dyDescent="0.25">
      <c r="A41" t="s">
        <v>9</v>
      </c>
      <c r="B41">
        <v>4</v>
      </c>
      <c r="C41" t="s">
        <v>124</v>
      </c>
      <c r="D41" t="s">
        <v>57</v>
      </c>
      <c r="E41" t="s">
        <v>58</v>
      </c>
      <c r="F41">
        <v>4</v>
      </c>
      <c r="G41">
        <v>0</v>
      </c>
      <c r="H41">
        <v>0</v>
      </c>
      <c r="I41">
        <v>0</v>
      </c>
      <c r="J41">
        <f t="shared" si="0"/>
        <v>60</v>
      </c>
      <c r="K41">
        <f t="shared" si="1"/>
        <v>0</v>
      </c>
      <c r="L41">
        <f t="shared" si="2"/>
        <v>0</v>
      </c>
      <c r="M41">
        <f t="shared" si="3"/>
        <v>0</v>
      </c>
      <c r="N41">
        <v>0</v>
      </c>
      <c r="O41">
        <v>0</v>
      </c>
      <c r="P41">
        <v>0</v>
      </c>
    </row>
    <row r="42" spans="1:16" x14ac:dyDescent="0.25">
      <c r="A42" t="s">
        <v>9</v>
      </c>
      <c r="B42">
        <v>4</v>
      </c>
      <c r="C42" t="s">
        <v>125</v>
      </c>
      <c r="D42" t="s">
        <v>141</v>
      </c>
      <c r="E42" t="s">
        <v>150</v>
      </c>
      <c r="F42">
        <v>4</v>
      </c>
      <c r="G42">
        <v>0</v>
      </c>
      <c r="H42">
        <v>0</v>
      </c>
      <c r="I42">
        <v>0</v>
      </c>
      <c r="J42">
        <f t="shared" si="0"/>
        <v>60</v>
      </c>
      <c r="K42">
        <f t="shared" si="1"/>
        <v>0</v>
      </c>
      <c r="L42">
        <f t="shared" si="2"/>
        <v>0</v>
      </c>
      <c r="M42">
        <f t="shared" si="3"/>
        <v>0</v>
      </c>
      <c r="N42">
        <v>0</v>
      </c>
      <c r="O42">
        <v>0</v>
      </c>
      <c r="P42">
        <v>0</v>
      </c>
    </row>
    <row r="43" spans="1:16" x14ac:dyDescent="0.25">
      <c r="A43" s="3" t="s">
        <v>9</v>
      </c>
      <c r="B43" s="3">
        <v>4</v>
      </c>
      <c r="C43" s="3" t="s">
        <v>124</v>
      </c>
      <c r="D43" s="3" t="s">
        <v>195</v>
      </c>
      <c r="E43" s="3" t="s">
        <v>187</v>
      </c>
      <c r="F43" s="3">
        <v>0</v>
      </c>
      <c r="G43" s="3">
        <v>0</v>
      </c>
      <c r="H43" s="3">
        <v>0</v>
      </c>
      <c r="I43" s="3">
        <v>2</v>
      </c>
      <c r="J43" s="3">
        <f t="shared" ref="J43:J74" si="4">F43*15</f>
        <v>0</v>
      </c>
      <c r="K43" s="3">
        <f t="shared" ref="K43:K74" si="5">G43*30</f>
        <v>0</v>
      </c>
      <c r="L43" s="3">
        <f t="shared" ref="L43:L74" si="6">H43*30</f>
        <v>0</v>
      </c>
      <c r="M43" s="3">
        <f t="shared" ref="M43:M74" si="7">I43*30</f>
        <v>60</v>
      </c>
      <c r="N43" s="3">
        <v>0</v>
      </c>
      <c r="O43" s="3">
        <v>0</v>
      </c>
      <c r="P43" s="3">
        <v>0</v>
      </c>
    </row>
    <row r="44" spans="1:16" x14ac:dyDescent="0.25">
      <c r="A44" t="s">
        <v>9</v>
      </c>
      <c r="B44">
        <v>5</v>
      </c>
      <c r="C44" t="s">
        <v>124</v>
      </c>
      <c r="D44" t="s">
        <v>59</v>
      </c>
      <c r="E44" t="s">
        <v>60</v>
      </c>
      <c r="F44">
        <v>4</v>
      </c>
      <c r="G44">
        <v>0</v>
      </c>
      <c r="H44">
        <v>0</v>
      </c>
      <c r="I44">
        <v>0</v>
      </c>
      <c r="J44">
        <f t="shared" si="4"/>
        <v>60</v>
      </c>
      <c r="K44">
        <f t="shared" si="5"/>
        <v>0</v>
      </c>
      <c r="L44">
        <f t="shared" si="6"/>
        <v>0</v>
      </c>
      <c r="M44">
        <f t="shared" si="7"/>
        <v>0</v>
      </c>
      <c r="N44">
        <v>0</v>
      </c>
      <c r="O44">
        <v>0</v>
      </c>
      <c r="P44">
        <v>0</v>
      </c>
    </row>
    <row r="45" spans="1:16" x14ac:dyDescent="0.25">
      <c r="A45" t="s">
        <v>9</v>
      </c>
      <c r="B45">
        <v>5</v>
      </c>
      <c r="C45" t="s">
        <v>124</v>
      </c>
      <c r="D45" t="s">
        <v>61</v>
      </c>
      <c r="E45" t="s">
        <v>62</v>
      </c>
      <c r="F45">
        <v>4</v>
      </c>
      <c r="G45">
        <v>0</v>
      </c>
      <c r="H45">
        <v>0</v>
      </c>
      <c r="I45">
        <v>0</v>
      </c>
      <c r="J45">
        <f t="shared" si="4"/>
        <v>60</v>
      </c>
      <c r="K45">
        <f t="shared" si="5"/>
        <v>0</v>
      </c>
      <c r="L45">
        <f t="shared" si="6"/>
        <v>0</v>
      </c>
      <c r="M45">
        <f t="shared" si="7"/>
        <v>0</v>
      </c>
      <c r="N45">
        <v>0</v>
      </c>
      <c r="O45">
        <v>0</v>
      </c>
      <c r="P45">
        <v>0</v>
      </c>
    </row>
    <row r="46" spans="1:16" x14ac:dyDescent="0.25">
      <c r="A46" t="s">
        <v>9</v>
      </c>
      <c r="B46">
        <v>5</v>
      </c>
      <c r="C46" t="s">
        <v>124</v>
      </c>
      <c r="D46" t="s">
        <v>63</v>
      </c>
      <c r="E46" t="s">
        <v>64</v>
      </c>
      <c r="F46">
        <v>4</v>
      </c>
      <c r="G46">
        <v>0</v>
      </c>
      <c r="H46">
        <v>0</v>
      </c>
      <c r="I46">
        <v>0</v>
      </c>
      <c r="J46">
        <f t="shared" si="4"/>
        <v>60</v>
      </c>
      <c r="K46">
        <f t="shared" si="5"/>
        <v>0</v>
      </c>
      <c r="L46">
        <f t="shared" si="6"/>
        <v>0</v>
      </c>
      <c r="M46">
        <f t="shared" si="7"/>
        <v>0</v>
      </c>
      <c r="N46">
        <v>0</v>
      </c>
      <c r="O46">
        <v>0</v>
      </c>
      <c r="P46">
        <v>0</v>
      </c>
    </row>
    <row r="47" spans="1:16" x14ac:dyDescent="0.25">
      <c r="A47" t="s">
        <v>9</v>
      </c>
      <c r="B47">
        <v>5</v>
      </c>
      <c r="C47" t="s">
        <v>124</v>
      </c>
      <c r="D47" t="s">
        <v>65</v>
      </c>
      <c r="E47" t="s">
        <v>66</v>
      </c>
      <c r="F47">
        <v>4</v>
      </c>
      <c r="G47">
        <v>0</v>
      </c>
      <c r="H47">
        <v>0</v>
      </c>
      <c r="I47">
        <v>0</v>
      </c>
      <c r="J47">
        <f t="shared" si="4"/>
        <v>60</v>
      </c>
      <c r="K47">
        <f t="shared" si="5"/>
        <v>0</v>
      </c>
      <c r="L47">
        <f t="shared" si="6"/>
        <v>0</v>
      </c>
      <c r="M47">
        <f t="shared" si="7"/>
        <v>0</v>
      </c>
      <c r="N47">
        <v>0</v>
      </c>
      <c r="O47">
        <v>0</v>
      </c>
      <c r="P47">
        <v>0</v>
      </c>
    </row>
    <row r="48" spans="1:16" x14ac:dyDescent="0.25">
      <c r="A48" t="s">
        <v>9</v>
      </c>
      <c r="B48">
        <v>5</v>
      </c>
      <c r="C48" t="s">
        <v>124</v>
      </c>
      <c r="D48" t="s">
        <v>67</v>
      </c>
      <c r="E48" t="s">
        <v>68</v>
      </c>
      <c r="F48">
        <v>4</v>
      </c>
      <c r="G48">
        <v>0</v>
      </c>
      <c r="H48">
        <v>0</v>
      </c>
      <c r="I48">
        <v>0</v>
      </c>
      <c r="J48">
        <f t="shared" si="4"/>
        <v>60</v>
      </c>
      <c r="K48">
        <f t="shared" si="5"/>
        <v>0</v>
      </c>
      <c r="L48">
        <f t="shared" si="6"/>
        <v>0</v>
      </c>
      <c r="M48">
        <f t="shared" si="7"/>
        <v>0</v>
      </c>
      <c r="N48">
        <v>0</v>
      </c>
      <c r="O48">
        <v>0</v>
      </c>
      <c r="P48">
        <v>0</v>
      </c>
    </row>
    <row r="49" spans="1:16" x14ac:dyDescent="0.25">
      <c r="A49" t="s">
        <v>9</v>
      </c>
      <c r="B49">
        <v>5</v>
      </c>
      <c r="C49" t="s">
        <v>124</v>
      </c>
      <c r="D49" t="s">
        <v>69</v>
      </c>
      <c r="E49" t="s">
        <v>70</v>
      </c>
      <c r="F49">
        <v>4</v>
      </c>
      <c r="G49">
        <v>0</v>
      </c>
      <c r="H49">
        <v>0</v>
      </c>
      <c r="I49">
        <v>0</v>
      </c>
      <c r="J49">
        <f t="shared" si="4"/>
        <v>60</v>
      </c>
      <c r="K49">
        <f t="shared" si="5"/>
        <v>0</v>
      </c>
      <c r="L49">
        <f t="shared" si="6"/>
        <v>0</v>
      </c>
      <c r="M49">
        <f t="shared" si="7"/>
        <v>0</v>
      </c>
      <c r="N49">
        <v>0</v>
      </c>
      <c r="O49">
        <v>0</v>
      </c>
      <c r="P49">
        <v>0</v>
      </c>
    </row>
    <row r="50" spans="1:16" x14ac:dyDescent="0.25">
      <c r="A50" t="s">
        <v>9</v>
      </c>
      <c r="B50">
        <v>5</v>
      </c>
      <c r="C50" t="s">
        <v>125</v>
      </c>
      <c r="D50" t="s">
        <v>142</v>
      </c>
      <c r="E50" t="s">
        <v>151</v>
      </c>
      <c r="F50">
        <v>4</v>
      </c>
      <c r="G50">
        <v>0</v>
      </c>
      <c r="H50">
        <v>0</v>
      </c>
      <c r="I50">
        <v>0</v>
      </c>
      <c r="J50">
        <f t="shared" si="4"/>
        <v>60</v>
      </c>
      <c r="K50">
        <f t="shared" si="5"/>
        <v>0</v>
      </c>
      <c r="L50">
        <f t="shared" si="6"/>
        <v>0</v>
      </c>
      <c r="M50">
        <f t="shared" si="7"/>
        <v>0</v>
      </c>
      <c r="N50">
        <v>0</v>
      </c>
      <c r="O50">
        <v>0</v>
      </c>
      <c r="P50">
        <v>0</v>
      </c>
    </row>
    <row r="51" spans="1:16" x14ac:dyDescent="0.25">
      <c r="A51" s="3" t="s">
        <v>9</v>
      </c>
      <c r="B51" s="3">
        <v>5</v>
      </c>
      <c r="C51" s="3" t="s">
        <v>124</v>
      </c>
      <c r="D51" s="3" t="s">
        <v>196</v>
      </c>
      <c r="E51" s="3" t="s">
        <v>188</v>
      </c>
      <c r="F51" s="3">
        <v>0</v>
      </c>
      <c r="G51" s="3">
        <v>0</v>
      </c>
      <c r="H51" s="3">
        <v>0</v>
      </c>
      <c r="I51" s="3">
        <v>2</v>
      </c>
      <c r="J51" s="3">
        <f t="shared" si="4"/>
        <v>0</v>
      </c>
      <c r="K51" s="3">
        <f t="shared" si="5"/>
        <v>0</v>
      </c>
      <c r="L51" s="3">
        <f t="shared" si="6"/>
        <v>0</v>
      </c>
      <c r="M51" s="3">
        <f t="shared" si="7"/>
        <v>60</v>
      </c>
      <c r="N51" s="3">
        <v>0</v>
      </c>
      <c r="O51" s="3">
        <v>0</v>
      </c>
      <c r="P51" s="3">
        <v>0</v>
      </c>
    </row>
    <row r="52" spans="1:16" x14ac:dyDescent="0.25">
      <c r="A52" t="s">
        <v>9</v>
      </c>
      <c r="B52">
        <v>6</v>
      </c>
      <c r="C52" t="s">
        <v>124</v>
      </c>
      <c r="D52" t="s">
        <v>71</v>
      </c>
      <c r="E52" t="s">
        <v>72</v>
      </c>
      <c r="F52">
        <v>4</v>
      </c>
      <c r="G52">
        <v>0</v>
      </c>
      <c r="H52">
        <v>0</v>
      </c>
      <c r="I52">
        <v>0</v>
      </c>
      <c r="J52">
        <f t="shared" si="4"/>
        <v>60</v>
      </c>
      <c r="K52">
        <f t="shared" si="5"/>
        <v>0</v>
      </c>
      <c r="L52">
        <f t="shared" si="6"/>
        <v>0</v>
      </c>
      <c r="M52">
        <f t="shared" si="7"/>
        <v>0</v>
      </c>
      <c r="N52">
        <v>0</v>
      </c>
      <c r="O52">
        <v>0</v>
      </c>
      <c r="P52">
        <v>0</v>
      </c>
    </row>
    <row r="53" spans="1:16" x14ac:dyDescent="0.25">
      <c r="A53" t="s">
        <v>9</v>
      </c>
      <c r="B53">
        <v>6</v>
      </c>
      <c r="C53" t="s">
        <v>124</v>
      </c>
      <c r="D53" t="s">
        <v>73</v>
      </c>
      <c r="E53" t="s">
        <v>74</v>
      </c>
      <c r="F53">
        <v>4</v>
      </c>
      <c r="G53">
        <v>0</v>
      </c>
      <c r="H53">
        <v>0</v>
      </c>
      <c r="I53">
        <v>0</v>
      </c>
      <c r="J53">
        <f t="shared" si="4"/>
        <v>60</v>
      </c>
      <c r="K53">
        <f t="shared" si="5"/>
        <v>0</v>
      </c>
      <c r="L53">
        <f t="shared" si="6"/>
        <v>0</v>
      </c>
      <c r="M53">
        <f t="shared" si="7"/>
        <v>0</v>
      </c>
      <c r="N53">
        <v>0</v>
      </c>
      <c r="O53">
        <v>0</v>
      </c>
      <c r="P53">
        <v>0</v>
      </c>
    </row>
    <row r="54" spans="1:16" x14ac:dyDescent="0.25">
      <c r="A54" t="s">
        <v>9</v>
      </c>
      <c r="B54">
        <v>6</v>
      </c>
      <c r="C54" t="s">
        <v>124</v>
      </c>
      <c r="D54" t="s">
        <v>75</v>
      </c>
      <c r="E54" t="s">
        <v>76</v>
      </c>
      <c r="F54">
        <v>4</v>
      </c>
      <c r="G54">
        <v>0</v>
      </c>
      <c r="H54">
        <v>0</v>
      </c>
      <c r="I54">
        <v>0</v>
      </c>
      <c r="J54">
        <f t="shared" si="4"/>
        <v>60</v>
      </c>
      <c r="K54">
        <f t="shared" si="5"/>
        <v>0</v>
      </c>
      <c r="L54">
        <f t="shared" si="6"/>
        <v>0</v>
      </c>
      <c r="M54">
        <f t="shared" si="7"/>
        <v>0</v>
      </c>
      <c r="N54">
        <v>0</v>
      </c>
      <c r="O54">
        <v>0</v>
      </c>
      <c r="P54">
        <v>0</v>
      </c>
    </row>
    <row r="55" spans="1:16" x14ac:dyDescent="0.25">
      <c r="A55" t="s">
        <v>9</v>
      </c>
      <c r="B55">
        <v>6</v>
      </c>
      <c r="C55" t="s">
        <v>124</v>
      </c>
      <c r="D55" t="s">
        <v>77</v>
      </c>
      <c r="E55" t="s">
        <v>78</v>
      </c>
      <c r="F55">
        <v>4</v>
      </c>
      <c r="G55">
        <v>0</v>
      </c>
      <c r="H55">
        <v>0</v>
      </c>
      <c r="I55">
        <v>0</v>
      </c>
      <c r="J55">
        <f t="shared" si="4"/>
        <v>60</v>
      </c>
      <c r="K55">
        <f t="shared" si="5"/>
        <v>0</v>
      </c>
      <c r="L55">
        <f t="shared" si="6"/>
        <v>0</v>
      </c>
      <c r="M55">
        <f t="shared" si="7"/>
        <v>0</v>
      </c>
      <c r="N55">
        <v>0</v>
      </c>
      <c r="O55">
        <v>0</v>
      </c>
      <c r="P55">
        <v>0</v>
      </c>
    </row>
    <row r="56" spans="1:16" x14ac:dyDescent="0.25">
      <c r="A56" t="s">
        <v>9</v>
      </c>
      <c r="B56">
        <v>6</v>
      </c>
      <c r="C56" t="s">
        <v>124</v>
      </c>
      <c r="D56" t="s">
        <v>79</v>
      </c>
      <c r="E56" t="s">
        <v>80</v>
      </c>
      <c r="F56">
        <v>4</v>
      </c>
      <c r="G56">
        <v>0</v>
      </c>
      <c r="H56">
        <v>0</v>
      </c>
      <c r="I56">
        <v>0</v>
      </c>
      <c r="J56">
        <f t="shared" si="4"/>
        <v>60</v>
      </c>
      <c r="K56">
        <f t="shared" si="5"/>
        <v>0</v>
      </c>
      <c r="L56">
        <f t="shared" si="6"/>
        <v>0</v>
      </c>
      <c r="M56">
        <f t="shared" si="7"/>
        <v>0</v>
      </c>
      <c r="N56">
        <v>0</v>
      </c>
      <c r="O56">
        <v>0</v>
      </c>
      <c r="P56">
        <v>0</v>
      </c>
    </row>
    <row r="57" spans="1:16" x14ac:dyDescent="0.25">
      <c r="A57" t="s">
        <v>9</v>
      </c>
      <c r="B57">
        <v>6</v>
      </c>
      <c r="C57" t="s">
        <v>124</v>
      </c>
      <c r="D57" t="s">
        <v>81</v>
      </c>
      <c r="E57" t="s">
        <v>82</v>
      </c>
      <c r="F57">
        <v>4</v>
      </c>
      <c r="G57">
        <v>0</v>
      </c>
      <c r="H57">
        <v>0</v>
      </c>
      <c r="I57">
        <v>0</v>
      </c>
      <c r="J57">
        <f t="shared" si="4"/>
        <v>60</v>
      </c>
      <c r="K57">
        <f t="shared" si="5"/>
        <v>0</v>
      </c>
      <c r="L57">
        <f t="shared" si="6"/>
        <v>0</v>
      </c>
      <c r="M57">
        <f t="shared" si="7"/>
        <v>0</v>
      </c>
      <c r="N57">
        <v>0</v>
      </c>
      <c r="O57">
        <v>0</v>
      </c>
      <c r="P57">
        <v>0</v>
      </c>
    </row>
    <row r="58" spans="1:16" x14ac:dyDescent="0.25">
      <c r="A58" t="s">
        <v>9</v>
      </c>
      <c r="B58">
        <v>6</v>
      </c>
      <c r="C58" t="s">
        <v>125</v>
      </c>
      <c r="D58" t="s">
        <v>143</v>
      </c>
      <c r="E58" t="s">
        <v>152</v>
      </c>
      <c r="F58">
        <v>4</v>
      </c>
      <c r="G58">
        <v>0</v>
      </c>
      <c r="H58">
        <v>0</v>
      </c>
      <c r="I58">
        <v>0</v>
      </c>
      <c r="J58">
        <f t="shared" si="4"/>
        <v>60</v>
      </c>
      <c r="K58">
        <f t="shared" si="5"/>
        <v>0</v>
      </c>
      <c r="L58">
        <f t="shared" si="6"/>
        <v>0</v>
      </c>
      <c r="M58">
        <f t="shared" si="7"/>
        <v>0</v>
      </c>
      <c r="N58">
        <v>0</v>
      </c>
      <c r="O58">
        <v>0</v>
      </c>
      <c r="P58">
        <v>0</v>
      </c>
    </row>
    <row r="59" spans="1:16" x14ac:dyDescent="0.25">
      <c r="A59" s="3" t="s">
        <v>9</v>
      </c>
      <c r="B59" s="3">
        <v>6</v>
      </c>
      <c r="C59" s="3" t="s">
        <v>124</v>
      </c>
      <c r="D59" s="3" t="s">
        <v>197</v>
      </c>
      <c r="E59" s="3" t="s">
        <v>189</v>
      </c>
      <c r="F59" s="3">
        <v>0</v>
      </c>
      <c r="G59" s="3">
        <v>0</v>
      </c>
      <c r="H59" s="3">
        <v>0</v>
      </c>
      <c r="I59" s="3">
        <v>2</v>
      </c>
      <c r="J59" s="3">
        <f t="shared" si="4"/>
        <v>0</v>
      </c>
      <c r="K59" s="3">
        <f t="shared" si="5"/>
        <v>0</v>
      </c>
      <c r="L59" s="3">
        <f t="shared" si="6"/>
        <v>0</v>
      </c>
      <c r="M59" s="3">
        <f t="shared" si="7"/>
        <v>60</v>
      </c>
      <c r="N59" s="3">
        <v>0</v>
      </c>
      <c r="O59" s="3">
        <v>0</v>
      </c>
      <c r="P59" s="3">
        <v>0</v>
      </c>
    </row>
    <row r="60" spans="1:16" x14ac:dyDescent="0.25">
      <c r="A60" t="s">
        <v>9</v>
      </c>
      <c r="B60">
        <v>7</v>
      </c>
      <c r="C60" t="s">
        <v>124</v>
      </c>
      <c r="D60" t="s">
        <v>83</v>
      </c>
      <c r="E60" t="s">
        <v>84</v>
      </c>
      <c r="F60">
        <v>4</v>
      </c>
      <c r="G60">
        <v>0</v>
      </c>
      <c r="H60">
        <v>0</v>
      </c>
      <c r="I60">
        <v>0</v>
      </c>
      <c r="J60">
        <f t="shared" si="4"/>
        <v>60</v>
      </c>
      <c r="K60">
        <f t="shared" si="5"/>
        <v>0</v>
      </c>
      <c r="L60">
        <f t="shared" si="6"/>
        <v>0</v>
      </c>
      <c r="M60">
        <f t="shared" si="7"/>
        <v>0</v>
      </c>
      <c r="N60">
        <v>0</v>
      </c>
      <c r="O60">
        <v>0</v>
      </c>
      <c r="P60">
        <v>0</v>
      </c>
    </row>
    <row r="61" spans="1:16" x14ac:dyDescent="0.25">
      <c r="A61" t="s">
        <v>9</v>
      </c>
      <c r="B61">
        <v>7</v>
      </c>
      <c r="C61" t="s">
        <v>124</v>
      </c>
      <c r="D61" t="s">
        <v>85</v>
      </c>
      <c r="E61" t="s">
        <v>86</v>
      </c>
      <c r="F61">
        <v>4</v>
      </c>
      <c r="G61">
        <v>0</v>
      </c>
      <c r="H61">
        <v>0</v>
      </c>
      <c r="I61">
        <v>0</v>
      </c>
      <c r="J61">
        <f t="shared" si="4"/>
        <v>60</v>
      </c>
      <c r="K61">
        <f t="shared" si="5"/>
        <v>0</v>
      </c>
      <c r="L61">
        <f t="shared" si="6"/>
        <v>0</v>
      </c>
      <c r="M61">
        <f t="shared" si="7"/>
        <v>0</v>
      </c>
      <c r="N61">
        <v>0</v>
      </c>
      <c r="O61">
        <v>0</v>
      </c>
      <c r="P61">
        <v>0</v>
      </c>
    </row>
    <row r="62" spans="1:16" x14ac:dyDescent="0.25">
      <c r="A62" t="s">
        <v>9</v>
      </c>
      <c r="B62">
        <v>7</v>
      </c>
      <c r="C62" t="s">
        <v>124</v>
      </c>
      <c r="D62" t="s">
        <v>87</v>
      </c>
      <c r="E62" t="s">
        <v>88</v>
      </c>
      <c r="F62">
        <v>4</v>
      </c>
      <c r="G62">
        <v>0</v>
      </c>
      <c r="H62">
        <v>0</v>
      </c>
      <c r="I62">
        <v>0</v>
      </c>
      <c r="J62">
        <f t="shared" si="4"/>
        <v>60</v>
      </c>
      <c r="K62">
        <f t="shared" si="5"/>
        <v>0</v>
      </c>
      <c r="L62">
        <f t="shared" si="6"/>
        <v>0</v>
      </c>
      <c r="M62">
        <f t="shared" si="7"/>
        <v>0</v>
      </c>
      <c r="N62">
        <v>0</v>
      </c>
      <c r="O62">
        <v>0</v>
      </c>
      <c r="P62">
        <v>0</v>
      </c>
    </row>
    <row r="63" spans="1:16" x14ac:dyDescent="0.25">
      <c r="A63" t="s">
        <v>9</v>
      </c>
      <c r="B63">
        <v>7</v>
      </c>
      <c r="C63" t="s">
        <v>124</v>
      </c>
      <c r="D63" t="s">
        <v>89</v>
      </c>
      <c r="E63" t="s">
        <v>90</v>
      </c>
      <c r="F63">
        <v>4</v>
      </c>
      <c r="G63">
        <v>0</v>
      </c>
      <c r="H63">
        <v>0</v>
      </c>
      <c r="I63">
        <v>0</v>
      </c>
      <c r="J63">
        <f t="shared" si="4"/>
        <v>60</v>
      </c>
      <c r="K63">
        <f t="shared" si="5"/>
        <v>0</v>
      </c>
      <c r="L63">
        <f t="shared" si="6"/>
        <v>0</v>
      </c>
      <c r="M63">
        <f t="shared" si="7"/>
        <v>0</v>
      </c>
      <c r="N63">
        <v>0</v>
      </c>
      <c r="O63">
        <v>0</v>
      </c>
      <c r="P63">
        <v>0</v>
      </c>
    </row>
    <row r="64" spans="1:16" x14ac:dyDescent="0.25">
      <c r="A64" t="s">
        <v>9</v>
      </c>
      <c r="B64">
        <v>7</v>
      </c>
      <c r="C64" t="s">
        <v>124</v>
      </c>
      <c r="D64" t="s">
        <v>91</v>
      </c>
      <c r="E64" t="s">
        <v>92</v>
      </c>
      <c r="F64">
        <v>4</v>
      </c>
      <c r="G64">
        <v>0</v>
      </c>
      <c r="H64">
        <v>0</v>
      </c>
      <c r="I64">
        <v>0</v>
      </c>
      <c r="J64">
        <f t="shared" si="4"/>
        <v>60</v>
      </c>
      <c r="K64">
        <f t="shared" si="5"/>
        <v>0</v>
      </c>
      <c r="L64">
        <f t="shared" si="6"/>
        <v>0</v>
      </c>
      <c r="M64">
        <f t="shared" si="7"/>
        <v>0</v>
      </c>
      <c r="N64">
        <v>0</v>
      </c>
      <c r="O64">
        <v>0</v>
      </c>
      <c r="P64">
        <v>0</v>
      </c>
    </row>
    <row r="65" spans="1:16" x14ac:dyDescent="0.25">
      <c r="A65" t="s">
        <v>9</v>
      </c>
      <c r="B65">
        <v>7</v>
      </c>
      <c r="C65" t="s">
        <v>125</v>
      </c>
      <c r="D65" t="s">
        <v>144</v>
      </c>
      <c r="E65" t="s">
        <v>153</v>
      </c>
      <c r="F65">
        <v>4</v>
      </c>
      <c r="G65">
        <v>0</v>
      </c>
      <c r="H65">
        <v>0</v>
      </c>
      <c r="I65">
        <v>0</v>
      </c>
      <c r="J65">
        <f t="shared" si="4"/>
        <v>60</v>
      </c>
      <c r="K65">
        <f t="shared" si="5"/>
        <v>0</v>
      </c>
      <c r="L65">
        <f t="shared" si="6"/>
        <v>0</v>
      </c>
      <c r="M65">
        <f t="shared" si="7"/>
        <v>0</v>
      </c>
      <c r="N65">
        <v>0</v>
      </c>
      <c r="O65">
        <v>0</v>
      </c>
      <c r="P65">
        <v>0</v>
      </c>
    </row>
    <row r="66" spans="1:16" x14ac:dyDescent="0.25">
      <c r="A66" s="3" t="s">
        <v>9</v>
      </c>
      <c r="B66" s="3">
        <v>7</v>
      </c>
      <c r="C66" s="3" t="s">
        <v>124</v>
      </c>
      <c r="D66" s="3" t="s">
        <v>198</v>
      </c>
      <c r="E66" s="3" t="s">
        <v>190</v>
      </c>
      <c r="F66" s="3">
        <v>0</v>
      </c>
      <c r="G66" s="3">
        <v>0</v>
      </c>
      <c r="H66" s="3">
        <v>0</v>
      </c>
      <c r="I66" s="3">
        <v>2</v>
      </c>
      <c r="J66" s="3">
        <f t="shared" si="4"/>
        <v>0</v>
      </c>
      <c r="K66" s="3">
        <f t="shared" si="5"/>
        <v>0</v>
      </c>
      <c r="L66" s="3">
        <f t="shared" si="6"/>
        <v>0</v>
      </c>
      <c r="M66" s="3">
        <f t="shared" si="7"/>
        <v>60</v>
      </c>
      <c r="N66" s="3">
        <v>0</v>
      </c>
      <c r="O66" s="3">
        <v>0</v>
      </c>
      <c r="P66" s="3">
        <v>0</v>
      </c>
    </row>
    <row r="67" spans="1:16" x14ac:dyDescent="0.25">
      <c r="A67" t="s">
        <v>9</v>
      </c>
      <c r="B67">
        <v>8</v>
      </c>
      <c r="C67" t="s">
        <v>124</v>
      </c>
      <c r="D67" t="s">
        <v>93</v>
      </c>
      <c r="E67" t="s">
        <v>94</v>
      </c>
      <c r="F67">
        <v>4</v>
      </c>
      <c r="G67">
        <v>0</v>
      </c>
      <c r="H67">
        <v>0</v>
      </c>
      <c r="I67">
        <v>0</v>
      </c>
      <c r="J67">
        <f t="shared" si="4"/>
        <v>60</v>
      </c>
      <c r="K67">
        <f t="shared" si="5"/>
        <v>0</v>
      </c>
      <c r="L67">
        <f t="shared" si="6"/>
        <v>0</v>
      </c>
      <c r="M67">
        <f t="shared" si="7"/>
        <v>0</v>
      </c>
      <c r="N67">
        <v>0</v>
      </c>
      <c r="O67">
        <v>0</v>
      </c>
      <c r="P67">
        <v>0</v>
      </c>
    </row>
    <row r="68" spans="1:16" x14ac:dyDescent="0.25">
      <c r="A68" t="s">
        <v>9</v>
      </c>
      <c r="B68">
        <v>8</v>
      </c>
      <c r="C68" t="s">
        <v>124</v>
      </c>
      <c r="D68" t="s">
        <v>95</v>
      </c>
      <c r="E68" t="s">
        <v>96</v>
      </c>
      <c r="F68">
        <v>4</v>
      </c>
      <c r="G68">
        <v>0</v>
      </c>
      <c r="H68">
        <v>0</v>
      </c>
      <c r="I68">
        <v>0</v>
      </c>
      <c r="J68">
        <f t="shared" si="4"/>
        <v>60</v>
      </c>
      <c r="K68">
        <f t="shared" si="5"/>
        <v>0</v>
      </c>
      <c r="L68">
        <f t="shared" si="6"/>
        <v>0</v>
      </c>
      <c r="M68">
        <f t="shared" si="7"/>
        <v>0</v>
      </c>
      <c r="N68">
        <v>0</v>
      </c>
      <c r="O68">
        <v>0</v>
      </c>
      <c r="P68">
        <v>0</v>
      </c>
    </row>
    <row r="69" spans="1:16" x14ac:dyDescent="0.25">
      <c r="A69" t="s">
        <v>9</v>
      </c>
      <c r="B69">
        <v>8</v>
      </c>
      <c r="C69" t="s">
        <v>124</v>
      </c>
      <c r="D69" t="s">
        <v>97</v>
      </c>
      <c r="E69" t="s">
        <v>98</v>
      </c>
      <c r="F69">
        <v>4</v>
      </c>
      <c r="G69">
        <v>0</v>
      </c>
      <c r="H69">
        <v>0</v>
      </c>
      <c r="I69">
        <v>0</v>
      </c>
      <c r="J69">
        <f t="shared" si="4"/>
        <v>60</v>
      </c>
      <c r="K69">
        <f t="shared" si="5"/>
        <v>0</v>
      </c>
      <c r="L69">
        <f t="shared" si="6"/>
        <v>0</v>
      </c>
      <c r="M69">
        <f t="shared" si="7"/>
        <v>0</v>
      </c>
      <c r="N69">
        <v>0</v>
      </c>
      <c r="O69">
        <v>0</v>
      </c>
      <c r="P69">
        <v>0</v>
      </c>
    </row>
    <row r="70" spans="1:16" x14ac:dyDescent="0.25">
      <c r="A70" t="s">
        <v>9</v>
      </c>
      <c r="B70">
        <v>8</v>
      </c>
      <c r="C70" t="s">
        <v>124</v>
      </c>
      <c r="D70" t="s">
        <v>99</v>
      </c>
      <c r="E70" t="s">
        <v>100</v>
      </c>
      <c r="F70">
        <v>4</v>
      </c>
      <c r="G70">
        <v>0</v>
      </c>
      <c r="H70">
        <v>0</v>
      </c>
      <c r="I70">
        <v>0</v>
      </c>
      <c r="J70">
        <f t="shared" si="4"/>
        <v>60</v>
      </c>
      <c r="K70">
        <f t="shared" si="5"/>
        <v>0</v>
      </c>
      <c r="L70">
        <f t="shared" si="6"/>
        <v>0</v>
      </c>
      <c r="M70">
        <f t="shared" si="7"/>
        <v>0</v>
      </c>
      <c r="N70">
        <v>0</v>
      </c>
      <c r="O70">
        <v>0</v>
      </c>
      <c r="P70">
        <v>0</v>
      </c>
    </row>
    <row r="71" spans="1:16" x14ac:dyDescent="0.25">
      <c r="A71" t="s">
        <v>9</v>
      </c>
      <c r="B71">
        <v>8</v>
      </c>
      <c r="C71" t="s">
        <v>124</v>
      </c>
      <c r="D71" t="s">
        <v>101</v>
      </c>
      <c r="E71" t="s">
        <v>102</v>
      </c>
      <c r="F71">
        <v>4</v>
      </c>
      <c r="G71">
        <v>0</v>
      </c>
      <c r="H71">
        <v>0</v>
      </c>
      <c r="I71">
        <v>0</v>
      </c>
      <c r="J71">
        <f t="shared" si="4"/>
        <v>60</v>
      </c>
      <c r="K71">
        <f t="shared" si="5"/>
        <v>0</v>
      </c>
      <c r="L71">
        <f t="shared" si="6"/>
        <v>0</v>
      </c>
      <c r="M71">
        <f t="shared" si="7"/>
        <v>0</v>
      </c>
      <c r="N71">
        <v>0</v>
      </c>
      <c r="O71">
        <v>0</v>
      </c>
      <c r="P71">
        <v>0</v>
      </c>
    </row>
    <row r="72" spans="1:16" x14ac:dyDescent="0.25">
      <c r="A72" t="s">
        <v>9</v>
      </c>
      <c r="B72">
        <v>8</v>
      </c>
      <c r="C72" t="s">
        <v>125</v>
      </c>
      <c r="D72" t="s">
        <v>145</v>
      </c>
      <c r="E72" t="s">
        <v>154</v>
      </c>
      <c r="F72">
        <v>4</v>
      </c>
      <c r="G72">
        <v>0</v>
      </c>
      <c r="H72">
        <v>0</v>
      </c>
      <c r="I72">
        <v>0</v>
      </c>
      <c r="J72">
        <f t="shared" si="4"/>
        <v>60</v>
      </c>
      <c r="K72">
        <f t="shared" si="5"/>
        <v>0</v>
      </c>
      <c r="L72">
        <f t="shared" si="6"/>
        <v>0</v>
      </c>
      <c r="M72">
        <f t="shared" si="7"/>
        <v>0</v>
      </c>
      <c r="N72">
        <v>0</v>
      </c>
      <c r="O72">
        <v>0</v>
      </c>
      <c r="P72">
        <v>0</v>
      </c>
    </row>
    <row r="73" spans="1:16" x14ac:dyDescent="0.25">
      <c r="A73" s="3" t="s">
        <v>9</v>
      </c>
      <c r="B73" s="3">
        <v>8</v>
      </c>
      <c r="C73" s="3" t="s">
        <v>124</v>
      </c>
      <c r="D73" s="3" t="s">
        <v>199</v>
      </c>
      <c r="E73" s="3" t="s">
        <v>191</v>
      </c>
      <c r="F73" s="3">
        <v>0</v>
      </c>
      <c r="G73" s="3">
        <v>0</v>
      </c>
      <c r="H73" s="3">
        <v>0</v>
      </c>
      <c r="I73" s="3">
        <v>2</v>
      </c>
      <c r="J73" s="3">
        <f t="shared" si="4"/>
        <v>0</v>
      </c>
      <c r="K73" s="3">
        <f t="shared" si="5"/>
        <v>0</v>
      </c>
      <c r="L73" s="3">
        <f t="shared" si="6"/>
        <v>0</v>
      </c>
      <c r="M73" s="3">
        <f t="shared" si="7"/>
        <v>60</v>
      </c>
      <c r="N73" s="3">
        <v>0</v>
      </c>
      <c r="O73" s="3">
        <v>0</v>
      </c>
      <c r="P73" s="3">
        <v>0</v>
      </c>
    </row>
    <row r="74" spans="1:16" x14ac:dyDescent="0.25">
      <c r="A74" s="3" t="s">
        <v>9</v>
      </c>
      <c r="B74" s="3">
        <v>9</v>
      </c>
      <c r="C74" s="3" t="s">
        <v>124</v>
      </c>
      <c r="D74" s="3" t="s">
        <v>103</v>
      </c>
      <c r="E74" s="3" t="s">
        <v>104</v>
      </c>
      <c r="F74" s="3">
        <v>1</v>
      </c>
      <c r="G74" s="3">
        <v>2</v>
      </c>
      <c r="H74" s="3">
        <v>0</v>
      </c>
      <c r="I74" s="3">
        <v>0</v>
      </c>
      <c r="J74" s="3">
        <f t="shared" si="4"/>
        <v>15</v>
      </c>
      <c r="K74" s="3">
        <f t="shared" si="5"/>
        <v>60</v>
      </c>
      <c r="L74" s="3">
        <f t="shared" si="6"/>
        <v>0</v>
      </c>
      <c r="M74" s="3">
        <f t="shared" si="7"/>
        <v>0</v>
      </c>
      <c r="N74" s="3">
        <v>0</v>
      </c>
      <c r="O74" s="3">
        <v>0</v>
      </c>
      <c r="P74" s="3">
        <v>0</v>
      </c>
    </row>
    <row r="75" spans="1:16" x14ac:dyDescent="0.25">
      <c r="A75" s="3" t="s">
        <v>9</v>
      </c>
      <c r="B75" s="3">
        <v>9</v>
      </c>
      <c r="C75" s="3" t="s">
        <v>124</v>
      </c>
      <c r="D75" s="3" t="s">
        <v>105</v>
      </c>
      <c r="E75" s="3" t="s">
        <v>106</v>
      </c>
      <c r="F75" s="3">
        <v>1</v>
      </c>
      <c r="G75" s="3">
        <v>0</v>
      </c>
      <c r="H75" s="3">
        <v>6</v>
      </c>
      <c r="I75" s="3">
        <v>0</v>
      </c>
      <c r="J75" s="3">
        <f t="shared" ref="J75:J86" si="8">F75*15</f>
        <v>15</v>
      </c>
      <c r="K75" s="3">
        <f t="shared" ref="K75:K86" si="9">G75*30</f>
        <v>0</v>
      </c>
      <c r="L75" s="3">
        <f t="shared" ref="L75:L86" si="10">H75*30</f>
        <v>180</v>
      </c>
      <c r="M75" s="3">
        <f t="shared" ref="M75:M86" si="11">I75*30</f>
        <v>0</v>
      </c>
      <c r="N75" s="3">
        <v>0</v>
      </c>
      <c r="O75" s="3">
        <v>0</v>
      </c>
      <c r="P75" s="3">
        <v>0</v>
      </c>
    </row>
    <row r="76" spans="1:16" x14ac:dyDescent="0.25">
      <c r="A76" t="s">
        <v>9</v>
      </c>
      <c r="B76">
        <v>9</v>
      </c>
      <c r="C76" t="s">
        <v>125</v>
      </c>
      <c r="D76" t="s">
        <v>146</v>
      </c>
      <c r="E76" t="s">
        <v>155</v>
      </c>
      <c r="F76">
        <v>4</v>
      </c>
      <c r="G76">
        <v>0</v>
      </c>
      <c r="H76">
        <v>0</v>
      </c>
      <c r="I76">
        <v>0</v>
      </c>
      <c r="J76">
        <f t="shared" si="8"/>
        <v>60</v>
      </c>
      <c r="K76">
        <f t="shared" si="9"/>
        <v>0</v>
      </c>
      <c r="L76">
        <f t="shared" si="10"/>
        <v>0</v>
      </c>
      <c r="M76">
        <f t="shared" si="11"/>
        <v>0</v>
      </c>
      <c r="N76">
        <v>0</v>
      </c>
      <c r="O76">
        <v>0</v>
      </c>
      <c r="P76">
        <v>0</v>
      </c>
    </row>
    <row r="77" spans="1:16" x14ac:dyDescent="0.25">
      <c r="A77" s="3" t="s">
        <v>9</v>
      </c>
      <c r="B77" s="3">
        <v>9</v>
      </c>
      <c r="C77" s="3" t="s">
        <v>124</v>
      </c>
      <c r="D77" s="3" t="s">
        <v>200</v>
      </c>
      <c r="E77" s="3" t="s">
        <v>192</v>
      </c>
      <c r="F77" s="3">
        <v>0</v>
      </c>
      <c r="G77" s="3">
        <v>0</v>
      </c>
      <c r="H77" s="3">
        <v>0</v>
      </c>
      <c r="I77" s="3">
        <v>2</v>
      </c>
      <c r="J77" s="3">
        <f t="shared" si="8"/>
        <v>0</v>
      </c>
      <c r="K77" s="3">
        <f t="shared" si="9"/>
        <v>0</v>
      </c>
      <c r="L77" s="3">
        <f t="shared" si="10"/>
        <v>0</v>
      </c>
      <c r="M77" s="3">
        <f t="shared" si="11"/>
        <v>60</v>
      </c>
      <c r="N77" s="3">
        <v>0</v>
      </c>
      <c r="O77" s="3">
        <v>0</v>
      </c>
      <c r="P77" s="3">
        <v>0</v>
      </c>
    </row>
    <row r="78" spans="1:16" x14ac:dyDescent="0.25">
      <c r="A78" s="3" t="s">
        <v>9</v>
      </c>
      <c r="B78" s="3">
        <v>10</v>
      </c>
      <c r="C78" s="3" t="s">
        <v>124</v>
      </c>
      <c r="D78" s="3" t="s">
        <v>107</v>
      </c>
      <c r="E78" s="3" t="s">
        <v>108</v>
      </c>
      <c r="F78" s="3">
        <v>1</v>
      </c>
      <c r="G78" s="3">
        <v>2</v>
      </c>
      <c r="H78" s="3">
        <v>0</v>
      </c>
      <c r="I78" s="3">
        <v>0</v>
      </c>
      <c r="J78" s="3">
        <f t="shared" si="8"/>
        <v>15</v>
      </c>
      <c r="K78" s="3">
        <f t="shared" si="9"/>
        <v>60</v>
      </c>
      <c r="L78" s="3">
        <f t="shared" si="10"/>
        <v>0</v>
      </c>
      <c r="M78" s="3">
        <f t="shared" si="11"/>
        <v>0</v>
      </c>
      <c r="N78" s="3">
        <v>0</v>
      </c>
      <c r="O78" s="3">
        <v>0</v>
      </c>
      <c r="P78" s="3">
        <v>0</v>
      </c>
    </row>
    <row r="79" spans="1:16" x14ac:dyDescent="0.25">
      <c r="A79" t="s">
        <v>9</v>
      </c>
      <c r="B79">
        <v>10</v>
      </c>
      <c r="C79" t="s">
        <v>125</v>
      </c>
      <c r="D79" t="s">
        <v>147</v>
      </c>
      <c r="E79" t="s">
        <v>156</v>
      </c>
      <c r="F79">
        <v>4</v>
      </c>
      <c r="G79">
        <v>0</v>
      </c>
      <c r="H79">
        <v>0</v>
      </c>
      <c r="I79">
        <v>0</v>
      </c>
      <c r="J79">
        <f t="shared" si="8"/>
        <v>60</v>
      </c>
      <c r="K79">
        <f t="shared" si="9"/>
        <v>0</v>
      </c>
      <c r="L79">
        <f t="shared" si="10"/>
        <v>0</v>
      </c>
      <c r="M79">
        <f t="shared" si="11"/>
        <v>0</v>
      </c>
      <c r="N79">
        <v>0</v>
      </c>
      <c r="O79">
        <v>0</v>
      </c>
      <c r="P79">
        <v>0</v>
      </c>
    </row>
    <row r="80" spans="1:16" s="11" customFormat="1" x14ac:dyDescent="0.25">
      <c r="A80" s="3" t="s">
        <v>9</v>
      </c>
      <c r="B80" s="3">
        <v>10</v>
      </c>
      <c r="C80" s="3" t="s">
        <v>124</v>
      </c>
      <c r="D80" s="3" t="s">
        <v>201</v>
      </c>
      <c r="E80" s="3" t="s">
        <v>193</v>
      </c>
      <c r="F80" s="3">
        <v>0</v>
      </c>
      <c r="G80" s="3">
        <v>0</v>
      </c>
      <c r="H80" s="3">
        <v>0</v>
      </c>
      <c r="I80" s="3">
        <v>2</v>
      </c>
      <c r="J80" s="3">
        <f t="shared" si="8"/>
        <v>0</v>
      </c>
      <c r="K80" s="3">
        <f t="shared" si="9"/>
        <v>0</v>
      </c>
      <c r="L80" s="3">
        <f t="shared" si="10"/>
        <v>0</v>
      </c>
      <c r="M80" s="3">
        <f t="shared" si="11"/>
        <v>60</v>
      </c>
      <c r="N80" s="3">
        <v>0</v>
      </c>
      <c r="O80" s="3">
        <v>0</v>
      </c>
      <c r="P80" s="3">
        <v>0</v>
      </c>
    </row>
    <row r="81" spans="1:16" s="11" customFormat="1" x14ac:dyDescent="0.25">
      <c r="A81" t="s">
        <v>109</v>
      </c>
      <c r="B81">
        <v>9</v>
      </c>
      <c r="C81" t="s">
        <v>124</v>
      </c>
      <c r="D81" t="s">
        <v>110</v>
      </c>
      <c r="E81" t="s">
        <v>111</v>
      </c>
      <c r="F81">
        <v>4</v>
      </c>
      <c r="G81">
        <v>0</v>
      </c>
      <c r="H81">
        <v>0</v>
      </c>
      <c r="I81">
        <v>0</v>
      </c>
      <c r="J81">
        <f t="shared" si="8"/>
        <v>60</v>
      </c>
      <c r="K81">
        <f t="shared" si="9"/>
        <v>0</v>
      </c>
      <c r="L81">
        <f t="shared" si="10"/>
        <v>0</v>
      </c>
      <c r="M81">
        <f t="shared" si="11"/>
        <v>0</v>
      </c>
      <c r="N81">
        <v>0</v>
      </c>
      <c r="O81">
        <v>0</v>
      </c>
      <c r="P81">
        <v>0</v>
      </c>
    </row>
    <row r="82" spans="1:16" s="11" customFormat="1" x14ac:dyDescent="0.25">
      <c r="A82" t="s">
        <v>109</v>
      </c>
      <c r="B82">
        <v>9</v>
      </c>
      <c r="C82" t="s">
        <v>124</v>
      </c>
      <c r="D82" t="s">
        <v>112</v>
      </c>
      <c r="E82" t="s">
        <v>113</v>
      </c>
      <c r="F82">
        <v>4</v>
      </c>
      <c r="G82">
        <v>0</v>
      </c>
      <c r="H82">
        <v>0</v>
      </c>
      <c r="I82">
        <v>0</v>
      </c>
      <c r="J82">
        <f t="shared" si="8"/>
        <v>60</v>
      </c>
      <c r="K82">
        <f t="shared" si="9"/>
        <v>0</v>
      </c>
      <c r="L82">
        <f t="shared" si="10"/>
        <v>0</v>
      </c>
      <c r="M82">
        <f t="shared" si="11"/>
        <v>0</v>
      </c>
      <c r="N82">
        <v>0</v>
      </c>
      <c r="O82">
        <v>0</v>
      </c>
      <c r="P82">
        <v>0</v>
      </c>
    </row>
    <row r="83" spans="1:16" s="11" customFormat="1" x14ac:dyDescent="0.25">
      <c r="A83" t="s">
        <v>109</v>
      </c>
      <c r="B83">
        <v>9</v>
      </c>
      <c r="C83" t="s">
        <v>124</v>
      </c>
      <c r="D83" t="s">
        <v>114</v>
      </c>
      <c r="E83" t="s">
        <v>115</v>
      </c>
      <c r="F83">
        <v>4</v>
      </c>
      <c r="G83">
        <v>0</v>
      </c>
      <c r="H83">
        <v>0</v>
      </c>
      <c r="I83">
        <v>0</v>
      </c>
      <c r="J83">
        <f t="shared" si="8"/>
        <v>60</v>
      </c>
      <c r="K83">
        <f t="shared" si="9"/>
        <v>0</v>
      </c>
      <c r="L83">
        <f t="shared" si="10"/>
        <v>0</v>
      </c>
      <c r="M83">
        <f t="shared" si="11"/>
        <v>0</v>
      </c>
      <c r="N83">
        <v>0</v>
      </c>
      <c r="O83">
        <v>0</v>
      </c>
      <c r="P83">
        <v>0</v>
      </c>
    </row>
    <row r="84" spans="1:16" s="11" customFormat="1" x14ac:dyDescent="0.25">
      <c r="A84" t="s">
        <v>109</v>
      </c>
      <c r="B84">
        <v>10</v>
      </c>
      <c r="C84" t="s">
        <v>124</v>
      </c>
      <c r="D84" t="s">
        <v>116</v>
      </c>
      <c r="E84" t="s">
        <v>117</v>
      </c>
      <c r="F84">
        <v>4</v>
      </c>
      <c r="G84">
        <v>0</v>
      </c>
      <c r="H84">
        <v>0</v>
      </c>
      <c r="I84">
        <v>0</v>
      </c>
      <c r="J84">
        <f t="shared" si="8"/>
        <v>60</v>
      </c>
      <c r="K84">
        <f t="shared" si="9"/>
        <v>0</v>
      </c>
      <c r="L84">
        <f t="shared" si="10"/>
        <v>0</v>
      </c>
      <c r="M84">
        <f t="shared" si="11"/>
        <v>0</v>
      </c>
      <c r="N84">
        <v>0</v>
      </c>
      <c r="O84">
        <v>0</v>
      </c>
      <c r="P84">
        <v>0</v>
      </c>
    </row>
    <row r="85" spans="1:16" s="11" customFormat="1" x14ac:dyDescent="0.25">
      <c r="A85" t="s">
        <v>109</v>
      </c>
      <c r="B85">
        <v>10</v>
      </c>
      <c r="C85" t="s">
        <v>124</v>
      </c>
      <c r="D85" t="s">
        <v>118</v>
      </c>
      <c r="E85" t="s">
        <v>119</v>
      </c>
      <c r="F85">
        <v>4</v>
      </c>
      <c r="G85">
        <v>0</v>
      </c>
      <c r="H85">
        <v>0</v>
      </c>
      <c r="I85">
        <v>0</v>
      </c>
      <c r="J85">
        <f t="shared" si="8"/>
        <v>60</v>
      </c>
      <c r="K85">
        <f t="shared" si="9"/>
        <v>0</v>
      </c>
      <c r="L85">
        <f t="shared" si="10"/>
        <v>0</v>
      </c>
      <c r="M85">
        <f t="shared" si="11"/>
        <v>0</v>
      </c>
      <c r="N85">
        <v>0</v>
      </c>
      <c r="O85">
        <v>0</v>
      </c>
      <c r="P85">
        <v>0</v>
      </c>
    </row>
    <row r="86" spans="1:16" s="11" customFormat="1" x14ac:dyDescent="0.25">
      <c r="A86" t="s">
        <v>109</v>
      </c>
      <c r="B86">
        <v>10</v>
      </c>
      <c r="C86" t="s">
        <v>124</v>
      </c>
      <c r="D86" t="s">
        <v>120</v>
      </c>
      <c r="E86" t="s">
        <v>121</v>
      </c>
      <c r="F86">
        <v>4</v>
      </c>
      <c r="G86">
        <v>0</v>
      </c>
      <c r="H86">
        <v>0</v>
      </c>
      <c r="I86">
        <v>0</v>
      </c>
      <c r="J86">
        <f t="shared" si="8"/>
        <v>60</v>
      </c>
      <c r="K86">
        <f t="shared" si="9"/>
        <v>0</v>
      </c>
      <c r="L86">
        <f t="shared" si="10"/>
        <v>0</v>
      </c>
      <c r="M86">
        <f t="shared" si="11"/>
        <v>0</v>
      </c>
      <c r="N86">
        <v>0</v>
      </c>
      <c r="O86">
        <v>0</v>
      </c>
      <c r="P86">
        <v>0</v>
      </c>
    </row>
    <row r="87" spans="1:16" s="11" customFormat="1" x14ac:dyDescent="0.25">
      <c r="A87" t="s">
        <v>127</v>
      </c>
      <c r="B87"/>
      <c r="C87"/>
      <c r="D87"/>
      <c r="E87"/>
      <c r="F87">
        <f>SUBTOTAL(109,Tabela40[CredAula])</f>
        <v>249</v>
      </c>
      <c r="G87">
        <f>SUBTOTAL(109,Tabela40[CredTrab])</f>
        <v>4</v>
      </c>
      <c r="H87">
        <f>SUBTOTAL(109,Tabela40[CredEstg])</f>
        <v>6</v>
      </c>
      <c r="I87">
        <f>SUBTOTAL(109,Tabela40[CredCEx])</f>
        <v>15</v>
      </c>
      <c r="J87">
        <f>SUBTOTAL(109,Tabela40[CHAula])</f>
        <v>3735</v>
      </c>
      <c r="K87">
        <f>SUBTOTAL(109,Tabela40[CHTrab])</f>
        <v>120</v>
      </c>
      <c r="L87">
        <f>SUBTOTAL(109,Tabela40[CHEstg])</f>
        <v>180</v>
      </c>
      <c r="M87">
        <f>SUBTOTAL(109,Tabela40[CHCEx])</f>
        <v>450</v>
      </c>
      <c r="N87">
        <f>SUBTOTAL(109,Tabela40[CHAAC])</f>
        <v>60</v>
      </c>
      <c r="O87">
        <f>SUBTOTAL(109,Tabela40[CP])</f>
        <v>0</v>
      </c>
      <c r="P87">
        <f>SUBTOTAL(109,Tabela40[ATPA])</f>
        <v>0</v>
      </c>
    </row>
  </sheetData>
  <phoneticPr fontId="4" type="noConversion"/>
  <pageMargins left="0.511811024" right="0.511811024" top="0.78740157499999996" bottom="0.78740157499999996" header="0.31496062000000002" footer="0.31496062000000002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zoomScaleNormal="100" workbookViewId="0">
      <selection activeCell="A2" sqref="A2"/>
    </sheetView>
  </sheetViews>
  <sheetFormatPr defaultRowHeight="15" x14ac:dyDescent="0.25"/>
  <cols>
    <col min="2" max="3" width="100.7109375" customWidth="1"/>
  </cols>
  <sheetData>
    <row r="1" spans="1:3" ht="23.25" x14ac:dyDescent="0.35">
      <c r="A1" s="5" t="s">
        <v>229</v>
      </c>
    </row>
    <row r="10" spans="1:3" x14ac:dyDescent="0.25">
      <c r="A10" t="s">
        <v>159</v>
      </c>
      <c r="B10" t="s">
        <v>164</v>
      </c>
      <c r="C10" t="s">
        <v>165</v>
      </c>
    </row>
    <row r="11" spans="1:3" x14ac:dyDescent="0.25">
      <c r="A11">
        <v>2</v>
      </c>
      <c r="B11" t="s">
        <v>210</v>
      </c>
      <c r="C11" t="s">
        <v>231</v>
      </c>
    </row>
    <row r="12" spans="1:3" x14ac:dyDescent="0.25">
      <c r="A12">
        <v>3</v>
      </c>
      <c r="B12" t="s">
        <v>213</v>
      </c>
      <c r="C12" t="s">
        <v>214</v>
      </c>
    </row>
    <row r="13" spans="1:3" x14ac:dyDescent="0.25">
      <c r="A13">
        <v>4</v>
      </c>
      <c r="B13" t="s">
        <v>211</v>
      </c>
      <c r="C13" t="s">
        <v>166</v>
      </c>
    </row>
    <row r="14" spans="1:3" x14ac:dyDescent="0.25">
      <c r="A14">
        <v>5</v>
      </c>
      <c r="B14" t="s">
        <v>217</v>
      </c>
      <c r="C14" t="s">
        <v>216</v>
      </c>
    </row>
    <row r="15" spans="1:3" x14ac:dyDescent="0.25">
      <c r="A15">
        <v>6</v>
      </c>
      <c r="B15" t="s">
        <v>218</v>
      </c>
      <c r="C15" t="s">
        <v>216</v>
      </c>
    </row>
    <row r="16" spans="1:3" x14ac:dyDescent="0.25">
      <c r="A16">
        <v>7</v>
      </c>
      <c r="B16" t="s">
        <v>219</v>
      </c>
      <c r="C16" t="s">
        <v>216</v>
      </c>
    </row>
    <row r="17" spans="1:25" x14ac:dyDescent="0.25">
      <c r="A17">
        <v>8</v>
      </c>
      <c r="B17" t="s">
        <v>220</v>
      </c>
      <c r="C17" t="s">
        <v>216</v>
      </c>
    </row>
    <row r="18" spans="1:25" x14ac:dyDescent="0.25">
      <c r="A18">
        <v>9</v>
      </c>
      <c r="B18" t="s">
        <v>221</v>
      </c>
      <c r="C18" t="s">
        <v>216</v>
      </c>
    </row>
    <row r="19" spans="1:25" x14ac:dyDescent="0.25">
      <c r="A19">
        <v>10</v>
      </c>
      <c r="B19" t="s">
        <v>222</v>
      </c>
      <c r="C19" t="s">
        <v>216</v>
      </c>
    </row>
    <row r="20" spans="1:25" x14ac:dyDescent="0.25">
      <c r="A20">
        <v>11</v>
      </c>
      <c r="B20" t="s">
        <v>223</v>
      </c>
      <c r="C20" t="s">
        <v>216</v>
      </c>
    </row>
    <row r="21" spans="1:25" x14ac:dyDescent="0.25">
      <c r="A21">
        <v>12</v>
      </c>
      <c r="B21" t="s">
        <v>224</v>
      </c>
      <c r="C21" t="s">
        <v>216</v>
      </c>
    </row>
    <row r="22" spans="1:25" x14ac:dyDescent="0.25">
      <c r="A22">
        <v>13</v>
      </c>
      <c r="B22" t="s">
        <v>212</v>
      </c>
      <c r="C22" t="s">
        <v>173</v>
      </c>
    </row>
    <row r="23" spans="1:25" x14ac:dyDescent="0.25">
      <c r="A23">
        <v>14</v>
      </c>
      <c r="B23" t="s">
        <v>215</v>
      </c>
      <c r="C23" t="s">
        <v>232</v>
      </c>
    </row>
    <row r="26" spans="1:25" x14ac:dyDescent="0.25">
      <c r="Y26" t="e">
        <f>GETPIVOTDATA("Soma de CHCEx",$Q$13)/Y25</f>
        <v>#REF!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41"/>
  <sheetViews>
    <sheetView tabSelected="1" workbookViewId="0"/>
  </sheetViews>
  <sheetFormatPr defaultRowHeight="15" x14ac:dyDescent="0.25"/>
  <cols>
    <col min="1" max="1" width="10.140625" customWidth="1"/>
    <col min="2" max="2" width="9.28515625" customWidth="1"/>
    <col min="3" max="3" width="70.7109375" bestFit="1" customWidth="1"/>
    <col min="4" max="4" width="11.28515625" customWidth="1"/>
    <col min="5" max="5" width="11.140625" customWidth="1"/>
  </cols>
  <sheetData>
    <row r="10" spans="1:5" x14ac:dyDescent="0.25">
      <c r="A10" t="s">
        <v>4</v>
      </c>
      <c r="B10" t="s">
        <v>5</v>
      </c>
      <c r="C10" t="s">
        <v>6</v>
      </c>
      <c r="D10" t="s">
        <v>135</v>
      </c>
      <c r="E10" t="s">
        <v>136</v>
      </c>
    </row>
    <row r="11" spans="1:5" x14ac:dyDescent="0.25">
      <c r="A11">
        <v>3</v>
      </c>
      <c r="B11">
        <v>303420</v>
      </c>
      <c r="C11" t="s">
        <v>233</v>
      </c>
      <c r="D11">
        <v>4</v>
      </c>
      <c r="E11">
        <v>2</v>
      </c>
    </row>
    <row r="12" spans="1:5" x14ac:dyDescent="0.25">
      <c r="A12">
        <v>3</v>
      </c>
      <c r="B12" t="s">
        <v>234</v>
      </c>
      <c r="C12" t="s">
        <v>235</v>
      </c>
      <c r="D12">
        <v>4</v>
      </c>
      <c r="E12">
        <v>1</v>
      </c>
    </row>
    <row r="13" spans="1:5" x14ac:dyDescent="0.25">
      <c r="A13">
        <v>3</v>
      </c>
      <c r="B13" t="s">
        <v>236</v>
      </c>
      <c r="C13" t="s">
        <v>237</v>
      </c>
      <c r="D13">
        <v>4</v>
      </c>
      <c r="E13">
        <v>2</v>
      </c>
    </row>
    <row r="14" spans="1:5" x14ac:dyDescent="0.25">
      <c r="A14">
        <v>3</v>
      </c>
      <c r="B14" t="s">
        <v>238</v>
      </c>
      <c r="C14" t="s">
        <v>239</v>
      </c>
      <c r="D14">
        <v>4</v>
      </c>
      <c r="E14">
        <v>2</v>
      </c>
    </row>
    <row r="15" spans="1:5" x14ac:dyDescent="0.25">
      <c r="A15">
        <v>4</v>
      </c>
      <c r="B15">
        <v>303212</v>
      </c>
      <c r="C15" t="s">
        <v>240</v>
      </c>
      <c r="D15">
        <v>4</v>
      </c>
      <c r="E15">
        <v>1</v>
      </c>
    </row>
    <row r="16" spans="1:5" x14ac:dyDescent="0.25">
      <c r="A16">
        <v>4</v>
      </c>
      <c r="B16" t="s">
        <v>241</v>
      </c>
      <c r="C16" t="s">
        <v>242</v>
      </c>
      <c r="D16">
        <v>3</v>
      </c>
      <c r="E16">
        <v>1</v>
      </c>
    </row>
    <row r="17" spans="1:5" x14ac:dyDescent="0.25">
      <c r="A17">
        <v>4</v>
      </c>
      <c r="B17" t="s">
        <v>243</v>
      </c>
      <c r="C17" t="s">
        <v>244</v>
      </c>
      <c r="D17">
        <v>1</v>
      </c>
      <c r="E17">
        <v>1</v>
      </c>
    </row>
    <row r="18" spans="1:5" x14ac:dyDescent="0.25">
      <c r="A18">
        <v>4</v>
      </c>
      <c r="B18" t="s">
        <v>245</v>
      </c>
      <c r="C18" t="s">
        <v>246</v>
      </c>
      <c r="D18">
        <v>3</v>
      </c>
      <c r="E18">
        <v>1</v>
      </c>
    </row>
    <row r="19" spans="1:5" x14ac:dyDescent="0.25">
      <c r="A19">
        <v>4</v>
      </c>
      <c r="B19" t="s">
        <v>247</v>
      </c>
      <c r="C19" t="s">
        <v>248</v>
      </c>
      <c r="D19">
        <v>2</v>
      </c>
      <c r="E19">
        <v>1</v>
      </c>
    </row>
    <row r="20" spans="1:5" x14ac:dyDescent="0.25">
      <c r="A20">
        <v>5</v>
      </c>
      <c r="B20" t="s">
        <v>249</v>
      </c>
      <c r="C20" t="s">
        <v>250</v>
      </c>
      <c r="D20">
        <v>3</v>
      </c>
      <c r="E20">
        <v>1</v>
      </c>
    </row>
    <row r="21" spans="1:5" x14ac:dyDescent="0.25">
      <c r="A21">
        <v>5</v>
      </c>
      <c r="B21" t="s">
        <v>251</v>
      </c>
      <c r="C21" t="s">
        <v>252</v>
      </c>
      <c r="D21">
        <v>4</v>
      </c>
      <c r="E21">
        <v>0</v>
      </c>
    </row>
    <row r="22" spans="1:5" x14ac:dyDescent="0.25">
      <c r="A22">
        <v>5</v>
      </c>
      <c r="B22" t="s">
        <v>140</v>
      </c>
      <c r="C22" t="s">
        <v>253</v>
      </c>
      <c r="D22">
        <v>4</v>
      </c>
      <c r="E22">
        <v>0</v>
      </c>
    </row>
    <row r="23" spans="1:5" x14ac:dyDescent="0.25">
      <c r="A23">
        <v>5</v>
      </c>
      <c r="B23" t="s">
        <v>254</v>
      </c>
      <c r="C23" t="s">
        <v>255</v>
      </c>
      <c r="D23">
        <v>2</v>
      </c>
      <c r="E23">
        <v>1</v>
      </c>
    </row>
    <row r="24" spans="1:5" x14ac:dyDescent="0.25">
      <c r="A24">
        <v>6</v>
      </c>
      <c r="B24" t="s">
        <v>256</v>
      </c>
      <c r="C24" t="s">
        <v>257</v>
      </c>
      <c r="D24">
        <v>2</v>
      </c>
      <c r="E24">
        <v>2</v>
      </c>
    </row>
    <row r="25" spans="1:5" x14ac:dyDescent="0.25">
      <c r="A25">
        <v>6</v>
      </c>
      <c r="B25" t="s">
        <v>258</v>
      </c>
      <c r="C25" t="s">
        <v>259</v>
      </c>
      <c r="D25">
        <v>2</v>
      </c>
      <c r="E25">
        <v>2</v>
      </c>
    </row>
    <row r="26" spans="1:5" x14ac:dyDescent="0.25">
      <c r="A26">
        <v>6</v>
      </c>
      <c r="B26" t="s">
        <v>260</v>
      </c>
      <c r="C26" t="s">
        <v>261</v>
      </c>
      <c r="D26">
        <v>1</v>
      </c>
      <c r="E26">
        <v>3</v>
      </c>
    </row>
    <row r="27" spans="1:5" x14ac:dyDescent="0.25">
      <c r="A27">
        <v>6</v>
      </c>
      <c r="B27" t="s">
        <v>262</v>
      </c>
      <c r="C27" t="s">
        <v>263</v>
      </c>
      <c r="D27">
        <v>3</v>
      </c>
      <c r="E27">
        <v>1</v>
      </c>
    </row>
    <row r="28" spans="1:5" x14ac:dyDescent="0.25">
      <c r="A28">
        <v>6</v>
      </c>
      <c r="B28" t="s">
        <v>264</v>
      </c>
      <c r="C28" t="s">
        <v>265</v>
      </c>
      <c r="D28">
        <v>4</v>
      </c>
      <c r="E28">
        <v>1</v>
      </c>
    </row>
    <row r="29" spans="1:5" x14ac:dyDescent="0.25">
      <c r="A29">
        <v>6</v>
      </c>
      <c r="B29" t="s">
        <v>266</v>
      </c>
      <c r="C29" t="s">
        <v>267</v>
      </c>
      <c r="D29">
        <v>2</v>
      </c>
      <c r="E29">
        <v>1</v>
      </c>
    </row>
    <row r="30" spans="1:5" x14ac:dyDescent="0.25">
      <c r="A30">
        <v>6</v>
      </c>
      <c r="B30" t="s">
        <v>268</v>
      </c>
      <c r="C30" t="s">
        <v>269</v>
      </c>
      <c r="D30">
        <v>2</v>
      </c>
      <c r="E30">
        <v>2</v>
      </c>
    </row>
    <row r="31" spans="1:5" x14ac:dyDescent="0.25">
      <c r="A31">
        <v>6</v>
      </c>
      <c r="B31" t="s">
        <v>270</v>
      </c>
      <c r="C31" t="s">
        <v>271</v>
      </c>
      <c r="D31">
        <v>2</v>
      </c>
      <c r="E31">
        <v>2</v>
      </c>
    </row>
    <row r="32" spans="1:5" x14ac:dyDescent="0.25">
      <c r="A32">
        <v>7</v>
      </c>
      <c r="B32">
        <v>303411</v>
      </c>
      <c r="C32" t="s">
        <v>272</v>
      </c>
      <c r="D32">
        <v>2</v>
      </c>
      <c r="E32">
        <v>4</v>
      </c>
    </row>
    <row r="33" spans="1:5" x14ac:dyDescent="0.25">
      <c r="A33">
        <v>7</v>
      </c>
      <c r="B33" t="s">
        <v>273</v>
      </c>
      <c r="C33" t="s">
        <v>274</v>
      </c>
      <c r="D33">
        <v>1</v>
      </c>
      <c r="E33">
        <v>3</v>
      </c>
    </row>
    <row r="34" spans="1:5" x14ac:dyDescent="0.25">
      <c r="A34">
        <v>7</v>
      </c>
      <c r="B34" t="s">
        <v>275</v>
      </c>
      <c r="C34" t="s">
        <v>276</v>
      </c>
      <c r="D34">
        <v>4</v>
      </c>
      <c r="E34">
        <v>1</v>
      </c>
    </row>
    <row r="35" spans="1:5" x14ac:dyDescent="0.25">
      <c r="A35">
        <v>7</v>
      </c>
      <c r="B35" t="s">
        <v>277</v>
      </c>
      <c r="C35" t="s">
        <v>278</v>
      </c>
      <c r="D35">
        <v>2</v>
      </c>
      <c r="E35">
        <v>0</v>
      </c>
    </row>
    <row r="36" spans="1:5" x14ac:dyDescent="0.25">
      <c r="A36">
        <v>8</v>
      </c>
      <c r="B36">
        <v>303412</v>
      </c>
      <c r="C36" t="s">
        <v>279</v>
      </c>
      <c r="D36">
        <v>2</v>
      </c>
      <c r="E36">
        <v>4</v>
      </c>
    </row>
    <row r="37" spans="1:5" x14ac:dyDescent="0.25">
      <c r="A37">
        <v>8</v>
      </c>
      <c r="B37" t="s">
        <v>280</v>
      </c>
      <c r="C37" t="s">
        <v>281</v>
      </c>
      <c r="D37">
        <v>4</v>
      </c>
      <c r="E37">
        <v>0</v>
      </c>
    </row>
    <row r="38" spans="1:5" x14ac:dyDescent="0.25">
      <c r="A38">
        <v>8</v>
      </c>
      <c r="B38" t="s">
        <v>282</v>
      </c>
      <c r="C38" t="s">
        <v>283</v>
      </c>
      <c r="D38">
        <v>4</v>
      </c>
      <c r="E38">
        <v>0</v>
      </c>
    </row>
    <row r="39" spans="1:5" x14ac:dyDescent="0.25">
      <c r="A39">
        <v>9</v>
      </c>
      <c r="B39">
        <v>303410</v>
      </c>
      <c r="C39" t="s">
        <v>284</v>
      </c>
      <c r="D39">
        <v>4</v>
      </c>
      <c r="E39">
        <v>1</v>
      </c>
    </row>
    <row r="40" spans="1:5" x14ac:dyDescent="0.25">
      <c r="A40">
        <v>9</v>
      </c>
      <c r="B40" t="s">
        <v>285</v>
      </c>
      <c r="C40" t="s">
        <v>286</v>
      </c>
      <c r="D40">
        <v>2</v>
      </c>
      <c r="E40">
        <v>0</v>
      </c>
    </row>
    <row r="41" spans="1:5" x14ac:dyDescent="0.25">
      <c r="A41">
        <v>10</v>
      </c>
      <c r="B41" t="s">
        <v>287</v>
      </c>
      <c r="C41" t="s">
        <v>288</v>
      </c>
      <c r="D41">
        <v>4</v>
      </c>
      <c r="E41">
        <v>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 (1)</vt:lpstr>
      <vt:lpstr>B (1)</vt:lpstr>
      <vt:lpstr>A (2)</vt:lpstr>
      <vt:lpstr>B (2)</vt:lpstr>
      <vt:lpstr>Opt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Aurélio de Mesquita</dc:creator>
  <cp:lastModifiedBy>Marco Aurélio de Mesquita</cp:lastModifiedBy>
  <dcterms:created xsi:type="dcterms:W3CDTF">2023-10-21T14:19:57Z</dcterms:created>
  <dcterms:modified xsi:type="dcterms:W3CDTF">2023-10-25T13:03:15Z</dcterms:modified>
</cp:coreProperties>
</file>