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1805" windowHeight="5850" activeTab="2"/>
  </bookViews>
  <sheets>
    <sheet name="PE" sheetId="4" r:id="rId1"/>
    <sheet name="TOC (0) 1" sheetId="1" r:id="rId2"/>
    <sheet name="TOC (0) Enun" sheetId="10" r:id="rId3"/>
    <sheet name="Plan2" sheetId="9" r:id="rId4"/>
    <sheet name="Plan1" sheetId="8" r:id="rId5"/>
    <sheet name="TOC (1) 1" sheetId="2" r:id="rId6"/>
    <sheet name="TOC (2) 1" sheetId="3" r:id="rId7"/>
    <sheet name="TOC (0) 2" sheetId="5" r:id="rId8"/>
    <sheet name="TOC (1) 2" sheetId="6" r:id="rId9"/>
    <sheet name="TOC (2) 2" sheetId="7" r:id="rId10"/>
  </sheets>
  <calcPr calcId="124519"/>
</workbook>
</file>

<file path=xl/calcChain.xml><?xml version="1.0" encoding="utf-8"?>
<calcChain xmlns="http://schemas.openxmlformats.org/spreadsheetml/2006/main">
  <c r="G2" i="8"/>
  <c r="G7"/>
  <c r="C11" i="9"/>
  <c r="C9"/>
  <c r="C10"/>
  <c r="C5"/>
  <c r="C6"/>
  <c r="C7"/>
  <c r="C8"/>
  <c r="C4"/>
  <c r="B4"/>
  <c r="B16"/>
  <c r="B17"/>
  <c r="B13"/>
  <c r="B14"/>
  <c r="B15"/>
  <c r="B8"/>
  <c r="B9"/>
  <c r="B10"/>
  <c r="B11"/>
  <c r="B12"/>
  <c r="B5"/>
  <c r="B6"/>
  <c r="B7"/>
  <c r="A4"/>
  <c r="F2"/>
  <c r="E2"/>
  <c r="F3"/>
  <c r="E3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5"/>
  <c r="C12" i="8"/>
  <c r="D15" s="1"/>
  <c r="E12"/>
  <c r="C15"/>
  <c r="C14"/>
  <c r="C13"/>
  <c r="G6"/>
  <c r="F6"/>
  <c r="E6"/>
  <c r="E8"/>
  <c r="E7"/>
  <c r="D7"/>
  <c r="D8"/>
  <c r="D6"/>
  <c r="C7"/>
  <c r="C8"/>
  <c r="C6"/>
  <c r="C38" i="2"/>
  <c r="C37"/>
  <c r="C3" i="9" l="1"/>
  <c r="B3"/>
  <c r="M34" i="7"/>
  <c r="L34"/>
  <c r="K34"/>
  <c r="G32" i="2"/>
  <c r="G33" i="6"/>
  <c r="E33"/>
  <c r="C33"/>
  <c r="G32"/>
  <c r="E32"/>
  <c r="C32"/>
  <c r="B8"/>
  <c r="E8" s="1"/>
  <c r="I7"/>
  <c r="H7"/>
  <c r="E7"/>
  <c r="D7"/>
  <c r="B7"/>
  <c r="G7" s="1"/>
  <c r="K6"/>
  <c r="J6"/>
  <c r="I6"/>
  <c r="H6"/>
  <c r="G6"/>
  <c r="F6"/>
  <c r="E6"/>
  <c r="D6"/>
  <c r="C6"/>
  <c r="K5"/>
  <c r="J5"/>
  <c r="I5"/>
  <c r="H5"/>
  <c r="G5"/>
  <c r="F5"/>
  <c r="E5"/>
  <c r="D5"/>
  <c r="C5"/>
  <c r="K4"/>
  <c r="J4"/>
  <c r="I4"/>
  <c r="D24" i="5"/>
  <c r="D23"/>
  <c r="D22"/>
  <c r="C22"/>
  <c r="E22" s="1"/>
  <c r="D21"/>
  <c r="E18"/>
  <c r="D18"/>
  <c r="C18"/>
  <c r="C24" s="1"/>
  <c r="E24" s="1"/>
  <c r="E17"/>
  <c r="D17"/>
  <c r="C17"/>
  <c r="C23" s="1"/>
  <c r="E23" s="1"/>
  <c r="E16"/>
  <c r="D16"/>
  <c r="C16"/>
  <c r="E15"/>
  <c r="D15"/>
  <c r="C15"/>
  <c r="C21" s="1"/>
  <c r="E21" s="1"/>
  <c r="E12"/>
  <c r="D12"/>
  <c r="E11"/>
  <c r="D11"/>
  <c r="C11"/>
  <c r="E10"/>
  <c r="D10"/>
  <c r="C10"/>
  <c r="C12" s="1"/>
  <c r="D19" i="4"/>
  <c r="D18" s="1"/>
  <c r="D17" s="1"/>
  <c r="D16" s="1"/>
  <c r="D15" s="1"/>
  <c r="D14" s="1"/>
  <c r="D13" s="1"/>
  <c r="D12" s="1"/>
  <c r="D11" s="1"/>
  <c r="C8"/>
  <c r="C19" s="1"/>
  <c r="I3"/>
  <c r="I4"/>
  <c r="I5"/>
  <c r="H4"/>
  <c r="H5"/>
  <c r="H3"/>
  <c r="A4"/>
  <c r="A5"/>
  <c r="D6"/>
  <c r="A3" s="1"/>
  <c r="G4"/>
  <c r="G5"/>
  <c r="G3"/>
  <c r="C20" l="1"/>
  <c r="C21" s="1"/>
  <c r="C22" s="1"/>
  <c r="C23" s="1"/>
  <c r="C24" s="1"/>
  <c r="C25" s="1"/>
  <c r="C26" s="1"/>
  <c r="C27" s="1"/>
  <c r="C18"/>
  <c r="C17" s="1"/>
  <c r="C16" s="1"/>
  <c r="C15" s="1"/>
  <c r="C14" s="1"/>
  <c r="C13" s="1"/>
  <c r="C12" s="1"/>
  <c r="C11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D20"/>
  <c r="D21" s="1"/>
  <c r="D22" s="1"/>
  <c r="D23" s="1"/>
  <c r="D24" s="1"/>
  <c r="D25" s="1"/>
  <c r="D26" s="1"/>
  <c r="D27" s="1"/>
  <c r="B19"/>
  <c r="F8" i="6"/>
  <c r="G8"/>
  <c r="J8"/>
  <c r="J7"/>
  <c r="H8"/>
  <c r="K8"/>
  <c r="C7"/>
  <c r="K7"/>
  <c r="I8"/>
  <c r="C8"/>
  <c r="F7"/>
  <c r="D8"/>
  <c r="B9"/>
  <c r="I6" i="2"/>
  <c r="J6"/>
  <c r="K6"/>
  <c r="K5"/>
  <c r="J5"/>
  <c r="B18" i="4" l="1"/>
  <c r="E19"/>
  <c r="B20"/>
  <c r="A19"/>
  <c r="F19"/>
  <c r="K9" i="6"/>
  <c r="C9"/>
  <c r="J9"/>
  <c r="G9"/>
  <c r="F9"/>
  <c r="E9"/>
  <c r="B10"/>
  <c r="D9"/>
  <c r="I9"/>
  <c r="H9"/>
  <c r="I5" i="2"/>
  <c r="K4"/>
  <c r="J4"/>
  <c r="I4"/>
  <c r="G33"/>
  <c r="E33"/>
  <c r="C33"/>
  <c r="E32"/>
  <c r="C32"/>
  <c r="H5"/>
  <c r="G5"/>
  <c r="F5"/>
  <c r="E5"/>
  <c r="D5"/>
  <c r="C5"/>
  <c r="B21" i="4" l="1"/>
  <c r="A20"/>
  <c r="E20"/>
  <c r="F20"/>
  <c r="B17"/>
  <c r="A18"/>
  <c r="F18"/>
  <c r="E18"/>
  <c r="I10" i="6"/>
  <c r="F10"/>
  <c r="H10"/>
  <c r="E10"/>
  <c r="B11"/>
  <c r="D10"/>
  <c r="K10"/>
  <c r="C10"/>
  <c r="G10"/>
  <c r="J10"/>
  <c r="E6" i="2"/>
  <c r="H6"/>
  <c r="G6"/>
  <c r="F6"/>
  <c r="F7"/>
  <c r="D6"/>
  <c r="C6"/>
  <c r="B7"/>
  <c r="B16" i="4" l="1"/>
  <c r="A17"/>
  <c r="E17"/>
  <c r="F17"/>
  <c r="B22"/>
  <c r="A21"/>
  <c r="F21"/>
  <c r="E21"/>
  <c r="G11" i="6"/>
  <c r="F11"/>
  <c r="D11"/>
  <c r="K11"/>
  <c r="C11"/>
  <c r="J11"/>
  <c r="E11"/>
  <c r="B12"/>
  <c r="I11"/>
  <c r="H11"/>
  <c r="B8" i="2"/>
  <c r="I7"/>
  <c r="J7"/>
  <c r="K7"/>
  <c r="D7"/>
  <c r="C7"/>
  <c r="E7"/>
  <c r="H7"/>
  <c r="G7"/>
  <c r="D11" i="1"/>
  <c r="E11"/>
  <c r="C11"/>
  <c r="D10"/>
  <c r="D12" s="1"/>
  <c r="E10"/>
  <c r="E12" s="1"/>
  <c r="C10"/>
  <c r="C12" s="1"/>
  <c r="D22"/>
  <c r="D23"/>
  <c r="D24"/>
  <c r="D21"/>
  <c r="C16"/>
  <c r="D16"/>
  <c r="E16"/>
  <c r="C17"/>
  <c r="C23" s="1"/>
  <c r="E23" s="1"/>
  <c r="D17"/>
  <c r="E17"/>
  <c r="C18"/>
  <c r="D18"/>
  <c r="E18"/>
  <c r="C21"/>
  <c r="E21" s="1"/>
  <c r="E15"/>
  <c r="D15"/>
  <c r="C15"/>
  <c r="B23" i="4" l="1"/>
  <c r="A22"/>
  <c r="F22"/>
  <c r="E22"/>
  <c r="B15"/>
  <c r="A16"/>
  <c r="F16"/>
  <c r="E16"/>
  <c r="E12" i="6"/>
  <c r="B13"/>
  <c r="D12"/>
  <c r="C12"/>
  <c r="I12"/>
  <c r="H12"/>
  <c r="G12"/>
  <c r="K12" s="1"/>
  <c r="J12"/>
  <c r="F12"/>
  <c r="C22" i="1"/>
  <c r="E22" s="1"/>
  <c r="C24"/>
  <c r="E24" s="1"/>
  <c r="B9" i="2"/>
  <c r="J8"/>
  <c r="K8"/>
  <c r="I8"/>
  <c r="D8"/>
  <c r="G8"/>
  <c r="C8"/>
  <c r="E8"/>
  <c r="H8"/>
  <c r="F8"/>
  <c r="B14" i="4" l="1"/>
  <c r="A15"/>
  <c r="F15"/>
  <c r="E15"/>
  <c r="B24"/>
  <c r="A23"/>
  <c r="F23"/>
  <c r="E23"/>
  <c r="K13" i="6"/>
  <c r="C13"/>
  <c r="J13"/>
  <c r="G13"/>
  <c r="F13"/>
  <c r="E13"/>
  <c r="B14"/>
  <c r="D13"/>
  <c r="I13"/>
  <c r="H13"/>
  <c r="B10" i="2"/>
  <c r="K9"/>
  <c r="I9"/>
  <c r="J9"/>
  <c r="E9"/>
  <c r="D9"/>
  <c r="G9"/>
  <c r="F9"/>
  <c r="H9"/>
  <c r="C9"/>
  <c r="B25" i="4" l="1"/>
  <c r="A24"/>
  <c r="F24"/>
  <c r="E24"/>
  <c r="B13"/>
  <c r="A14"/>
  <c r="F14"/>
  <c r="E14"/>
  <c r="I14" i="6"/>
  <c r="F14"/>
  <c r="H14"/>
  <c r="E14"/>
  <c r="G14"/>
  <c r="B15"/>
  <c r="D14"/>
  <c r="K14"/>
  <c r="C14"/>
  <c r="J14"/>
  <c r="B11" i="2"/>
  <c r="I10"/>
  <c r="J10"/>
  <c r="C10"/>
  <c r="E10"/>
  <c r="H10"/>
  <c r="G10"/>
  <c r="D10"/>
  <c r="F10"/>
  <c r="K10"/>
  <c r="B12" i="4" l="1"/>
  <c r="A13"/>
  <c r="F13"/>
  <c r="E13"/>
  <c r="B26"/>
  <c r="A25"/>
  <c r="F25"/>
  <c r="E25"/>
  <c r="G15" i="6"/>
  <c r="F15"/>
  <c r="D15"/>
  <c r="K15"/>
  <c r="C15"/>
  <c r="J15"/>
  <c r="B16"/>
  <c r="I15"/>
  <c r="E15"/>
  <c r="H15"/>
  <c r="B12" i="2"/>
  <c r="J11"/>
  <c r="K11"/>
  <c r="I11"/>
  <c r="C11"/>
  <c r="F11"/>
  <c r="D11"/>
  <c r="E11"/>
  <c r="G11"/>
  <c r="H11"/>
  <c r="B27" i="4" l="1"/>
  <c r="A26"/>
  <c r="E26"/>
  <c r="F26"/>
  <c r="B11"/>
  <c r="A12"/>
  <c r="E12"/>
  <c r="F12"/>
  <c r="E16" i="6"/>
  <c r="B17"/>
  <c r="D16"/>
  <c r="C16"/>
  <c r="I16"/>
  <c r="J16"/>
  <c r="H16"/>
  <c r="K16"/>
  <c r="G16"/>
  <c r="F16"/>
  <c r="B13" i="2"/>
  <c r="I12"/>
  <c r="J12"/>
  <c r="E12"/>
  <c r="C12"/>
  <c r="G12"/>
  <c r="K12" s="1"/>
  <c r="H12"/>
  <c r="F12"/>
  <c r="D12"/>
  <c r="A11" i="4" l="1"/>
  <c r="F11"/>
  <c r="E11"/>
  <c r="A27"/>
  <c r="F27"/>
  <c r="E27"/>
  <c r="K17" i="6"/>
  <c r="C17"/>
  <c r="I17"/>
  <c r="J17"/>
  <c r="G17"/>
  <c r="F17"/>
  <c r="E17"/>
  <c r="B18"/>
  <c r="D17"/>
  <c r="H17"/>
  <c r="B14" i="2"/>
  <c r="I13"/>
  <c r="J13"/>
  <c r="K13"/>
  <c r="E13"/>
  <c r="D13"/>
  <c r="G13"/>
  <c r="H13"/>
  <c r="F13"/>
  <c r="C13"/>
  <c r="I18" i="6" l="1"/>
  <c r="H18"/>
  <c r="E18"/>
  <c r="B19"/>
  <c r="D18"/>
  <c r="K18"/>
  <c r="C18"/>
  <c r="F18"/>
  <c r="J18"/>
  <c r="G18"/>
  <c r="B15" i="2"/>
  <c r="J14"/>
  <c r="K14"/>
  <c r="I14"/>
  <c r="G14"/>
  <c r="H14"/>
  <c r="E14"/>
  <c r="C14"/>
  <c r="D14"/>
  <c r="F14"/>
  <c r="G19" i="6" l="1"/>
  <c r="F19"/>
  <c r="B20"/>
  <c r="K19"/>
  <c r="C19"/>
  <c r="J19"/>
  <c r="E19"/>
  <c r="D19"/>
  <c r="I19"/>
  <c r="H19"/>
  <c r="B16" i="2"/>
  <c r="I15"/>
  <c r="K15"/>
  <c r="F15"/>
  <c r="C15"/>
  <c r="D15"/>
  <c r="G15"/>
  <c r="H15"/>
  <c r="E15"/>
  <c r="J15"/>
  <c r="E20" i="6" l="1"/>
  <c r="J20"/>
  <c r="B21"/>
  <c r="D20"/>
  <c r="C20"/>
  <c r="I20"/>
  <c r="H20"/>
  <c r="G20"/>
  <c r="K20"/>
  <c r="F20"/>
  <c r="B17" i="2"/>
  <c r="I16"/>
  <c r="J16"/>
  <c r="K16"/>
  <c r="F16"/>
  <c r="C16"/>
  <c r="G16"/>
  <c r="D16"/>
  <c r="H16"/>
  <c r="E16"/>
  <c r="K21" i="6" l="1"/>
  <c r="C21"/>
  <c r="J21"/>
  <c r="G21"/>
  <c r="I21"/>
  <c r="F21"/>
  <c r="E21"/>
  <c r="B22"/>
  <c r="D21"/>
  <c r="H21"/>
  <c r="B18" i="2"/>
  <c r="J17"/>
  <c r="K17"/>
  <c r="I17"/>
  <c r="G17"/>
  <c r="E17"/>
  <c r="H17"/>
  <c r="F17"/>
  <c r="D17"/>
  <c r="C17"/>
  <c r="M34" i="3"/>
  <c r="I22" i="6" l="1"/>
  <c r="G22"/>
  <c r="H22"/>
  <c r="E22"/>
  <c r="B23"/>
  <c r="D22"/>
  <c r="K22"/>
  <c r="C22"/>
  <c r="F22"/>
  <c r="J22"/>
  <c r="B19" i="2"/>
  <c r="K18"/>
  <c r="I18"/>
  <c r="J18"/>
  <c r="E18"/>
  <c r="F18"/>
  <c r="H18"/>
  <c r="C18"/>
  <c r="D18"/>
  <c r="G18"/>
  <c r="G23" i="6" l="1"/>
  <c r="F23"/>
  <c r="K23"/>
  <c r="C23"/>
  <c r="J23"/>
  <c r="E23"/>
  <c r="D23"/>
  <c r="I23"/>
  <c r="B24"/>
  <c r="H23"/>
  <c r="B20" i="2"/>
  <c r="I19"/>
  <c r="K19"/>
  <c r="E19"/>
  <c r="J19" s="1"/>
  <c r="G19"/>
  <c r="H19"/>
  <c r="D19"/>
  <c r="F19"/>
  <c r="C19"/>
  <c r="E24" i="6" l="1"/>
  <c r="B25"/>
  <c r="D24"/>
  <c r="K24"/>
  <c r="I24"/>
  <c r="H24"/>
  <c r="G24"/>
  <c r="F24"/>
  <c r="C24"/>
  <c r="J24"/>
  <c r="B21" i="2"/>
  <c r="J20"/>
  <c r="K20"/>
  <c r="I20"/>
  <c r="G20"/>
  <c r="C20"/>
  <c r="D20"/>
  <c r="E20"/>
  <c r="F20"/>
  <c r="H20"/>
  <c r="K25" i="6" l="1"/>
  <c r="C25"/>
  <c r="I25"/>
  <c r="H25"/>
  <c r="J25"/>
  <c r="G25"/>
  <c r="F25"/>
  <c r="E25"/>
  <c r="B26"/>
  <c r="D25"/>
  <c r="B22" i="2"/>
  <c r="K21"/>
  <c r="I21"/>
  <c r="J21"/>
  <c r="E21"/>
  <c r="G21"/>
  <c r="H21"/>
  <c r="D21"/>
  <c r="C21"/>
  <c r="F21"/>
  <c r="I26" i="6" l="1"/>
  <c r="H26"/>
  <c r="F26"/>
  <c r="E26"/>
  <c r="G26"/>
  <c r="B27"/>
  <c r="D26"/>
  <c r="K26"/>
  <c r="C26"/>
  <c r="J26"/>
  <c r="B23" i="2"/>
  <c r="I22"/>
  <c r="J22"/>
  <c r="K22"/>
  <c r="C22"/>
  <c r="D22"/>
  <c r="F22"/>
  <c r="H22"/>
  <c r="G22"/>
  <c r="E22"/>
  <c r="G27" i="6" l="1"/>
  <c r="F27"/>
  <c r="K27"/>
  <c r="C27"/>
  <c r="B28"/>
  <c r="J27"/>
  <c r="D27"/>
  <c r="I27"/>
  <c r="H27"/>
  <c r="E27"/>
  <c r="B24" i="2"/>
  <c r="J23"/>
  <c r="K23"/>
  <c r="F23"/>
  <c r="D23"/>
  <c r="E23"/>
  <c r="H23"/>
  <c r="C23"/>
  <c r="I23" s="1"/>
  <c r="G23"/>
  <c r="E28" i="6" l="1"/>
  <c r="B29"/>
  <c r="D28"/>
  <c r="I28"/>
  <c r="H28"/>
  <c r="C28"/>
  <c r="G28"/>
  <c r="K28"/>
  <c r="J28"/>
  <c r="F28"/>
  <c r="B25" i="2"/>
  <c r="K24"/>
  <c r="I24"/>
  <c r="J24"/>
  <c r="F24"/>
  <c r="H24"/>
  <c r="E24"/>
  <c r="G24"/>
  <c r="D24"/>
  <c r="C24"/>
  <c r="L34" i="3"/>
  <c r="K29" i="6" l="1"/>
  <c r="C29"/>
  <c r="J29"/>
  <c r="I29"/>
  <c r="G29"/>
  <c r="F29"/>
  <c r="E29"/>
  <c r="B30"/>
  <c r="D29"/>
  <c r="H29"/>
  <c r="B26" i="2"/>
  <c r="I25"/>
  <c r="J25"/>
  <c r="K25"/>
  <c r="G25"/>
  <c r="E25"/>
  <c r="F25"/>
  <c r="C25"/>
  <c r="D25"/>
  <c r="H25"/>
  <c r="I30" i="6" l="1"/>
  <c r="H30"/>
  <c r="G30"/>
  <c r="F30"/>
  <c r="E30"/>
  <c r="D30"/>
  <c r="K30"/>
  <c r="C30"/>
  <c r="J30"/>
  <c r="B27" i="2"/>
  <c r="I26"/>
  <c r="J26"/>
  <c r="K26"/>
  <c r="H26"/>
  <c r="C26"/>
  <c r="D26"/>
  <c r="G26"/>
  <c r="F26"/>
  <c r="E26"/>
  <c r="B28" l="1"/>
  <c r="J27"/>
  <c r="K27"/>
  <c r="I27"/>
  <c r="G27"/>
  <c r="E27"/>
  <c r="D27"/>
  <c r="F27"/>
  <c r="H27"/>
  <c r="C27"/>
  <c r="B29" l="1"/>
  <c r="K28"/>
  <c r="I28"/>
  <c r="J28"/>
  <c r="F28"/>
  <c r="E28"/>
  <c r="D28"/>
  <c r="G28"/>
  <c r="H28"/>
  <c r="C28"/>
  <c r="B30" l="1"/>
  <c r="I29"/>
  <c r="J29"/>
  <c r="K29"/>
  <c r="F29"/>
  <c r="D29"/>
  <c r="C29"/>
  <c r="H29"/>
  <c r="E29"/>
  <c r="G29"/>
  <c r="K34" i="3"/>
  <c r="J30" i="2" l="1"/>
  <c r="K30"/>
  <c r="H30"/>
  <c r="E30"/>
  <c r="D30"/>
  <c r="G30"/>
  <c r="F30"/>
  <c r="C30"/>
  <c r="I30" s="1"/>
</calcChain>
</file>

<file path=xl/sharedStrings.xml><?xml version="1.0" encoding="utf-8"?>
<sst xmlns="http://schemas.openxmlformats.org/spreadsheetml/2006/main" count="192" uniqueCount="57">
  <si>
    <t>Dados</t>
  </si>
  <si>
    <t>Produto A</t>
  </si>
  <si>
    <t>Produto B</t>
  </si>
  <si>
    <t>Produto C</t>
  </si>
  <si>
    <t>Demanda</t>
  </si>
  <si>
    <t>Preço de Venda</t>
  </si>
  <si>
    <t>Centro de Trabalho X</t>
  </si>
  <si>
    <t>Centro de Trabalho W</t>
  </si>
  <si>
    <t>Centro de Trabalho Y</t>
  </si>
  <si>
    <t>Centro de Trabalho Z</t>
  </si>
  <si>
    <t>Matéria Prima</t>
  </si>
  <si>
    <t>Passo 1</t>
  </si>
  <si>
    <t>Identificar a restrição do Sistema</t>
  </si>
  <si>
    <t>Capacidade Requisitada/semana</t>
  </si>
  <si>
    <t>Carga Total Necessária/semana</t>
  </si>
  <si>
    <t>Disponibilidade em min./Semana</t>
  </si>
  <si>
    <t>Centro de Trabalho W (1 máq.)</t>
  </si>
  <si>
    <t>Centro de Trabalho Y (1 máq.)</t>
  </si>
  <si>
    <t>Centro de Trabalho Z (1 máq.)</t>
  </si>
  <si>
    <t>Centro de Trabalho X (2 máq.)</t>
  </si>
  <si>
    <t>Utilização do Centro de Trabalho</t>
  </si>
  <si>
    <t>R. - Centro de Trabalho X</t>
  </si>
  <si>
    <t>Passo 2</t>
  </si>
  <si>
    <t>Decidir como explorar a restrição do sistema</t>
  </si>
  <si>
    <r>
      <t xml:space="preserve">o </t>
    </r>
    <r>
      <rPr>
        <i/>
        <sz val="12"/>
        <color theme="1"/>
        <rFont val="Times New Roman"/>
        <family val="1"/>
      </rPr>
      <t xml:space="preserve">mix </t>
    </r>
    <r>
      <rPr>
        <sz val="12"/>
        <color theme="1"/>
        <rFont val="Times New Roman"/>
        <family val="1"/>
      </rPr>
      <t>de produção de forma a maximizar o retorno por unidade utilizado da restrição</t>
    </r>
  </si>
  <si>
    <t>Observação Passo 2</t>
  </si>
  <si>
    <t>Contribuição</t>
  </si>
  <si>
    <t>Tempo gasto na restrição em minutos (centro X)</t>
  </si>
  <si>
    <t>Contribuição por minuto utilizado na restrição</t>
  </si>
  <si>
    <t>Produtos</t>
  </si>
  <si>
    <t>(1)</t>
  </si>
  <si>
    <t>(2)</t>
  </si>
  <si>
    <t>Margem</t>
  </si>
  <si>
    <t>Tempo unit.</t>
  </si>
  <si>
    <t>t. unit.</t>
  </si>
  <si>
    <t>Prod. A</t>
  </si>
  <si>
    <t>Prod. B</t>
  </si>
  <si>
    <t>Prod. C</t>
  </si>
  <si>
    <t>Cp</t>
  </si>
  <si>
    <t>A</t>
  </si>
  <si>
    <t>B</t>
  </si>
  <si>
    <t>C</t>
  </si>
  <si>
    <t>PV</t>
  </si>
  <si>
    <t>Quantidade</t>
  </si>
  <si>
    <t>MP</t>
  </si>
  <si>
    <t>CV</t>
  </si>
  <si>
    <t>Faturamento</t>
  </si>
  <si>
    <t>CF</t>
  </si>
  <si>
    <t>PE</t>
  </si>
  <si>
    <t>% Q</t>
  </si>
  <si>
    <t>% M</t>
  </si>
  <si>
    <t>Custo Total</t>
  </si>
  <si>
    <t>Custo Fixo</t>
  </si>
  <si>
    <t>demanda</t>
  </si>
  <si>
    <t>torno</t>
  </si>
  <si>
    <t>((R$ 47 * 350) + (R$ 48 * 200) + (R$ 74,00 * 100)) – R$ 15000 = R$ 21200,00 – R$ 15000,00 = R$ 10200,00</t>
  </si>
  <si>
    <t>MC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</si>
</sst>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\ &quot;minutos&quot;"/>
    <numFmt numFmtId="165" formatCode="0.00\ &quot;min.&quot;"/>
    <numFmt numFmtId="166" formatCode="_-&quot;R$&quot;\ * #,##0.00_-;\-&quot;R$&quot;\ * #,##0.00_-;_-&quot;R$&quot;\ * &quot;-&quot;??_-;_-@_-\ &quot;/min.&quot;"/>
    <numFmt numFmtId="167" formatCode="General\ &quot;min.&quot;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5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4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4" fontId="1" fillId="6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16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4" fontId="0" fillId="0" borderId="0" xfId="0" applyNumberFormat="1"/>
    <xf numFmtId="0" fontId="8" fillId="0" borderId="0" xfId="0" applyFont="1"/>
    <xf numFmtId="9" fontId="0" fillId="0" borderId="0" xfId="1" applyFont="1"/>
    <xf numFmtId="8" fontId="0" fillId="0" borderId="0" xfId="0" applyNumberFormat="1"/>
    <xf numFmtId="0" fontId="0" fillId="2" borderId="0" xfId="0" applyFill="1"/>
    <xf numFmtId="0" fontId="0" fillId="7" borderId="0" xfId="0" applyFill="1"/>
    <xf numFmtId="44" fontId="0" fillId="8" borderId="0" xfId="0" applyNumberFormat="1" applyFill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Ponto</a:t>
            </a:r>
            <a:r>
              <a:rPr lang="pt-BR" baseline="0"/>
              <a:t> de Equilibrio</a:t>
            </a:r>
            <a:endParaRPr lang="pt-BR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3"/>
          <c:order val="0"/>
          <c:tx>
            <c:strRef>
              <c:f>PE!$E$10</c:f>
              <c:strCache>
                <c:ptCount val="1"/>
                <c:pt idx="0">
                  <c:v>Faturamento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PE!$A$11:$A$27</c:f>
              <c:numCache>
                <c:formatCode>0.00</c:formatCode>
                <c:ptCount val="17"/>
                <c:pt idx="0">
                  <c:v>0</c:v>
                </c:pt>
                <c:pt idx="1">
                  <c:v>48.53401205778637</c:v>
                </c:pt>
                <c:pt idx="2">
                  <c:v>97.06802411557274</c:v>
                </c:pt>
                <c:pt idx="3">
                  <c:v>145.6020361733591</c:v>
                </c:pt>
                <c:pt idx="4">
                  <c:v>194.13604823114548</c:v>
                </c:pt>
                <c:pt idx="5">
                  <c:v>242.67006028893186</c:v>
                </c:pt>
                <c:pt idx="6">
                  <c:v>291.20407234671819</c:v>
                </c:pt>
                <c:pt idx="7">
                  <c:v>339.73808440450455</c:v>
                </c:pt>
                <c:pt idx="8">
                  <c:v>388.2720964622909</c:v>
                </c:pt>
                <c:pt idx="9">
                  <c:v>436.80610852007726</c:v>
                </c:pt>
                <c:pt idx="10">
                  <c:v>485.34012057786362</c:v>
                </c:pt>
                <c:pt idx="11">
                  <c:v>533.87413263565008</c:v>
                </c:pt>
                <c:pt idx="12">
                  <c:v>582.40814469343638</c:v>
                </c:pt>
                <c:pt idx="13">
                  <c:v>630.9421567512228</c:v>
                </c:pt>
                <c:pt idx="14">
                  <c:v>679.4761688090091</c:v>
                </c:pt>
                <c:pt idx="15">
                  <c:v>728.01018086679562</c:v>
                </c:pt>
                <c:pt idx="16">
                  <c:v>776.54419292458192</c:v>
                </c:pt>
              </c:numCache>
            </c:numRef>
          </c:cat>
          <c:val>
            <c:numRef>
              <c:f>PE!$E$11:$E$27</c:f>
              <c:numCache>
                <c:formatCode>_-"R$"\ * #,##0.00_-;\-"R$"\ * #,##0.00_-;_-"R$"\ * "-"??_-;_-@_-</c:formatCode>
                <c:ptCount val="17"/>
                <c:pt idx="0">
                  <c:v>0</c:v>
                </c:pt>
                <c:pt idx="1">
                  <c:v>2526.7091343419402</c:v>
                </c:pt>
                <c:pt idx="2">
                  <c:v>5053.4182686838803</c:v>
                </c:pt>
                <c:pt idx="3">
                  <c:v>7580.127403025821</c:v>
                </c:pt>
                <c:pt idx="4">
                  <c:v>10106.836537367761</c:v>
                </c:pt>
                <c:pt idx="5">
                  <c:v>12633.545671709702</c:v>
                </c:pt>
                <c:pt idx="6">
                  <c:v>15160.254806051642</c:v>
                </c:pt>
                <c:pt idx="7">
                  <c:v>17686.96394039358</c:v>
                </c:pt>
                <c:pt idx="8">
                  <c:v>20213.673074735521</c:v>
                </c:pt>
                <c:pt idx="9">
                  <c:v>22740.382209077463</c:v>
                </c:pt>
                <c:pt idx="10">
                  <c:v>25267.091343419401</c:v>
                </c:pt>
                <c:pt idx="11">
                  <c:v>27793.800477761342</c:v>
                </c:pt>
                <c:pt idx="12">
                  <c:v>30320.509612103284</c:v>
                </c:pt>
                <c:pt idx="13">
                  <c:v>32847.218746445222</c:v>
                </c:pt>
                <c:pt idx="14">
                  <c:v>35373.92788078716</c:v>
                </c:pt>
                <c:pt idx="15">
                  <c:v>37900.637015129105</c:v>
                </c:pt>
                <c:pt idx="16">
                  <c:v>40427.34614947105</c:v>
                </c:pt>
              </c:numCache>
            </c:numRef>
          </c:val>
        </c:ser>
        <c:ser>
          <c:idx val="4"/>
          <c:order val="1"/>
          <c:tx>
            <c:strRef>
              <c:f>PE!$F$10</c:f>
              <c:strCache>
                <c:ptCount val="1"/>
                <c:pt idx="0">
                  <c:v>Custo 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PE!$A$11:$A$27</c:f>
              <c:numCache>
                <c:formatCode>0.00</c:formatCode>
                <c:ptCount val="17"/>
                <c:pt idx="0">
                  <c:v>0</c:v>
                </c:pt>
                <c:pt idx="1">
                  <c:v>48.53401205778637</c:v>
                </c:pt>
                <c:pt idx="2">
                  <c:v>97.06802411557274</c:v>
                </c:pt>
                <c:pt idx="3">
                  <c:v>145.6020361733591</c:v>
                </c:pt>
                <c:pt idx="4">
                  <c:v>194.13604823114548</c:v>
                </c:pt>
                <c:pt idx="5">
                  <c:v>242.67006028893186</c:v>
                </c:pt>
                <c:pt idx="6">
                  <c:v>291.20407234671819</c:v>
                </c:pt>
                <c:pt idx="7">
                  <c:v>339.73808440450455</c:v>
                </c:pt>
                <c:pt idx="8">
                  <c:v>388.2720964622909</c:v>
                </c:pt>
                <c:pt idx="9">
                  <c:v>436.80610852007726</c:v>
                </c:pt>
                <c:pt idx="10">
                  <c:v>485.34012057786362</c:v>
                </c:pt>
                <c:pt idx="11">
                  <c:v>533.87413263565008</c:v>
                </c:pt>
                <c:pt idx="12">
                  <c:v>582.40814469343638</c:v>
                </c:pt>
                <c:pt idx="13">
                  <c:v>630.9421567512228</c:v>
                </c:pt>
                <c:pt idx="14">
                  <c:v>679.4761688090091</c:v>
                </c:pt>
                <c:pt idx="15">
                  <c:v>728.01018086679562</c:v>
                </c:pt>
                <c:pt idx="16">
                  <c:v>776.54419292458192</c:v>
                </c:pt>
              </c:numCache>
            </c:numRef>
          </c:cat>
          <c:val>
            <c:numRef>
              <c:f>PE!$F$11:$F$27</c:f>
              <c:numCache>
                <c:formatCode>_-"R$"\ * #,##0.00_-;\-"R$"\ * #,##0.00_-;_-"R$"\ * "-"??_-;_-@_-</c:formatCode>
                <c:ptCount val="17"/>
                <c:pt idx="0">
                  <c:v>11000</c:v>
                </c:pt>
                <c:pt idx="1">
                  <c:v>11976.529973836878</c:v>
                </c:pt>
                <c:pt idx="2">
                  <c:v>12953.059947673757</c:v>
                </c:pt>
                <c:pt idx="3">
                  <c:v>13929.589921510636</c:v>
                </c:pt>
                <c:pt idx="4">
                  <c:v>14906.119895347514</c:v>
                </c:pt>
                <c:pt idx="5">
                  <c:v>15882.649869184392</c:v>
                </c:pt>
                <c:pt idx="6">
                  <c:v>16859.179843021273</c:v>
                </c:pt>
                <c:pt idx="7">
                  <c:v>17835.709816858151</c:v>
                </c:pt>
                <c:pt idx="8">
                  <c:v>18812.239790695028</c:v>
                </c:pt>
                <c:pt idx="9">
                  <c:v>19788.769764531906</c:v>
                </c:pt>
                <c:pt idx="10">
                  <c:v>20765.299738368783</c:v>
                </c:pt>
                <c:pt idx="11">
                  <c:v>21741.829712205661</c:v>
                </c:pt>
                <c:pt idx="12">
                  <c:v>22718.359686042542</c:v>
                </c:pt>
                <c:pt idx="13">
                  <c:v>23694.88965987942</c:v>
                </c:pt>
                <c:pt idx="14">
                  <c:v>24671.419633716301</c:v>
                </c:pt>
                <c:pt idx="15">
                  <c:v>25647.949607553179</c:v>
                </c:pt>
                <c:pt idx="16">
                  <c:v>26624.479581390056</c:v>
                </c:pt>
              </c:numCache>
            </c:numRef>
          </c:val>
        </c:ser>
        <c:ser>
          <c:idx val="0"/>
          <c:order val="2"/>
          <c:tx>
            <c:strRef>
              <c:f>PE!$G$10</c:f>
              <c:strCache>
                <c:ptCount val="1"/>
                <c:pt idx="0">
                  <c:v>Custo Fixo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PE!$G$11:$G$27</c:f>
              <c:numCache>
                <c:formatCode>_-"R$"\ * #,##0.00_-;\-"R$"\ * #,##0.00_-;_-"R$"\ * "-"??_-;_-@_-</c:formatCode>
                <c:ptCount val="17"/>
                <c:pt idx="0">
                  <c:v>11000</c:v>
                </c:pt>
                <c:pt idx="1">
                  <c:v>11000</c:v>
                </c:pt>
                <c:pt idx="2">
                  <c:v>11000</c:v>
                </c:pt>
                <c:pt idx="3">
                  <c:v>11000</c:v>
                </c:pt>
                <c:pt idx="4">
                  <c:v>11000</c:v>
                </c:pt>
                <c:pt idx="5">
                  <c:v>11000</c:v>
                </c:pt>
                <c:pt idx="6">
                  <c:v>11000</c:v>
                </c:pt>
                <c:pt idx="7">
                  <c:v>11000</c:v>
                </c:pt>
                <c:pt idx="8">
                  <c:v>11000</c:v>
                </c:pt>
                <c:pt idx="9">
                  <c:v>11000</c:v>
                </c:pt>
                <c:pt idx="10">
                  <c:v>11000</c:v>
                </c:pt>
                <c:pt idx="11">
                  <c:v>11000</c:v>
                </c:pt>
                <c:pt idx="12">
                  <c:v>11000</c:v>
                </c:pt>
                <c:pt idx="13">
                  <c:v>11000</c:v>
                </c:pt>
                <c:pt idx="14">
                  <c:v>11000</c:v>
                </c:pt>
                <c:pt idx="15">
                  <c:v>11000</c:v>
                </c:pt>
                <c:pt idx="16">
                  <c:v>11000</c:v>
                </c:pt>
              </c:numCache>
            </c:numRef>
          </c:val>
        </c:ser>
        <c:dLbls/>
        <c:marker val="1"/>
        <c:axId val="48842624"/>
        <c:axId val="48844160"/>
      </c:lineChart>
      <c:catAx>
        <c:axId val="48842624"/>
        <c:scaling>
          <c:orientation val="minMax"/>
        </c:scaling>
        <c:axPos val="b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4160"/>
        <c:crosses val="autoZero"/>
        <c:auto val="1"/>
        <c:lblAlgn val="ctr"/>
        <c:lblOffset val="100"/>
      </c:catAx>
      <c:valAx>
        <c:axId val="48844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_-;\-&quot;R$&quot;\ * #,##0.00_-;_-&quot;R$&quot;\ 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6"/>
          <c:tx>
            <c:v>Demanda A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dPt>
            <c:idx val="1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1'!$I$5:$I$30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1.4130434782608696E-2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7"/>
          <c:order val="7"/>
          <c:tx>
            <c:v>Demanda B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dPt>
            <c:idx val="10"/>
          </c:dPt>
          <c:dPt>
            <c:idx val="25"/>
          </c:dPt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1'!$J$5:$J$30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1.4957264957264958E-2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8"/>
          <c:order val="8"/>
          <c:tx>
            <c:v>Demanda C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dPt>
            <c:idx val="10"/>
          </c:dPt>
          <c:dPt>
            <c:idx val="25"/>
          </c:dPt>
          <c:val>
            <c:numRef>
              <c:f>'TOC (1) 1'!$K$5:$K$30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1.4285714285714285E-2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/>
        <c:axId val="49217536"/>
        <c:axId val="49219072"/>
      </c:barChart>
      <c:lineChart>
        <c:grouping val="standard"/>
        <c:ser>
          <c:idx val="1"/>
          <c:order val="0"/>
          <c:tx>
            <c:strRef>
              <c:f>'TOC (1) 1'!$C$3:$C$4</c:f>
              <c:strCache>
                <c:ptCount val="1"/>
                <c:pt idx="0">
                  <c:v>Produto A (1)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1'!$C$6:$C$30</c:f>
              <c:numCache>
                <c:formatCode>General</c:formatCode>
                <c:ptCount val="25"/>
                <c:pt idx="0">
                  <c:v>0.32500000000000001</c:v>
                </c:pt>
                <c:pt idx="1">
                  <c:v>0.16250000000000001</c:v>
                </c:pt>
                <c:pt idx="2">
                  <c:v>0.10833333333333334</c:v>
                </c:pt>
                <c:pt idx="3">
                  <c:v>8.1250000000000003E-2</c:v>
                </c:pt>
                <c:pt idx="4">
                  <c:v>6.5000000000000002E-2</c:v>
                </c:pt>
                <c:pt idx="5">
                  <c:v>5.4166666666666669E-2</c:v>
                </c:pt>
                <c:pt idx="6">
                  <c:v>4.642857142857143E-2</c:v>
                </c:pt>
                <c:pt idx="7">
                  <c:v>4.0625000000000001E-2</c:v>
                </c:pt>
                <c:pt idx="8">
                  <c:v>3.6111111111111108E-2</c:v>
                </c:pt>
                <c:pt idx="9">
                  <c:v>3.2500000000000001E-2</c:v>
                </c:pt>
                <c:pt idx="10">
                  <c:v>2.9545454545454545E-2</c:v>
                </c:pt>
                <c:pt idx="11">
                  <c:v>2.7083333333333334E-2</c:v>
                </c:pt>
                <c:pt idx="12">
                  <c:v>2.5000000000000001E-2</c:v>
                </c:pt>
                <c:pt idx="13">
                  <c:v>2.3214285714285715E-2</c:v>
                </c:pt>
                <c:pt idx="14">
                  <c:v>2.1666666666666667E-2</c:v>
                </c:pt>
                <c:pt idx="15">
                  <c:v>2.0312500000000001E-2</c:v>
                </c:pt>
                <c:pt idx="16">
                  <c:v>1.9117647058823531E-2</c:v>
                </c:pt>
                <c:pt idx="17">
                  <c:v>1.8055555555555554E-2</c:v>
                </c:pt>
                <c:pt idx="18">
                  <c:v>1.7105263157894738E-2</c:v>
                </c:pt>
                <c:pt idx="19">
                  <c:v>1.6250000000000001E-2</c:v>
                </c:pt>
                <c:pt idx="20">
                  <c:v>1.5476190476190477E-2</c:v>
                </c:pt>
                <c:pt idx="21">
                  <c:v>1.4772727272727272E-2</c:v>
                </c:pt>
                <c:pt idx="22">
                  <c:v>1.4130434782608696E-2</c:v>
                </c:pt>
                <c:pt idx="23">
                  <c:v>1.3541666666666667E-2</c:v>
                </c:pt>
                <c:pt idx="24">
                  <c:v>1.2999999999999999E-2</c:v>
                </c:pt>
              </c:numCache>
            </c:numRef>
          </c:val>
        </c:ser>
        <c:ser>
          <c:idx val="2"/>
          <c:order val="1"/>
          <c:tx>
            <c:strRef>
              <c:f>'TOC (1) 1'!$D$3:$D$4</c:f>
              <c:strCache>
                <c:ptCount val="1"/>
                <c:pt idx="0">
                  <c:v>Produto A (2)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1'!$D$6:$D$30</c:f>
              <c:numCache>
                <c:formatCode>General</c:formatCode>
                <c:ptCount val="25"/>
                <c:pt idx="0">
                  <c:v>0.32500000000000001</c:v>
                </c:pt>
                <c:pt idx="1">
                  <c:v>0.16250000000000001</c:v>
                </c:pt>
                <c:pt idx="2">
                  <c:v>0.10833333333333334</c:v>
                </c:pt>
                <c:pt idx="3">
                  <c:v>8.1250000000000003E-2</c:v>
                </c:pt>
                <c:pt idx="4">
                  <c:v>6.4999999999999988E-2</c:v>
                </c:pt>
                <c:pt idx="5">
                  <c:v>5.4166666666666669E-2</c:v>
                </c:pt>
                <c:pt idx="6">
                  <c:v>4.642857142857143E-2</c:v>
                </c:pt>
                <c:pt idx="7">
                  <c:v>4.0625000000000001E-2</c:v>
                </c:pt>
                <c:pt idx="8">
                  <c:v>3.6111111111111108E-2</c:v>
                </c:pt>
                <c:pt idx="9">
                  <c:v>3.2499999999999994E-2</c:v>
                </c:pt>
                <c:pt idx="10">
                  <c:v>2.9545454545454545E-2</c:v>
                </c:pt>
                <c:pt idx="11">
                  <c:v>2.7083333333333334E-2</c:v>
                </c:pt>
                <c:pt idx="12">
                  <c:v>2.5000000000000001E-2</c:v>
                </c:pt>
                <c:pt idx="13">
                  <c:v>2.3214285714285715E-2</c:v>
                </c:pt>
                <c:pt idx="14">
                  <c:v>2.1666666666666667E-2</c:v>
                </c:pt>
                <c:pt idx="15">
                  <c:v>2.0312500000000001E-2</c:v>
                </c:pt>
                <c:pt idx="16">
                  <c:v>1.9117647058823527E-2</c:v>
                </c:pt>
                <c:pt idx="17">
                  <c:v>1.8055555555555554E-2</c:v>
                </c:pt>
                <c:pt idx="18">
                  <c:v>1.7105263157894735E-2</c:v>
                </c:pt>
                <c:pt idx="19">
                  <c:v>1.6249999999999997E-2</c:v>
                </c:pt>
                <c:pt idx="20">
                  <c:v>1.5476190476190475E-2</c:v>
                </c:pt>
                <c:pt idx="21">
                  <c:v>1.4772727272727272E-2</c:v>
                </c:pt>
                <c:pt idx="22">
                  <c:v>1.4130434782608696E-2</c:v>
                </c:pt>
                <c:pt idx="23">
                  <c:v>1.3541666666666667E-2</c:v>
                </c:pt>
                <c:pt idx="24">
                  <c:v>1.3000000000000001E-2</c:v>
                </c:pt>
              </c:numCache>
            </c:numRef>
          </c:val>
        </c:ser>
        <c:ser>
          <c:idx val="3"/>
          <c:order val="2"/>
          <c:tx>
            <c:strRef>
              <c:f>'TOC (1) 1'!$E$3:$E$4</c:f>
              <c:strCache>
                <c:ptCount val="1"/>
                <c:pt idx="0">
                  <c:v>Produto B (1)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1'!$E$6:$E$30</c:f>
              <c:numCache>
                <c:formatCode>General</c:formatCode>
                <c:ptCount val="25"/>
                <c:pt idx="0">
                  <c:v>0.19444444444444445</c:v>
                </c:pt>
                <c:pt idx="1">
                  <c:v>9.7222222222222224E-2</c:v>
                </c:pt>
                <c:pt idx="2">
                  <c:v>6.4814814814814811E-2</c:v>
                </c:pt>
                <c:pt idx="3">
                  <c:v>4.8611111111111112E-2</c:v>
                </c:pt>
                <c:pt idx="4">
                  <c:v>3.888888888888889E-2</c:v>
                </c:pt>
                <c:pt idx="5">
                  <c:v>3.2407407407407406E-2</c:v>
                </c:pt>
                <c:pt idx="6">
                  <c:v>2.7777777777777776E-2</c:v>
                </c:pt>
                <c:pt idx="7">
                  <c:v>2.4305555555555556E-2</c:v>
                </c:pt>
                <c:pt idx="8">
                  <c:v>2.1604938271604937E-2</c:v>
                </c:pt>
                <c:pt idx="9">
                  <c:v>1.9444444444444445E-2</c:v>
                </c:pt>
                <c:pt idx="10">
                  <c:v>1.7676767676767676E-2</c:v>
                </c:pt>
                <c:pt idx="11">
                  <c:v>1.6203703703703703E-2</c:v>
                </c:pt>
                <c:pt idx="12">
                  <c:v>1.4957264957264958E-2</c:v>
                </c:pt>
                <c:pt idx="13">
                  <c:v>1.3888888888888888E-2</c:v>
                </c:pt>
                <c:pt idx="14">
                  <c:v>1.2962962962962963E-2</c:v>
                </c:pt>
                <c:pt idx="15">
                  <c:v>1.2152777777777778E-2</c:v>
                </c:pt>
                <c:pt idx="16">
                  <c:v>1.1437908496732025E-2</c:v>
                </c:pt>
                <c:pt idx="17">
                  <c:v>1.0802469135802469E-2</c:v>
                </c:pt>
                <c:pt idx="18">
                  <c:v>1.023391812865497E-2</c:v>
                </c:pt>
                <c:pt idx="19">
                  <c:v>9.7222222222222224E-3</c:v>
                </c:pt>
                <c:pt idx="20">
                  <c:v>9.2592592592592587E-3</c:v>
                </c:pt>
                <c:pt idx="21">
                  <c:v>8.8383838383838381E-3</c:v>
                </c:pt>
                <c:pt idx="22">
                  <c:v>8.4541062801932361E-3</c:v>
                </c:pt>
                <c:pt idx="23">
                  <c:v>8.1018518518518514E-3</c:v>
                </c:pt>
                <c:pt idx="24">
                  <c:v>7.7777777777777776E-3</c:v>
                </c:pt>
              </c:numCache>
            </c:numRef>
          </c:val>
        </c:ser>
        <c:ser>
          <c:idx val="4"/>
          <c:order val="3"/>
          <c:tx>
            <c:strRef>
              <c:f>'TOC (1) 1'!$F$3:$F$4</c:f>
              <c:strCache>
                <c:ptCount val="1"/>
                <c:pt idx="0">
                  <c:v>Produto B (2)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0"/>
          </c:dPt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1'!$F$6:$F$30</c:f>
              <c:numCache>
                <c:formatCode>General</c:formatCode>
                <c:ptCount val="25"/>
                <c:pt idx="0">
                  <c:v>0.19444444444444445</c:v>
                </c:pt>
                <c:pt idx="1">
                  <c:v>9.7222222222222224E-2</c:v>
                </c:pt>
                <c:pt idx="2">
                  <c:v>6.4814814814814811E-2</c:v>
                </c:pt>
                <c:pt idx="3">
                  <c:v>4.8611111111111112E-2</c:v>
                </c:pt>
                <c:pt idx="4">
                  <c:v>3.888888888888889E-2</c:v>
                </c:pt>
                <c:pt idx="5">
                  <c:v>3.2407407407407406E-2</c:v>
                </c:pt>
                <c:pt idx="6">
                  <c:v>2.7777777777777776E-2</c:v>
                </c:pt>
                <c:pt idx="7">
                  <c:v>2.4305555555555556E-2</c:v>
                </c:pt>
                <c:pt idx="8">
                  <c:v>2.1604938271604937E-2</c:v>
                </c:pt>
                <c:pt idx="9">
                  <c:v>1.9444444444444445E-2</c:v>
                </c:pt>
                <c:pt idx="10">
                  <c:v>1.7676767676767676E-2</c:v>
                </c:pt>
                <c:pt idx="11">
                  <c:v>1.6203703703703703E-2</c:v>
                </c:pt>
                <c:pt idx="12">
                  <c:v>1.4957264957264958E-2</c:v>
                </c:pt>
                <c:pt idx="13">
                  <c:v>1.3888888888888888E-2</c:v>
                </c:pt>
                <c:pt idx="14">
                  <c:v>1.2962962962962963E-2</c:v>
                </c:pt>
                <c:pt idx="15">
                  <c:v>1.2152777777777778E-2</c:v>
                </c:pt>
                <c:pt idx="16">
                  <c:v>1.1437908496732025E-2</c:v>
                </c:pt>
                <c:pt idx="17">
                  <c:v>1.0802469135802469E-2</c:v>
                </c:pt>
                <c:pt idx="18">
                  <c:v>1.023391812865497E-2</c:v>
                </c:pt>
                <c:pt idx="19">
                  <c:v>9.7222222222222224E-3</c:v>
                </c:pt>
                <c:pt idx="20">
                  <c:v>9.2592592592592587E-3</c:v>
                </c:pt>
                <c:pt idx="21">
                  <c:v>8.8383838383838381E-3</c:v>
                </c:pt>
                <c:pt idx="22">
                  <c:v>8.4541062801932361E-3</c:v>
                </c:pt>
                <c:pt idx="23">
                  <c:v>8.1018518518518514E-3</c:v>
                </c:pt>
                <c:pt idx="24">
                  <c:v>7.7777777777777776E-3</c:v>
                </c:pt>
              </c:numCache>
            </c:numRef>
          </c:val>
        </c:ser>
        <c:ser>
          <c:idx val="5"/>
          <c:order val="4"/>
          <c:tx>
            <c:strRef>
              <c:f>'TOC (1) 1'!$G$3:$G$4</c:f>
              <c:strCache>
                <c:ptCount val="1"/>
                <c:pt idx="0">
                  <c:v>Produto C (1)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1'!$G$6:$G$30</c:f>
              <c:numCache>
                <c:formatCode>General</c:formatCode>
                <c:ptCount val="25"/>
                <c:pt idx="0">
                  <c:v>0.1</c:v>
                </c:pt>
                <c:pt idx="1">
                  <c:v>0.05</c:v>
                </c:pt>
                <c:pt idx="2">
                  <c:v>3.3333333333333333E-2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1.6666666666666666E-2</c:v>
                </c:pt>
                <c:pt idx="6">
                  <c:v>1.4285714285714285E-2</c:v>
                </c:pt>
                <c:pt idx="7">
                  <c:v>1.2500000000000001E-2</c:v>
                </c:pt>
                <c:pt idx="8">
                  <c:v>1.1111111111111112E-2</c:v>
                </c:pt>
                <c:pt idx="9">
                  <c:v>0.01</c:v>
                </c:pt>
                <c:pt idx="10">
                  <c:v>9.0909090909090905E-3</c:v>
                </c:pt>
                <c:pt idx="11">
                  <c:v>8.3333333333333332E-3</c:v>
                </c:pt>
                <c:pt idx="12">
                  <c:v>7.6923076923076927E-3</c:v>
                </c:pt>
                <c:pt idx="13">
                  <c:v>7.1428571428571426E-3</c:v>
                </c:pt>
                <c:pt idx="14">
                  <c:v>6.6666666666666671E-3</c:v>
                </c:pt>
                <c:pt idx="15">
                  <c:v>6.2500000000000003E-3</c:v>
                </c:pt>
                <c:pt idx="16">
                  <c:v>5.8823529411764705E-3</c:v>
                </c:pt>
                <c:pt idx="17">
                  <c:v>5.5555555555555558E-3</c:v>
                </c:pt>
                <c:pt idx="18">
                  <c:v>5.263157894736842E-3</c:v>
                </c:pt>
                <c:pt idx="19">
                  <c:v>5.0000000000000001E-3</c:v>
                </c:pt>
                <c:pt idx="20">
                  <c:v>4.7619047619047623E-3</c:v>
                </c:pt>
                <c:pt idx="21">
                  <c:v>4.5454545454545452E-3</c:v>
                </c:pt>
                <c:pt idx="22">
                  <c:v>4.3478260869565218E-3</c:v>
                </c:pt>
                <c:pt idx="23">
                  <c:v>4.1666666666666666E-3</c:v>
                </c:pt>
                <c:pt idx="24">
                  <c:v>4.0000000000000001E-3</c:v>
                </c:pt>
              </c:numCache>
            </c:numRef>
          </c:val>
        </c:ser>
        <c:ser>
          <c:idx val="6"/>
          <c:order val="5"/>
          <c:tx>
            <c:strRef>
              <c:f>'TOC (1) 1'!$H$3:$H$4</c:f>
              <c:strCache>
                <c:ptCount val="1"/>
                <c:pt idx="0">
                  <c:v>Produto C (2)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1'!$H$6:$H$30</c:f>
              <c:numCache>
                <c:formatCode>General</c:formatCode>
                <c:ptCount val="25"/>
                <c:pt idx="0">
                  <c:v>0.1</c:v>
                </c:pt>
                <c:pt idx="1">
                  <c:v>0.05</c:v>
                </c:pt>
                <c:pt idx="2">
                  <c:v>3.3333333333333333E-2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1.6666666666666666E-2</c:v>
                </c:pt>
                <c:pt idx="6">
                  <c:v>1.4285714285714285E-2</c:v>
                </c:pt>
                <c:pt idx="7">
                  <c:v>1.2500000000000001E-2</c:v>
                </c:pt>
                <c:pt idx="8">
                  <c:v>1.1111111111111112E-2</c:v>
                </c:pt>
                <c:pt idx="9">
                  <c:v>0.01</c:v>
                </c:pt>
                <c:pt idx="10">
                  <c:v>9.0909090909090905E-3</c:v>
                </c:pt>
                <c:pt idx="11">
                  <c:v>8.3333333333333332E-3</c:v>
                </c:pt>
                <c:pt idx="12">
                  <c:v>7.6923076923076919E-3</c:v>
                </c:pt>
                <c:pt idx="13">
                  <c:v>7.1428571428571426E-3</c:v>
                </c:pt>
                <c:pt idx="14">
                  <c:v>6.6666666666666662E-3</c:v>
                </c:pt>
                <c:pt idx="15">
                  <c:v>6.2500000000000003E-3</c:v>
                </c:pt>
                <c:pt idx="16">
                  <c:v>5.8823529411764714E-3</c:v>
                </c:pt>
                <c:pt idx="17">
                  <c:v>5.5555555555555558E-3</c:v>
                </c:pt>
                <c:pt idx="18">
                  <c:v>5.2631578947368429E-3</c:v>
                </c:pt>
                <c:pt idx="19">
                  <c:v>5.0000000000000001E-3</c:v>
                </c:pt>
                <c:pt idx="20">
                  <c:v>4.7619047619047623E-3</c:v>
                </c:pt>
                <c:pt idx="21">
                  <c:v>4.5454545454545452E-3</c:v>
                </c:pt>
                <c:pt idx="22">
                  <c:v>4.3478260869565218E-3</c:v>
                </c:pt>
                <c:pt idx="23">
                  <c:v>4.1666666666666666E-3</c:v>
                </c:pt>
                <c:pt idx="24">
                  <c:v>4.0000000000000001E-3</c:v>
                </c:pt>
              </c:numCache>
            </c:numRef>
          </c:val>
        </c:ser>
        <c:dLbls/>
        <c:marker val="1"/>
        <c:axId val="49217536"/>
        <c:axId val="49219072"/>
      </c:lineChart>
      <c:catAx>
        <c:axId val="49217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49219072"/>
        <c:crosses val="autoZero"/>
        <c:auto val="1"/>
        <c:lblAlgn val="ctr"/>
        <c:lblOffset val="100"/>
      </c:catAx>
      <c:valAx>
        <c:axId val="492190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492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055033690964058"/>
          <c:y val="0.27713748023150525"/>
          <c:w val="0.10360170987398508"/>
          <c:h val="0.43724597223439282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6"/>
          <c:tx>
            <c:v>Demanda A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dPt>
            <c:idx val="1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1'!$I$5:$I$30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1.4130434782608696E-2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7"/>
          <c:order val="7"/>
          <c:tx>
            <c:v>Demanda B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dPt>
            <c:idx val="10"/>
          </c:dPt>
          <c:dPt>
            <c:idx val="25"/>
          </c:dPt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1'!$J$5:$J$30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1.4957264957264958E-2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8"/>
          <c:order val="8"/>
          <c:tx>
            <c:v>Demanda C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dPt>
            <c:idx val="10"/>
          </c:dPt>
          <c:dPt>
            <c:idx val="25"/>
          </c:dPt>
          <c:val>
            <c:numRef>
              <c:f>'TOC (1) 1'!$K$5:$K$30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1.4285714285714285E-2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/>
        <c:axId val="49555712"/>
        <c:axId val="49569792"/>
      </c:barChart>
      <c:lineChart>
        <c:grouping val="standard"/>
        <c:ser>
          <c:idx val="1"/>
          <c:order val="0"/>
          <c:tx>
            <c:strRef>
              <c:f>'TOC (1) 1'!$C$3:$C$4</c:f>
              <c:strCache>
                <c:ptCount val="1"/>
                <c:pt idx="0">
                  <c:v>Produto A (1)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1'!$C$6:$C$30</c:f>
              <c:numCache>
                <c:formatCode>General</c:formatCode>
                <c:ptCount val="25"/>
                <c:pt idx="0">
                  <c:v>0.32500000000000001</c:v>
                </c:pt>
                <c:pt idx="1">
                  <c:v>0.16250000000000001</c:v>
                </c:pt>
                <c:pt idx="2">
                  <c:v>0.10833333333333334</c:v>
                </c:pt>
                <c:pt idx="3">
                  <c:v>8.1250000000000003E-2</c:v>
                </c:pt>
                <c:pt idx="4">
                  <c:v>6.5000000000000002E-2</c:v>
                </c:pt>
                <c:pt idx="5">
                  <c:v>5.4166666666666669E-2</c:v>
                </c:pt>
                <c:pt idx="6">
                  <c:v>4.642857142857143E-2</c:v>
                </c:pt>
                <c:pt idx="7">
                  <c:v>4.0625000000000001E-2</c:v>
                </c:pt>
                <c:pt idx="8">
                  <c:v>3.6111111111111108E-2</c:v>
                </c:pt>
                <c:pt idx="9">
                  <c:v>3.2500000000000001E-2</c:v>
                </c:pt>
                <c:pt idx="10">
                  <c:v>2.9545454545454545E-2</c:v>
                </c:pt>
                <c:pt idx="11">
                  <c:v>2.7083333333333334E-2</c:v>
                </c:pt>
                <c:pt idx="12">
                  <c:v>2.5000000000000001E-2</c:v>
                </c:pt>
                <c:pt idx="13">
                  <c:v>2.3214285714285715E-2</c:v>
                </c:pt>
                <c:pt idx="14">
                  <c:v>2.1666666666666667E-2</c:v>
                </c:pt>
                <c:pt idx="15">
                  <c:v>2.0312500000000001E-2</c:v>
                </c:pt>
                <c:pt idx="16">
                  <c:v>1.9117647058823531E-2</c:v>
                </c:pt>
                <c:pt idx="17">
                  <c:v>1.8055555555555554E-2</c:v>
                </c:pt>
                <c:pt idx="18">
                  <c:v>1.7105263157894738E-2</c:v>
                </c:pt>
                <c:pt idx="19">
                  <c:v>1.6250000000000001E-2</c:v>
                </c:pt>
                <c:pt idx="20">
                  <c:v>1.5476190476190477E-2</c:v>
                </c:pt>
                <c:pt idx="21">
                  <c:v>1.4772727272727272E-2</c:v>
                </c:pt>
                <c:pt idx="22">
                  <c:v>1.4130434782608696E-2</c:v>
                </c:pt>
                <c:pt idx="23">
                  <c:v>1.3541666666666667E-2</c:v>
                </c:pt>
                <c:pt idx="24">
                  <c:v>1.2999999999999999E-2</c:v>
                </c:pt>
              </c:numCache>
            </c:numRef>
          </c:val>
        </c:ser>
        <c:ser>
          <c:idx val="2"/>
          <c:order val="1"/>
          <c:tx>
            <c:strRef>
              <c:f>'TOC (1) 1'!$D$3:$D$4</c:f>
              <c:strCache>
                <c:ptCount val="1"/>
                <c:pt idx="0">
                  <c:v>Produto A (2)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1'!$D$6:$D$30</c:f>
              <c:numCache>
                <c:formatCode>General</c:formatCode>
                <c:ptCount val="25"/>
                <c:pt idx="0">
                  <c:v>0.32500000000000001</c:v>
                </c:pt>
                <c:pt idx="1">
                  <c:v>0.16250000000000001</c:v>
                </c:pt>
                <c:pt idx="2">
                  <c:v>0.10833333333333334</c:v>
                </c:pt>
                <c:pt idx="3">
                  <c:v>8.1250000000000003E-2</c:v>
                </c:pt>
                <c:pt idx="4">
                  <c:v>6.4999999999999988E-2</c:v>
                </c:pt>
                <c:pt idx="5">
                  <c:v>5.4166666666666669E-2</c:v>
                </c:pt>
                <c:pt idx="6">
                  <c:v>4.642857142857143E-2</c:v>
                </c:pt>
                <c:pt idx="7">
                  <c:v>4.0625000000000001E-2</c:v>
                </c:pt>
                <c:pt idx="8">
                  <c:v>3.6111111111111108E-2</c:v>
                </c:pt>
                <c:pt idx="9">
                  <c:v>3.2499999999999994E-2</c:v>
                </c:pt>
                <c:pt idx="10">
                  <c:v>2.9545454545454545E-2</c:v>
                </c:pt>
                <c:pt idx="11">
                  <c:v>2.7083333333333334E-2</c:v>
                </c:pt>
                <c:pt idx="12">
                  <c:v>2.5000000000000001E-2</c:v>
                </c:pt>
                <c:pt idx="13">
                  <c:v>2.3214285714285715E-2</c:v>
                </c:pt>
                <c:pt idx="14">
                  <c:v>2.1666666666666667E-2</c:v>
                </c:pt>
                <c:pt idx="15">
                  <c:v>2.0312500000000001E-2</c:v>
                </c:pt>
                <c:pt idx="16">
                  <c:v>1.9117647058823527E-2</c:v>
                </c:pt>
                <c:pt idx="17">
                  <c:v>1.8055555555555554E-2</c:v>
                </c:pt>
                <c:pt idx="18">
                  <c:v>1.7105263157894735E-2</c:v>
                </c:pt>
                <c:pt idx="19">
                  <c:v>1.6249999999999997E-2</c:v>
                </c:pt>
                <c:pt idx="20">
                  <c:v>1.5476190476190475E-2</c:v>
                </c:pt>
                <c:pt idx="21">
                  <c:v>1.4772727272727272E-2</c:v>
                </c:pt>
                <c:pt idx="22">
                  <c:v>1.4130434782608696E-2</c:v>
                </c:pt>
                <c:pt idx="23">
                  <c:v>1.3541666666666667E-2</c:v>
                </c:pt>
                <c:pt idx="24">
                  <c:v>1.3000000000000001E-2</c:v>
                </c:pt>
              </c:numCache>
            </c:numRef>
          </c:val>
        </c:ser>
        <c:ser>
          <c:idx val="3"/>
          <c:order val="2"/>
          <c:tx>
            <c:strRef>
              <c:f>'TOC (1) 1'!$E$3:$E$4</c:f>
              <c:strCache>
                <c:ptCount val="1"/>
                <c:pt idx="0">
                  <c:v>Produto B (1)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1'!$E$6:$E$30</c:f>
              <c:numCache>
                <c:formatCode>General</c:formatCode>
                <c:ptCount val="25"/>
                <c:pt idx="0">
                  <c:v>0.19444444444444445</c:v>
                </c:pt>
                <c:pt idx="1">
                  <c:v>9.7222222222222224E-2</c:v>
                </c:pt>
                <c:pt idx="2">
                  <c:v>6.4814814814814811E-2</c:v>
                </c:pt>
                <c:pt idx="3">
                  <c:v>4.8611111111111112E-2</c:v>
                </c:pt>
                <c:pt idx="4">
                  <c:v>3.888888888888889E-2</c:v>
                </c:pt>
                <c:pt idx="5">
                  <c:v>3.2407407407407406E-2</c:v>
                </c:pt>
                <c:pt idx="6">
                  <c:v>2.7777777777777776E-2</c:v>
                </c:pt>
                <c:pt idx="7">
                  <c:v>2.4305555555555556E-2</c:v>
                </c:pt>
                <c:pt idx="8">
                  <c:v>2.1604938271604937E-2</c:v>
                </c:pt>
                <c:pt idx="9">
                  <c:v>1.9444444444444445E-2</c:v>
                </c:pt>
                <c:pt idx="10">
                  <c:v>1.7676767676767676E-2</c:v>
                </c:pt>
                <c:pt idx="11">
                  <c:v>1.6203703703703703E-2</c:v>
                </c:pt>
                <c:pt idx="12">
                  <c:v>1.4957264957264958E-2</c:v>
                </c:pt>
                <c:pt idx="13">
                  <c:v>1.3888888888888888E-2</c:v>
                </c:pt>
                <c:pt idx="14">
                  <c:v>1.2962962962962963E-2</c:v>
                </c:pt>
                <c:pt idx="15">
                  <c:v>1.2152777777777778E-2</c:v>
                </c:pt>
                <c:pt idx="16">
                  <c:v>1.1437908496732025E-2</c:v>
                </c:pt>
                <c:pt idx="17">
                  <c:v>1.0802469135802469E-2</c:v>
                </c:pt>
                <c:pt idx="18">
                  <c:v>1.023391812865497E-2</c:v>
                </c:pt>
                <c:pt idx="19">
                  <c:v>9.7222222222222224E-3</c:v>
                </c:pt>
                <c:pt idx="20">
                  <c:v>9.2592592592592587E-3</c:v>
                </c:pt>
                <c:pt idx="21">
                  <c:v>8.8383838383838381E-3</c:v>
                </c:pt>
                <c:pt idx="22">
                  <c:v>8.4541062801932361E-3</c:v>
                </c:pt>
                <c:pt idx="23">
                  <c:v>8.1018518518518514E-3</c:v>
                </c:pt>
                <c:pt idx="24">
                  <c:v>7.7777777777777776E-3</c:v>
                </c:pt>
              </c:numCache>
            </c:numRef>
          </c:val>
        </c:ser>
        <c:ser>
          <c:idx val="4"/>
          <c:order val="3"/>
          <c:tx>
            <c:strRef>
              <c:f>'TOC (1) 1'!$F$3:$F$4</c:f>
              <c:strCache>
                <c:ptCount val="1"/>
                <c:pt idx="0">
                  <c:v>Produto B (2)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0"/>
          </c:dPt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1'!$F$6:$F$30</c:f>
              <c:numCache>
                <c:formatCode>General</c:formatCode>
                <c:ptCount val="25"/>
                <c:pt idx="0">
                  <c:v>0.19444444444444445</c:v>
                </c:pt>
                <c:pt idx="1">
                  <c:v>9.7222222222222224E-2</c:v>
                </c:pt>
                <c:pt idx="2">
                  <c:v>6.4814814814814811E-2</c:v>
                </c:pt>
                <c:pt idx="3">
                  <c:v>4.8611111111111112E-2</c:v>
                </c:pt>
                <c:pt idx="4">
                  <c:v>3.888888888888889E-2</c:v>
                </c:pt>
                <c:pt idx="5">
                  <c:v>3.2407407407407406E-2</c:v>
                </c:pt>
                <c:pt idx="6">
                  <c:v>2.7777777777777776E-2</c:v>
                </c:pt>
                <c:pt idx="7">
                  <c:v>2.4305555555555556E-2</c:v>
                </c:pt>
                <c:pt idx="8">
                  <c:v>2.1604938271604937E-2</c:v>
                </c:pt>
                <c:pt idx="9">
                  <c:v>1.9444444444444445E-2</c:v>
                </c:pt>
                <c:pt idx="10">
                  <c:v>1.7676767676767676E-2</c:v>
                </c:pt>
                <c:pt idx="11">
                  <c:v>1.6203703703703703E-2</c:v>
                </c:pt>
                <c:pt idx="12">
                  <c:v>1.4957264957264958E-2</c:v>
                </c:pt>
                <c:pt idx="13">
                  <c:v>1.3888888888888888E-2</c:v>
                </c:pt>
                <c:pt idx="14">
                  <c:v>1.2962962962962963E-2</c:v>
                </c:pt>
                <c:pt idx="15">
                  <c:v>1.2152777777777778E-2</c:v>
                </c:pt>
                <c:pt idx="16">
                  <c:v>1.1437908496732025E-2</c:v>
                </c:pt>
                <c:pt idx="17">
                  <c:v>1.0802469135802469E-2</c:v>
                </c:pt>
                <c:pt idx="18">
                  <c:v>1.023391812865497E-2</c:v>
                </c:pt>
                <c:pt idx="19">
                  <c:v>9.7222222222222224E-3</c:v>
                </c:pt>
                <c:pt idx="20">
                  <c:v>9.2592592592592587E-3</c:v>
                </c:pt>
                <c:pt idx="21">
                  <c:v>8.8383838383838381E-3</c:v>
                </c:pt>
                <c:pt idx="22">
                  <c:v>8.4541062801932361E-3</c:v>
                </c:pt>
                <c:pt idx="23">
                  <c:v>8.1018518518518514E-3</c:v>
                </c:pt>
                <c:pt idx="24">
                  <c:v>7.7777777777777776E-3</c:v>
                </c:pt>
              </c:numCache>
            </c:numRef>
          </c:val>
        </c:ser>
        <c:ser>
          <c:idx val="5"/>
          <c:order val="4"/>
          <c:tx>
            <c:strRef>
              <c:f>'TOC (1) 1'!$G$3:$G$4</c:f>
              <c:strCache>
                <c:ptCount val="1"/>
                <c:pt idx="0">
                  <c:v>Produto C (1)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1'!$G$6:$G$30</c:f>
              <c:numCache>
                <c:formatCode>General</c:formatCode>
                <c:ptCount val="25"/>
                <c:pt idx="0">
                  <c:v>0.1</c:v>
                </c:pt>
                <c:pt idx="1">
                  <c:v>0.05</c:v>
                </c:pt>
                <c:pt idx="2">
                  <c:v>3.3333333333333333E-2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1.6666666666666666E-2</c:v>
                </c:pt>
                <c:pt idx="6">
                  <c:v>1.4285714285714285E-2</c:v>
                </c:pt>
                <c:pt idx="7">
                  <c:v>1.2500000000000001E-2</c:v>
                </c:pt>
                <c:pt idx="8">
                  <c:v>1.1111111111111112E-2</c:v>
                </c:pt>
                <c:pt idx="9">
                  <c:v>0.01</c:v>
                </c:pt>
                <c:pt idx="10">
                  <c:v>9.0909090909090905E-3</c:v>
                </c:pt>
                <c:pt idx="11">
                  <c:v>8.3333333333333332E-3</c:v>
                </c:pt>
                <c:pt idx="12">
                  <c:v>7.6923076923076927E-3</c:v>
                </c:pt>
                <c:pt idx="13">
                  <c:v>7.1428571428571426E-3</c:v>
                </c:pt>
                <c:pt idx="14">
                  <c:v>6.6666666666666671E-3</c:v>
                </c:pt>
                <c:pt idx="15">
                  <c:v>6.2500000000000003E-3</c:v>
                </c:pt>
                <c:pt idx="16">
                  <c:v>5.8823529411764705E-3</c:v>
                </c:pt>
                <c:pt idx="17">
                  <c:v>5.5555555555555558E-3</c:v>
                </c:pt>
                <c:pt idx="18">
                  <c:v>5.263157894736842E-3</c:v>
                </c:pt>
                <c:pt idx="19">
                  <c:v>5.0000000000000001E-3</c:v>
                </c:pt>
                <c:pt idx="20">
                  <c:v>4.7619047619047623E-3</c:v>
                </c:pt>
                <c:pt idx="21">
                  <c:v>4.5454545454545452E-3</c:v>
                </c:pt>
                <c:pt idx="22">
                  <c:v>4.3478260869565218E-3</c:v>
                </c:pt>
                <c:pt idx="23">
                  <c:v>4.1666666666666666E-3</c:v>
                </c:pt>
                <c:pt idx="24">
                  <c:v>4.0000000000000001E-3</c:v>
                </c:pt>
              </c:numCache>
            </c:numRef>
          </c:val>
        </c:ser>
        <c:ser>
          <c:idx val="6"/>
          <c:order val="5"/>
          <c:tx>
            <c:strRef>
              <c:f>'TOC (1) 1'!$H$3:$H$4</c:f>
              <c:strCache>
                <c:ptCount val="1"/>
                <c:pt idx="0">
                  <c:v>Produto C (2)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'TOC (1) 1'!$B$5:$B$30</c:f>
              <c:numCache>
                <c:formatCode>General</c:formatCode>
                <c:ptCount val="2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</c:numCache>
            </c:numRef>
          </c:cat>
          <c:val>
            <c:numRef>
              <c:f>'TOC (1) 1'!$H$6:$H$30</c:f>
              <c:numCache>
                <c:formatCode>General</c:formatCode>
                <c:ptCount val="25"/>
                <c:pt idx="0">
                  <c:v>0.1</c:v>
                </c:pt>
                <c:pt idx="1">
                  <c:v>0.05</c:v>
                </c:pt>
                <c:pt idx="2">
                  <c:v>3.3333333333333333E-2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1.6666666666666666E-2</c:v>
                </c:pt>
                <c:pt idx="6">
                  <c:v>1.4285714285714285E-2</c:v>
                </c:pt>
                <c:pt idx="7">
                  <c:v>1.2500000000000001E-2</c:v>
                </c:pt>
                <c:pt idx="8">
                  <c:v>1.1111111111111112E-2</c:v>
                </c:pt>
                <c:pt idx="9">
                  <c:v>0.01</c:v>
                </c:pt>
                <c:pt idx="10">
                  <c:v>9.0909090909090905E-3</c:v>
                </c:pt>
                <c:pt idx="11">
                  <c:v>8.3333333333333332E-3</c:v>
                </c:pt>
                <c:pt idx="12">
                  <c:v>7.6923076923076919E-3</c:v>
                </c:pt>
                <c:pt idx="13">
                  <c:v>7.1428571428571426E-3</c:v>
                </c:pt>
                <c:pt idx="14">
                  <c:v>6.6666666666666662E-3</c:v>
                </c:pt>
                <c:pt idx="15">
                  <c:v>6.2500000000000003E-3</c:v>
                </c:pt>
                <c:pt idx="16">
                  <c:v>5.8823529411764714E-3</c:v>
                </c:pt>
                <c:pt idx="17">
                  <c:v>5.5555555555555558E-3</c:v>
                </c:pt>
                <c:pt idx="18">
                  <c:v>5.2631578947368429E-3</c:v>
                </c:pt>
                <c:pt idx="19">
                  <c:v>5.0000000000000001E-3</c:v>
                </c:pt>
                <c:pt idx="20">
                  <c:v>4.7619047619047623E-3</c:v>
                </c:pt>
                <c:pt idx="21">
                  <c:v>4.5454545454545452E-3</c:v>
                </c:pt>
                <c:pt idx="22">
                  <c:v>4.3478260869565218E-3</c:v>
                </c:pt>
                <c:pt idx="23">
                  <c:v>4.1666666666666666E-3</c:v>
                </c:pt>
                <c:pt idx="24">
                  <c:v>4.0000000000000001E-3</c:v>
                </c:pt>
              </c:numCache>
            </c:numRef>
          </c:val>
        </c:ser>
        <c:dLbls/>
        <c:marker val="1"/>
        <c:axId val="49555712"/>
        <c:axId val="49569792"/>
      </c:lineChart>
      <c:catAx>
        <c:axId val="49555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49569792"/>
        <c:crosses val="autoZero"/>
        <c:auto val="1"/>
        <c:lblAlgn val="ctr"/>
        <c:lblOffset val="100"/>
      </c:catAx>
      <c:valAx>
        <c:axId val="495697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4955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055033690964058"/>
          <c:y val="0.27713748023150525"/>
          <c:w val="0.10360170987398508"/>
          <c:h val="0.43724597223439282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164148</xdr:colOff>
      <xdr:row>5</xdr:row>
      <xdr:rowOff>142876</xdr:rowOff>
    </xdr:from>
    <xdr:to>
      <xdr:col>19</xdr:col>
      <xdr:colOff>222250</xdr:colOff>
      <xdr:row>22</xdr:row>
      <xdr:rowOff>73978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</xdr:row>
      <xdr:rowOff>142875</xdr:rowOff>
    </xdr:from>
    <xdr:to>
      <xdr:col>20</xdr:col>
      <xdr:colOff>189363</xdr:colOff>
      <xdr:row>24</xdr:row>
      <xdr:rowOff>113679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1025" y="200025"/>
          <a:ext cx="9104763" cy="49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</xdr:row>
      <xdr:rowOff>142875</xdr:rowOff>
    </xdr:from>
    <xdr:to>
      <xdr:col>20</xdr:col>
      <xdr:colOff>189363</xdr:colOff>
      <xdr:row>24</xdr:row>
      <xdr:rowOff>113679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200025"/>
          <a:ext cx="9104763" cy="49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161925</xdr:rowOff>
    </xdr:from>
    <xdr:to>
      <xdr:col>14</xdr:col>
      <xdr:colOff>327645</xdr:colOff>
      <xdr:row>8</xdr:row>
      <xdr:rowOff>43639</xdr:rowOff>
    </xdr:to>
    <xdr:sp macro="" textlink="">
      <xdr:nvSpPr>
        <xdr:cNvPr id="2" name="Retângulo 1"/>
        <xdr:cNvSpPr/>
      </xdr:nvSpPr>
      <xdr:spPr>
        <a:xfrm>
          <a:off x="12582525" y="219075"/>
          <a:ext cx="927720" cy="128188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9pPr>
        </a:lstStyle>
        <a:p>
          <a:r>
            <a:rPr lang="pt-BR" sz="2800" b="0" i="0">
              <a:solidFill>
                <a:sysClr val="windowText" lastClr="000000"/>
              </a:solidFill>
              <a:latin typeface="Cambria Math"/>
            </a:rPr>
            <a:t>(1) 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 𝐶_𝑝/(𝑡_𝑝𝑖/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𝐷)</a:t>
          </a:r>
          <a:endParaRPr lang="pt-BR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600075</xdr:colOff>
      <xdr:row>8</xdr:row>
      <xdr:rowOff>180975</xdr:rowOff>
    </xdr:from>
    <xdr:to>
      <xdr:col>15</xdr:col>
      <xdr:colOff>355451</xdr:colOff>
      <xdr:row>14</xdr:row>
      <xdr:rowOff>13736</xdr:rowOff>
    </xdr:to>
    <xdr:sp macro="" textlink="">
      <xdr:nvSpPr>
        <xdr:cNvPr id="3" name="Retângulo 2"/>
        <xdr:cNvSpPr/>
      </xdr:nvSpPr>
      <xdr:spPr>
        <a:xfrm>
          <a:off x="12563475" y="1638300"/>
          <a:ext cx="1584176" cy="103291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9pPr>
        </a:lstStyle>
        <a:p>
          <a:r>
            <a:rPr lang="pt-BR" sz="2800" b="0" i="0">
              <a:solidFill>
                <a:sysClr val="windowText" lastClr="000000"/>
              </a:solidFill>
              <a:latin typeface="Cambria Math"/>
            </a:rPr>
            <a:t>(2) 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 𝐶_𝑝/(𝑡_𝑝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𝑖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×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𝐷)</a:t>
          </a:r>
          <a:endParaRPr lang="pt-BR" sz="2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228600</xdr:colOff>
      <xdr:row>30</xdr:row>
      <xdr:rowOff>190500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</xdr:row>
      <xdr:rowOff>142875</xdr:rowOff>
    </xdr:from>
    <xdr:to>
      <xdr:col>20</xdr:col>
      <xdr:colOff>189363</xdr:colOff>
      <xdr:row>24</xdr:row>
      <xdr:rowOff>113679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3440" y="196215"/>
          <a:ext cx="9333363" cy="4923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161925</xdr:rowOff>
    </xdr:from>
    <xdr:to>
      <xdr:col>14</xdr:col>
      <xdr:colOff>327645</xdr:colOff>
      <xdr:row>8</xdr:row>
      <xdr:rowOff>43639</xdr:rowOff>
    </xdr:to>
    <xdr:sp macro="" textlink="">
      <xdr:nvSpPr>
        <xdr:cNvPr id="2" name="Retângulo 1"/>
        <xdr:cNvSpPr/>
      </xdr:nvSpPr>
      <xdr:spPr>
        <a:xfrm>
          <a:off x="15386685" y="215265"/>
          <a:ext cx="942960" cy="141333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9pPr>
        </a:lstStyle>
        <a:p>
          <a:r>
            <a:rPr lang="pt-BR" sz="2800" b="0" i="0">
              <a:solidFill>
                <a:sysClr val="windowText" lastClr="000000"/>
              </a:solidFill>
              <a:latin typeface="Cambria Math" panose="02040503050406030204" pitchFamily="18" charset="0"/>
            </a:rPr>
            <a:t>(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1</a:t>
          </a:r>
          <a:r>
            <a:rPr lang="pt-BR" sz="2800" b="0" i="0">
              <a:solidFill>
                <a:sysClr val="windowText" lastClr="000000"/>
              </a:solidFill>
              <a:latin typeface="Cambria Math" panose="02040503050406030204" pitchFamily="18" charset="0"/>
            </a:rPr>
            <a:t>) 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𝐶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_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𝑝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/(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𝑡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_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𝑝𝑖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/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𝐷</a:t>
          </a:r>
          <a:r>
            <a:rPr lang="pt-BR" sz="2800" b="0" i="0">
              <a:solidFill>
                <a:sysClr val="windowText" lastClr="000000"/>
              </a:solidFill>
              <a:latin typeface="Cambria Math" panose="02040503050406030204" pitchFamily="18" charset="0"/>
            </a:rPr>
            <a:t>)</a:t>
          </a:r>
          <a:endParaRPr lang="pt-BR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600075</xdr:colOff>
      <xdr:row>8</xdr:row>
      <xdr:rowOff>180975</xdr:rowOff>
    </xdr:from>
    <xdr:to>
      <xdr:col>15</xdr:col>
      <xdr:colOff>355451</xdr:colOff>
      <xdr:row>14</xdr:row>
      <xdr:rowOff>13736</xdr:rowOff>
    </xdr:to>
    <xdr:sp macro="" textlink="">
      <xdr:nvSpPr>
        <xdr:cNvPr id="3" name="Retângulo 2"/>
        <xdr:cNvSpPr/>
      </xdr:nvSpPr>
      <xdr:spPr>
        <a:xfrm>
          <a:off x="15352395" y="1765935"/>
          <a:ext cx="1629896" cy="120436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Garamond" pitchFamily="18" charset="0"/>
              <a:ea typeface="+mn-ea"/>
              <a:cs typeface="+mn-cs"/>
            </a:defRPr>
          </a:lvl9pPr>
        </a:lstStyle>
        <a:p>
          <a:r>
            <a:rPr lang="pt-BR" sz="2800" b="0" i="0">
              <a:solidFill>
                <a:sysClr val="windowText" lastClr="000000"/>
              </a:solidFill>
              <a:latin typeface="Cambria Math" panose="02040503050406030204" pitchFamily="18" charset="0"/>
            </a:rPr>
            <a:t>(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2</a:t>
          </a:r>
          <a:r>
            <a:rPr lang="pt-BR" sz="2800" b="0" i="0">
              <a:solidFill>
                <a:sysClr val="windowText" lastClr="000000"/>
              </a:solidFill>
              <a:latin typeface="Cambria Math" panose="02040503050406030204" pitchFamily="18" charset="0"/>
            </a:rPr>
            <a:t>) 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𝐶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_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𝑝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/(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𝑡</a:t>
          </a:r>
          <a:r>
            <a:rPr lang="pt-BR" sz="2800" i="0">
              <a:solidFill>
                <a:sysClr val="windowText" lastClr="000000"/>
              </a:solidFill>
              <a:latin typeface="Cambria Math" panose="02040503050406030204" pitchFamily="18" charset="0"/>
            </a:rPr>
            <a:t>_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𝑝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𝑖</a:t>
          </a:r>
          <a:r>
            <a:rPr lang="pt-BR" sz="2800" i="0">
              <a:solidFill>
                <a:sysClr val="windowText" lastClr="000000"/>
              </a:solidFill>
              <a:latin typeface="Cambria Math"/>
            </a:rPr>
            <a:t>×</a:t>
          </a:r>
          <a:r>
            <a:rPr lang="pt-BR" sz="2800" b="0" i="0">
              <a:solidFill>
                <a:sysClr val="windowText" lastClr="000000"/>
              </a:solidFill>
              <a:latin typeface="Cambria Math"/>
            </a:rPr>
            <a:t>𝐷</a:t>
          </a:r>
          <a:r>
            <a:rPr lang="pt-BR" sz="2800" b="0" i="0">
              <a:solidFill>
                <a:sysClr val="windowText" lastClr="000000"/>
              </a:solidFill>
              <a:latin typeface="Cambria Math" panose="02040503050406030204" pitchFamily="18" charset="0"/>
            </a:rPr>
            <a:t>)</a:t>
          </a:r>
          <a:endParaRPr lang="pt-BR" sz="2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228600</xdr:colOff>
      <xdr:row>30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Q27"/>
  <sheetViews>
    <sheetView showGridLines="0" topLeftCell="H6" zoomScale="120" zoomScaleNormal="120" workbookViewId="0">
      <selection activeCell="H22" sqref="H22"/>
    </sheetView>
  </sheetViews>
  <sheetFormatPr defaultRowHeight="15"/>
  <cols>
    <col min="1" max="1" width="10.140625" style="33" bestFit="1" customWidth="1"/>
    <col min="2" max="2" width="8.85546875" style="33"/>
    <col min="3" max="3" width="14.42578125" style="35" bestFit="1" customWidth="1"/>
    <col min="4" max="4" width="10.140625" style="33" bestFit="1" customWidth="1"/>
    <col min="5" max="7" width="14.42578125" style="35" bestFit="1" customWidth="1"/>
    <col min="8" max="173" width="8.85546875" style="33"/>
    <col min="174" max="253" width="8.85546875" style="34"/>
    <col min="254" max="277" width="8.85546875" style="32"/>
  </cols>
  <sheetData>
    <row r="2" spans="1:9">
      <c r="A2" s="36" t="s">
        <v>49</v>
      </c>
      <c r="B2" s="36" t="s">
        <v>29</v>
      </c>
      <c r="C2" s="37" t="s">
        <v>42</v>
      </c>
      <c r="D2" s="36" t="s">
        <v>43</v>
      </c>
      <c r="E2" s="37" t="s">
        <v>44</v>
      </c>
      <c r="F2" s="37" t="s">
        <v>45</v>
      </c>
      <c r="G2" s="37" t="s">
        <v>46</v>
      </c>
      <c r="H2" s="36" t="s">
        <v>50</v>
      </c>
      <c r="I2" s="36" t="s">
        <v>50</v>
      </c>
    </row>
    <row r="3" spans="1:9">
      <c r="A3" s="38">
        <f>D3/$D$6</f>
        <v>0.53846153846153844</v>
      </c>
      <c r="B3" s="36" t="s">
        <v>39</v>
      </c>
      <c r="C3" s="37">
        <v>40</v>
      </c>
      <c r="D3" s="36">
        <v>350</v>
      </c>
      <c r="E3" s="37">
        <v>14</v>
      </c>
      <c r="F3" s="37">
        <v>26</v>
      </c>
      <c r="G3" s="37">
        <f>D3*C3</f>
        <v>14000</v>
      </c>
      <c r="H3" s="38">
        <f>(C3-E3)/C3</f>
        <v>0.65</v>
      </c>
      <c r="I3" s="38">
        <f>(C3-F3)/C3</f>
        <v>0.35</v>
      </c>
    </row>
    <row r="4" spans="1:9">
      <c r="A4" s="38">
        <f t="shared" ref="A4:A5" si="0">D4/$D$6</f>
        <v>0.30769230769230771</v>
      </c>
      <c r="B4" s="36" t="s">
        <v>40</v>
      </c>
      <c r="C4" s="37">
        <v>50</v>
      </c>
      <c r="D4" s="36">
        <v>200</v>
      </c>
      <c r="E4" s="37">
        <v>15</v>
      </c>
      <c r="F4" s="37">
        <v>35</v>
      </c>
      <c r="G4" s="37">
        <f t="shared" ref="G4:G5" si="1">D4*C4</f>
        <v>10000</v>
      </c>
      <c r="H4" s="38">
        <f t="shared" ref="H4:I5" si="2">(C4-E4)/C4</f>
        <v>0.7</v>
      </c>
      <c r="I4" s="38">
        <f t="shared" si="2"/>
        <v>0.82499999999999996</v>
      </c>
    </row>
    <row r="5" spans="1:9">
      <c r="A5" s="38">
        <f t="shared" si="0"/>
        <v>0.15384615384615385</v>
      </c>
      <c r="B5" s="36" t="s">
        <v>41</v>
      </c>
      <c r="C5" s="37">
        <v>53</v>
      </c>
      <c r="D5" s="36">
        <v>100</v>
      </c>
      <c r="E5" s="37">
        <v>28</v>
      </c>
      <c r="F5" s="37">
        <v>12</v>
      </c>
      <c r="G5" s="37">
        <f t="shared" si="1"/>
        <v>5300</v>
      </c>
      <c r="H5" s="38">
        <f t="shared" si="2"/>
        <v>0.47169811320754718</v>
      </c>
      <c r="I5" s="38">
        <f t="shared" si="2"/>
        <v>0.88</v>
      </c>
    </row>
    <row r="6" spans="1:9">
      <c r="D6" s="36">
        <f>SUM(D3:D5)</f>
        <v>650</v>
      </c>
    </row>
    <row r="7" spans="1:9">
      <c r="B7" s="36" t="s">
        <v>47</v>
      </c>
      <c r="C7" s="37">
        <v>11000</v>
      </c>
    </row>
    <row r="8" spans="1:9">
      <c r="B8" s="36" t="s">
        <v>48</v>
      </c>
      <c r="C8" s="37">
        <f>C7/((((C3-E3)/C3)*(D3/D6))+(((C4-E4)/C4)*(D4/D6))+(((C5-E5)/C5)*(D5/D6)))</f>
        <v>17242.634512569672</v>
      </c>
    </row>
    <row r="10" spans="1:9">
      <c r="A10" s="36" t="s">
        <v>43</v>
      </c>
      <c r="B10" s="36" t="s">
        <v>39</v>
      </c>
      <c r="C10" s="37" t="s">
        <v>40</v>
      </c>
      <c r="D10" s="36" t="s">
        <v>41</v>
      </c>
      <c r="E10" s="37" t="s">
        <v>46</v>
      </c>
      <c r="F10" s="37" t="s">
        <v>51</v>
      </c>
      <c r="G10" s="37" t="s">
        <v>52</v>
      </c>
    </row>
    <row r="11" spans="1:9">
      <c r="A11" s="39">
        <f>B11+C11+D11</f>
        <v>0</v>
      </c>
      <c r="B11" s="39">
        <f t="shared" ref="B11:B18" si="3">B12-($B$19/8)</f>
        <v>0</v>
      </c>
      <c r="C11" s="39">
        <f t="shared" ref="C11:C18" si="4">C12-($C$19/8)</f>
        <v>0</v>
      </c>
      <c r="D11" s="39">
        <f t="shared" ref="D11:D18" si="5">D12-($D$19/8)</f>
        <v>0</v>
      </c>
      <c r="E11" s="37">
        <f>($C$3*B11)+($C$4*C11)+($C$5*C11)</f>
        <v>0</v>
      </c>
      <c r="F11" s="37">
        <f>(($E$3*B11)+($E$4*C11)+($E$5*C11))+$C$7</f>
        <v>11000</v>
      </c>
      <c r="G11" s="37">
        <f>(($E$3*C11)+($E$4*D11)+($E$5*D11))+$C$7</f>
        <v>11000</v>
      </c>
    </row>
    <row r="12" spans="1:9">
      <c r="A12" s="39">
        <f t="shared" ref="A12:A27" si="6">B12+C12+D12</f>
        <v>48.53401205778637</v>
      </c>
      <c r="B12" s="39">
        <f t="shared" si="3"/>
        <v>29.014048458650908</v>
      </c>
      <c r="C12" s="39">
        <f t="shared" si="4"/>
        <v>13.263565009668968</v>
      </c>
      <c r="D12" s="39">
        <f t="shared" si="5"/>
        <v>6.2563985894664933</v>
      </c>
      <c r="E12" s="37">
        <f t="shared" ref="E12:E27" si="7">($C$3*B12)+($C$4*C12)+($C$5*C12)</f>
        <v>2526.7091343419402</v>
      </c>
      <c r="F12" s="37">
        <f t="shared" ref="F12:F27" si="8">(($E$3*B12)+($E$4*C12)+($E$5*C12))+$C$7</f>
        <v>11976.529973836878</v>
      </c>
      <c r="G12" s="37">
        <f>G11</f>
        <v>11000</v>
      </c>
    </row>
    <row r="13" spans="1:9">
      <c r="A13" s="39">
        <f t="shared" si="6"/>
        <v>97.06802411557274</v>
      </c>
      <c r="B13" s="39">
        <f t="shared" si="3"/>
        <v>58.028096917301795</v>
      </c>
      <c r="C13" s="39">
        <f t="shared" si="4"/>
        <v>26.527130019337946</v>
      </c>
      <c r="D13" s="39">
        <f t="shared" si="5"/>
        <v>12.512797178932992</v>
      </c>
      <c r="E13" s="37">
        <f t="shared" si="7"/>
        <v>5053.4182686838803</v>
      </c>
      <c r="F13" s="37">
        <f t="shared" si="8"/>
        <v>12953.059947673757</v>
      </c>
      <c r="G13" s="37">
        <f t="shared" ref="G13:G27" si="9">G12</f>
        <v>11000</v>
      </c>
    </row>
    <row r="14" spans="1:9">
      <c r="A14" s="39">
        <f t="shared" si="6"/>
        <v>145.6020361733591</v>
      </c>
      <c r="B14" s="39">
        <f t="shared" si="3"/>
        <v>87.042145375952686</v>
      </c>
      <c r="C14" s="39">
        <f t="shared" si="4"/>
        <v>39.790695029006926</v>
      </c>
      <c r="D14" s="39">
        <f t="shared" si="5"/>
        <v>18.769195768399491</v>
      </c>
      <c r="E14" s="37">
        <f t="shared" si="7"/>
        <v>7580.127403025821</v>
      </c>
      <c r="F14" s="37">
        <f t="shared" si="8"/>
        <v>13929.589921510636</v>
      </c>
      <c r="G14" s="37">
        <f t="shared" si="9"/>
        <v>11000</v>
      </c>
    </row>
    <row r="15" spans="1:9">
      <c r="A15" s="39">
        <f t="shared" si="6"/>
        <v>194.13604823114548</v>
      </c>
      <c r="B15" s="39">
        <f t="shared" si="3"/>
        <v>116.05619383460358</v>
      </c>
      <c r="C15" s="39">
        <f t="shared" si="4"/>
        <v>53.054260038675906</v>
      </c>
      <c r="D15" s="39">
        <f t="shared" si="5"/>
        <v>25.025594357865991</v>
      </c>
      <c r="E15" s="37">
        <f t="shared" si="7"/>
        <v>10106.836537367761</v>
      </c>
      <c r="F15" s="37">
        <f t="shared" si="8"/>
        <v>14906.119895347514</v>
      </c>
      <c r="G15" s="37">
        <f t="shared" si="9"/>
        <v>11000</v>
      </c>
    </row>
    <row r="16" spans="1:9">
      <c r="A16" s="39">
        <f t="shared" si="6"/>
        <v>242.67006028893186</v>
      </c>
      <c r="B16" s="39">
        <f t="shared" si="3"/>
        <v>145.07024229325447</v>
      </c>
      <c r="C16" s="39">
        <f t="shared" si="4"/>
        <v>66.317825048344886</v>
      </c>
      <c r="D16" s="39">
        <f t="shared" si="5"/>
        <v>31.28199294733249</v>
      </c>
      <c r="E16" s="37">
        <f t="shared" si="7"/>
        <v>12633.545671709702</v>
      </c>
      <c r="F16" s="37">
        <f t="shared" si="8"/>
        <v>15882.649869184392</v>
      </c>
      <c r="G16" s="37">
        <f t="shared" si="9"/>
        <v>11000</v>
      </c>
    </row>
    <row r="17" spans="1:19">
      <c r="A17" s="39">
        <f t="shared" si="6"/>
        <v>291.20407234671819</v>
      </c>
      <c r="B17" s="39">
        <f t="shared" si="3"/>
        <v>174.08429075190534</v>
      </c>
      <c r="C17" s="39">
        <f t="shared" si="4"/>
        <v>79.581390058013866</v>
      </c>
      <c r="D17" s="39">
        <f t="shared" si="5"/>
        <v>37.53839153679899</v>
      </c>
      <c r="E17" s="37">
        <f t="shared" si="7"/>
        <v>15160.254806051642</v>
      </c>
      <c r="F17" s="37">
        <f t="shared" si="8"/>
        <v>16859.179843021273</v>
      </c>
      <c r="G17" s="37">
        <f t="shared" si="9"/>
        <v>11000</v>
      </c>
    </row>
    <row r="18" spans="1:19">
      <c r="A18" s="39">
        <f t="shared" si="6"/>
        <v>339.73808440450455</v>
      </c>
      <c r="B18" s="39">
        <f t="shared" si="3"/>
        <v>203.09833921055622</v>
      </c>
      <c r="C18" s="39">
        <f t="shared" si="4"/>
        <v>92.844955067682847</v>
      </c>
      <c r="D18" s="39">
        <f t="shared" si="5"/>
        <v>43.79479012626549</v>
      </c>
      <c r="E18" s="37">
        <f t="shared" si="7"/>
        <v>17686.96394039358</v>
      </c>
      <c r="F18" s="37">
        <f t="shared" si="8"/>
        <v>17835.709816858151</v>
      </c>
      <c r="G18" s="37">
        <f t="shared" si="9"/>
        <v>11000</v>
      </c>
    </row>
    <row r="19" spans="1:19">
      <c r="A19" s="40">
        <f t="shared" si="6"/>
        <v>388.2720964622909</v>
      </c>
      <c r="B19" s="40">
        <f>((A3*C8)/C3)</f>
        <v>232.1123876692071</v>
      </c>
      <c r="C19" s="40">
        <f>((A4*C8)/C4)</f>
        <v>106.10852007735183</v>
      </c>
      <c r="D19" s="40">
        <f>((A5*C8)/C5)</f>
        <v>50.051188715731989</v>
      </c>
      <c r="E19" s="37">
        <f t="shared" si="7"/>
        <v>20213.673074735521</v>
      </c>
      <c r="F19" s="37">
        <f t="shared" si="8"/>
        <v>18812.239790695028</v>
      </c>
      <c r="G19" s="37">
        <f t="shared" si="9"/>
        <v>11000</v>
      </c>
    </row>
    <row r="20" spans="1:19">
      <c r="A20" s="39">
        <f t="shared" si="6"/>
        <v>436.80610852007726</v>
      </c>
      <c r="B20" s="39">
        <f>B19+($B$19/8)</f>
        <v>261.12643612785797</v>
      </c>
      <c r="C20" s="39">
        <f>C19+($C$19/8)</f>
        <v>119.37208508702081</v>
      </c>
      <c r="D20" s="39">
        <f>D19+($D$19/8)</f>
        <v>56.307587305198489</v>
      </c>
      <c r="E20" s="37">
        <f t="shared" si="7"/>
        <v>22740.382209077463</v>
      </c>
      <c r="F20" s="37">
        <f t="shared" si="8"/>
        <v>19788.769764531906</v>
      </c>
      <c r="G20" s="37">
        <f t="shared" si="9"/>
        <v>11000</v>
      </c>
    </row>
    <row r="21" spans="1:19">
      <c r="A21" s="39">
        <f t="shared" si="6"/>
        <v>485.34012057786362</v>
      </c>
      <c r="B21" s="39">
        <f t="shared" ref="B21:B27" si="10">B20+($B$19/8)</f>
        <v>290.14048458650888</v>
      </c>
      <c r="C21" s="39">
        <f t="shared" ref="C21:C27" si="11">C20+($C$19/8)</f>
        <v>132.63565009668977</v>
      </c>
      <c r="D21" s="39">
        <f t="shared" ref="D21:D27" si="12">D20+($D$19/8)</f>
        <v>62.563985894664988</v>
      </c>
      <c r="E21" s="37">
        <f t="shared" si="7"/>
        <v>25267.091343419401</v>
      </c>
      <c r="F21" s="37">
        <f t="shared" si="8"/>
        <v>20765.299738368783</v>
      </c>
      <c r="G21" s="37">
        <f t="shared" si="9"/>
        <v>11000</v>
      </c>
    </row>
    <row r="22" spans="1:19">
      <c r="A22" s="39">
        <f t="shared" si="6"/>
        <v>533.87413263565008</v>
      </c>
      <c r="B22" s="39">
        <f t="shared" si="10"/>
        <v>319.15453304515978</v>
      </c>
      <c r="C22" s="39">
        <f t="shared" si="11"/>
        <v>145.89921510635875</v>
      </c>
      <c r="D22" s="39">
        <f t="shared" si="12"/>
        <v>68.82038448413148</v>
      </c>
      <c r="E22" s="37">
        <f t="shared" si="7"/>
        <v>27793.800477761342</v>
      </c>
      <c r="F22" s="37">
        <f t="shared" si="8"/>
        <v>21741.829712205661</v>
      </c>
      <c r="G22" s="37">
        <f t="shared" si="9"/>
        <v>11000</v>
      </c>
    </row>
    <row r="23" spans="1:19">
      <c r="A23" s="39">
        <f t="shared" si="6"/>
        <v>582.40814469343638</v>
      </c>
      <c r="B23" s="39">
        <f t="shared" si="10"/>
        <v>348.16858150381069</v>
      </c>
      <c r="C23" s="39">
        <f t="shared" si="11"/>
        <v>159.16278011602773</v>
      </c>
      <c r="D23" s="39">
        <f t="shared" si="12"/>
        <v>75.07678307359798</v>
      </c>
      <c r="E23" s="37">
        <f t="shared" si="7"/>
        <v>30320.509612103284</v>
      </c>
      <c r="F23" s="37">
        <f t="shared" si="8"/>
        <v>22718.359686042542</v>
      </c>
      <c r="G23" s="37">
        <f t="shared" si="9"/>
        <v>11000</v>
      </c>
    </row>
    <row r="24" spans="1:19">
      <c r="A24" s="39">
        <f t="shared" si="6"/>
        <v>630.9421567512228</v>
      </c>
      <c r="B24" s="39">
        <f t="shared" si="10"/>
        <v>377.18262996246159</v>
      </c>
      <c r="C24" s="39">
        <f t="shared" si="11"/>
        <v>172.42634512569671</v>
      </c>
      <c r="D24" s="39">
        <f t="shared" si="12"/>
        <v>81.333181663064479</v>
      </c>
      <c r="E24" s="37">
        <f t="shared" si="7"/>
        <v>32847.218746445222</v>
      </c>
      <c r="F24" s="37">
        <f t="shared" si="8"/>
        <v>23694.88965987942</v>
      </c>
      <c r="G24" s="37">
        <f t="shared" si="9"/>
        <v>11000</v>
      </c>
    </row>
    <row r="25" spans="1:19">
      <c r="A25" s="39">
        <f t="shared" si="6"/>
        <v>679.4761688090091</v>
      </c>
      <c r="B25" s="39">
        <f t="shared" si="10"/>
        <v>406.19667842111249</v>
      </c>
      <c r="C25" s="39">
        <f t="shared" si="11"/>
        <v>185.68991013536569</v>
      </c>
      <c r="D25" s="39">
        <f t="shared" si="12"/>
        <v>87.589580252530979</v>
      </c>
      <c r="E25" s="37">
        <f t="shared" si="7"/>
        <v>35373.92788078716</v>
      </c>
      <c r="F25" s="37">
        <f t="shared" si="8"/>
        <v>24671.419633716301</v>
      </c>
      <c r="G25" s="37">
        <f t="shared" si="9"/>
        <v>11000</v>
      </c>
    </row>
    <row r="26" spans="1:19">
      <c r="A26" s="39">
        <f t="shared" si="6"/>
        <v>728.01018086679562</v>
      </c>
      <c r="B26" s="39">
        <f t="shared" si="10"/>
        <v>435.2107268797634</v>
      </c>
      <c r="C26" s="39">
        <f t="shared" si="11"/>
        <v>198.95347514503467</v>
      </c>
      <c r="D26" s="39">
        <f t="shared" si="12"/>
        <v>93.845978841997479</v>
      </c>
      <c r="E26" s="37">
        <f t="shared" si="7"/>
        <v>37900.637015129105</v>
      </c>
      <c r="F26" s="37">
        <f t="shared" si="8"/>
        <v>25647.949607553179</v>
      </c>
      <c r="G26" s="37">
        <f t="shared" si="9"/>
        <v>11000</v>
      </c>
      <c r="S26" s="31"/>
    </row>
    <row r="27" spans="1:19">
      <c r="A27" s="39">
        <f t="shared" si="6"/>
        <v>776.54419292458192</v>
      </c>
      <c r="B27" s="39">
        <f t="shared" si="10"/>
        <v>464.2247753384143</v>
      </c>
      <c r="C27" s="39">
        <f t="shared" si="11"/>
        <v>212.21704015470365</v>
      </c>
      <c r="D27" s="39">
        <f t="shared" si="12"/>
        <v>100.10237743146398</v>
      </c>
      <c r="E27" s="37">
        <f t="shared" si="7"/>
        <v>40427.34614947105</v>
      </c>
      <c r="F27" s="37">
        <f t="shared" si="8"/>
        <v>26624.479581390056</v>
      </c>
      <c r="G27" s="37">
        <f t="shared" si="9"/>
        <v>11000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35"/>
  <sheetViews>
    <sheetView showGridLines="0" workbookViewId="0"/>
  </sheetViews>
  <sheetFormatPr defaultRowHeight="15.75"/>
  <cols>
    <col min="1" max="1" width="1.42578125" style="1" customWidth="1"/>
    <col min="2" max="82" width="8.85546875" style="1"/>
  </cols>
  <sheetData>
    <row r="1" ht="4.5" customHeight="1"/>
    <row r="33" spans="4:13">
      <c r="E33" s="22" t="s">
        <v>35</v>
      </c>
      <c r="F33" s="22" t="s">
        <v>36</v>
      </c>
      <c r="G33" s="22" t="s">
        <v>37</v>
      </c>
      <c r="K33" s="22" t="s">
        <v>35</v>
      </c>
      <c r="L33" s="22" t="s">
        <v>36</v>
      </c>
      <c r="M33" s="22" t="s">
        <v>37</v>
      </c>
    </row>
    <row r="34" spans="4:13">
      <c r="D34" s="2" t="s">
        <v>38</v>
      </c>
      <c r="E34" s="23">
        <v>0.1</v>
      </c>
      <c r="F34" s="23">
        <v>0.1</v>
      </c>
      <c r="G34" s="23">
        <v>0.1</v>
      </c>
      <c r="K34" s="2">
        <f>LOOKUP(K35,'TOC (1) 1'!B5:B30,'TOC (1) 1'!C5:C30)</f>
        <v>1.4130434782608696E-2</v>
      </c>
      <c r="L34" s="2">
        <f>LOOKUP(L35,'TOC (1) 1'!B5:B30,'TOC (1) 1'!E5:E30)</f>
        <v>1.4957264957264958E-2</v>
      </c>
      <c r="M34" s="2">
        <f>LOOKUP(M35,'TOC (1) 1'!B5:B30,'TOC (1) 1'!G5:G30)</f>
        <v>1.4285714285714285E-2</v>
      </c>
    </row>
    <row r="35" spans="4:13">
      <c r="D35" s="2" t="s">
        <v>34</v>
      </c>
      <c r="E35" s="23">
        <v>0.1</v>
      </c>
      <c r="F35" s="23">
        <v>0.1</v>
      </c>
      <c r="G35" s="23">
        <v>0.1</v>
      </c>
      <c r="K35" s="2">
        <v>460</v>
      </c>
      <c r="L35" s="2">
        <v>260</v>
      </c>
      <c r="M35" s="2">
        <v>140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D30"/>
  <sheetViews>
    <sheetView showGridLines="0" workbookViewId="0">
      <selection activeCell="C16" sqref="C16"/>
    </sheetView>
  </sheetViews>
  <sheetFormatPr defaultRowHeight="15.75"/>
  <cols>
    <col min="1" max="1" width="0.7109375" style="1" customWidth="1"/>
    <col min="2" max="2" width="29.7109375" style="1" bestFit="1" customWidth="1"/>
    <col min="3" max="4" width="29.7109375" style="1" customWidth="1"/>
    <col min="5" max="5" width="30.5703125" style="1" bestFit="1" customWidth="1"/>
    <col min="6" max="82" width="9.140625" style="1"/>
  </cols>
  <sheetData>
    <row r="1" spans="2:5" ht="4.5" customHeight="1"/>
    <row r="2" spans="2:5">
      <c r="B2" s="2" t="s">
        <v>0</v>
      </c>
      <c r="C2" s="2" t="s">
        <v>1</v>
      </c>
      <c r="D2" s="2" t="s">
        <v>2</v>
      </c>
      <c r="E2" s="2" t="s">
        <v>3</v>
      </c>
    </row>
    <row r="3" spans="2:5">
      <c r="B3" s="2" t="s">
        <v>4</v>
      </c>
      <c r="C3" s="2">
        <v>200</v>
      </c>
      <c r="D3" s="2">
        <v>100</v>
      </c>
      <c r="E3" s="2">
        <v>300</v>
      </c>
    </row>
    <row r="4" spans="2:5">
      <c r="B4" s="2" t="s">
        <v>5</v>
      </c>
      <c r="C4" s="3">
        <v>80</v>
      </c>
      <c r="D4" s="3">
        <v>90</v>
      </c>
      <c r="E4" s="3">
        <v>100</v>
      </c>
    </row>
    <row r="5" spans="2:5">
      <c r="B5" s="2" t="s">
        <v>7</v>
      </c>
      <c r="C5" s="4">
        <v>5</v>
      </c>
      <c r="D5" s="4">
        <v>4</v>
      </c>
      <c r="E5" s="4">
        <v>3</v>
      </c>
    </row>
    <row r="6" spans="2:5">
      <c r="B6" s="2" t="s">
        <v>6</v>
      </c>
      <c r="C6" s="4">
        <v>10</v>
      </c>
      <c r="D6" s="4">
        <v>8</v>
      </c>
      <c r="E6" s="4">
        <v>11</v>
      </c>
    </row>
    <row r="7" spans="2:5">
      <c r="B7" s="2" t="s">
        <v>8</v>
      </c>
      <c r="C7" s="4">
        <v>5</v>
      </c>
      <c r="D7" s="4">
        <v>0</v>
      </c>
      <c r="E7" s="4">
        <v>4</v>
      </c>
    </row>
    <row r="8" spans="2:5">
      <c r="B8" s="2" t="s">
        <v>9</v>
      </c>
      <c r="C8" s="4">
        <v>6</v>
      </c>
      <c r="D8" s="4">
        <v>3</v>
      </c>
      <c r="E8" s="4">
        <v>2</v>
      </c>
    </row>
    <row r="9" spans="2:5">
      <c r="B9" s="2" t="s">
        <v>10</v>
      </c>
      <c r="C9" s="3">
        <v>25</v>
      </c>
      <c r="D9" s="3">
        <v>15</v>
      </c>
      <c r="E9" s="3">
        <v>18</v>
      </c>
    </row>
    <row r="10" spans="2:5">
      <c r="B10" s="10" t="s">
        <v>26</v>
      </c>
      <c r="C10" s="11">
        <f>C4-C9</f>
        <v>55</v>
      </c>
      <c r="D10" s="11">
        <f t="shared" ref="D10:E10" si="0">D4-D9</f>
        <v>75</v>
      </c>
      <c r="E10" s="11">
        <f t="shared" si="0"/>
        <v>82</v>
      </c>
    </row>
    <row r="11" spans="2:5" ht="31.5">
      <c r="B11" s="12" t="s">
        <v>27</v>
      </c>
      <c r="C11" s="13">
        <f>C6</f>
        <v>10</v>
      </c>
      <c r="D11" s="13">
        <f t="shared" ref="D11:E11" si="1">D6</f>
        <v>8</v>
      </c>
      <c r="E11" s="13">
        <f t="shared" si="1"/>
        <v>11</v>
      </c>
    </row>
    <row r="12" spans="2:5" ht="31.5">
      <c r="B12" s="12" t="s">
        <v>28</v>
      </c>
      <c r="C12" s="11">
        <f>C10/C11</f>
        <v>5.5</v>
      </c>
      <c r="D12" s="11">
        <f t="shared" ref="D12:E12" si="2">D10/D11</f>
        <v>9.375</v>
      </c>
      <c r="E12" s="11">
        <f t="shared" si="2"/>
        <v>7.4545454545454541</v>
      </c>
    </row>
    <row r="14" spans="2:5">
      <c r="B14" s="2" t="s">
        <v>13</v>
      </c>
      <c r="C14" s="2" t="s">
        <v>13</v>
      </c>
      <c r="D14" s="2" t="s">
        <v>13</v>
      </c>
      <c r="E14" s="2" t="s">
        <v>13</v>
      </c>
    </row>
    <row r="15" spans="2:5">
      <c r="B15" s="2" t="s">
        <v>7</v>
      </c>
      <c r="C15" s="4">
        <f>C5*$C$3</f>
        <v>1000</v>
      </c>
      <c r="D15" s="4">
        <f>D5*$D$3</f>
        <v>400</v>
      </c>
      <c r="E15" s="4">
        <f>E5*$E$3</f>
        <v>900</v>
      </c>
    </row>
    <row r="16" spans="2:5">
      <c r="B16" s="2" t="s">
        <v>6</v>
      </c>
      <c r="C16" s="4">
        <f>C6*$C$3</f>
        <v>2000</v>
      </c>
      <c r="D16" s="4">
        <f>D6*$D$3</f>
        <v>800</v>
      </c>
      <c r="E16" s="4">
        <f>E6*$E$3</f>
        <v>3300</v>
      </c>
    </row>
    <row r="17" spans="2:19">
      <c r="B17" s="2" t="s">
        <v>8</v>
      </c>
      <c r="C17" s="4">
        <f>C7*$C$3</f>
        <v>1000</v>
      </c>
      <c r="D17" s="4">
        <f>D7*$D$3</f>
        <v>0</v>
      </c>
      <c r="E17" s="4">
        <f>E7*$E$3</f>
        <v>1200</v>
      </c>
    </row>
    <row r="18" spans="2:19">
      <c r="B18" s="2" t="s">
        <v>9</v>
      </c>
      <c r="C18" s="4">
        <f>C8*$C$3</f>
        <v>1200</v>
      </c>
      <c r="D18" s="4">
        <f>D8*$D$3</f>
        <v>300</v>
      </c>
      <c r="E18" s="4">
        <f>E8*$E$3</f>
        <v>600</v>
      </c>
    </row>
    <row r="20" spans="2:19">
      <c r="B20" s="2" t="s">
        <v>14</v>
      </c>
      <c r="C20" s="2" t="s">
        <v>14</v>
      </c>
      <c r="D20" s="2" t="s">
        <v>15</v>
      </c>
      <c r="E20" s="2" t="s">
        <v>20</v>
      </c>
    </row>
    <row r="21" spans="2:19">
      <c r="B21" s="2" t="s">
        <v>16</v>
      </c>
      <c r="C21" s="4">
        <f>C15+D15+E15</f>
        <v>2300</v>
      </c>
      <c r="D21" s="4">
        <f>8*5*60</f>
        <v>2400</v>
      </c>
      <c r="E21" s="5">
        <f>C21/D21</f>
        <v>0.95833333333333337</v>
      </c>
    </row>
    <row r="22" spans="2:19">
      <c r="B22" s="6" t="s">
        <v>19</v>
      </c>
      <c r="C22" s="7">
        <f t="shared" ref="C22:C24" si="3">C16+D16+E16</f>
        <v>6100</v>
      </c>
      <c r="D22" s="7">
        <f>8*5*60*2</f>
        <v>4800</v>
      </c>
      <c r="E22" s="8">
        <f t="shared" ref="E22:E24" si="4">C22/D22</f>
        <v>1.2708333333333333</v>
      </c>
    </row>
    <row r="23" spans="2:19">
      <c r="B23" s="2" t="s">
        <v>17</v>
      </c>
      <c r="C23" s="4">
        <f t="shared" si="3"/>
        <v>2200</v>
      </c>
      <c r="D23" s="4">
        <f t="shared" ref="D23:D24" si="5">8*5*60</f>
        <v>2400</v>
      </c>
      <c r="E23" s="5">
        <f t="shared" si="4"/>
        <v>0.91666666666666663</v>
      </c>
    </row>
    <row r="24" spans="2:19">
      <c r="B24" s="2" t="s">
        <v>18</v>
      </c>
      <c r="C24" s="4">
        <f t="shared" si="3"/>
        <v>2100</v>
      </c>
      <c r="D24" s="4">
        <f t="shared" si="5"/>
        <v>2400</v>
      </c>
      <c r="E24" s="5">
        <f t="shared" si="4"/>
        <v>0.875</v>
      </c>
    </row>
    <row r="26" spans="2:19">
      <c r="B26" s="9" t="s">
        <v>25</v>
      </c>
      <c r="C26" s="53" t="s">
        <v>24</v>
      </c>
      <c r="D26" s="53"/>
      <c r="E26" s="53"/>
    </row>
    <row r="29" spans="2:19">
      <c r="H29" s="6" t="s">
        <v>11</v>
      </c>
      <c r="I29" s="54" t="s">
        <v>12</v>
      </c>
      <c r="J29" s="54"/>
      <c r="K29" s="54"/>
      <c r="L29" s="54"/>
      <c r="M29" s="54"/>
      <c r="N29" s="54"/>
      <c r="O29" s="54"/>
      <c r="P29" s="54"/>
      <c r="Q29" s="55" t="s">
        <v>21</v>
      </c>
      <c r="R29" s="55"/>
      <c r="S29" s="55"/>
    </row>
    <row r="30" spans="2:19">
      <c r="H30" s="10" t="s">
        <v>22</v>
      </c>
      <c r="I30" s="56" t="s">
        <v>23</v>
      </c>
      <c r="J30" s="56"/>
      <c r="K30" s="56"/>
      <c r="L30" s="56"/>
      <c r="M30" s="56"/>
      <c r="N30" s="56"/>
      <c r="O30" s="56"/>
      <c r="P30" s="56"/>
      <c r="Q30" s="53"/>
      <c r="R30" s="53"/>
      <c r="S30" s="53"/>
    </row>
  </sheetData>
  <mergeCells count="5">
    <mergeCell ref="C26:E26"/>
    <mergeCell ref="I29:P29"/>
    <mergeCell ref="Q29:S29"/>
    <mergeCell ref="I30:P30"/>
    <mergeCell ref="Q30:S3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D30"/>
  <sheetViews>
    <sheetView showGridLines="0" tabSelected="1" workbookViewId="0">
      <selection activeCell="B2" sqref="B2"/>
    </sheetView>
  </sheetViews>
  <sheetFormatPr defaultRowHeight="15.75"/>
  <cols>
    <col min="1" max="1" width="0.7109375" style="1" customWidth="1"/>
    <col min="2" max="2" width="29.7109375" style="1" bestFit="1" customWidth="1"/>
    <col min="3" max="4" width="29.7109375" style="1" customWidth="1"/>
    <col min="5" max="5" width="30.5703125" style="1" bestFit="1" customWidth="1"/>
    <col min="6" max="82" width="9.140625" style="1"/>
  </cols>
  <sheetData>
    <row r="1" spans="2:5" ht="4.5" customHeight="1"/>
    <row r="2" spans="2:5">
      <c r="B2" s="64" t="s">
        <v>0</v>
      </c>
      <c r="C2" s="64" t="s">
        <v>1</v>
      </c>
      <c r="D2" s="64" t="s">
        <v>2</v>
      </c>
      <c r="E2" s="64" t="s">
        <v>3</v>
      </c>
    </row>
    <row r="3" spans="2:5">
      <c r="B3" s="64" t="s">
        <v>4</v>
      </c>
      <c r="C3" s="64">
        <v>200</v>
      </c>
      <c r="D3" s="64">
        <v>100</v>
      </c>
      <c r="E3" s="64">
        <v>300</v>
      </c>
    </row>
    <row r="4" spans="2:5">
      <c r="B4" s="64" t="s">
        <v>5</v>
      </c>
      <c r="C4" s="65">
        <v>80</v>
      </c>
      <c r="D4" s="65">
        <v>90</v>
      </c>
      <c r="E4" s="65">
        <v>100</v>
      </c>
    </row>
    <row r="5" spans="2:5">
      <c r="B5" s="64" t="s">
        <v>7</v>
      </c>
      <c r="C5" s="66"/>
      <c r="D5" s="66"/>
      <c r="E5" s="66"/>
    </row>
    <row r="6" spans="2:5">
      <c r="B6" s="64" t="s">
        <v>6</v>
      </c>
      <c r="C6" s="66"/>
      <c r="D6" s="66"/>
      <c r="E6" s="66"/>
    </row>
    <row r="7" spans="2:5">
      <c r="B7" s="64" t="s">
        <v>8</v>
      </c>
      <c r="C7" s="66"/>
      <c r="D7" s="66"/>
      <c r="E7" s="66"/>
    </row>
    <row r="8" spans="2:5">
      <c r="B8" s="64" t="s">
        <v>9</v>
      </c>
      <c r="C8" s="66"/>
      <c r="D8" s="66"/>
      <c r="E8" s="66"/>
    </row>
    <row r="9" spans="2:5">
      <c r="B9" s="64" t="s">
        <v>10</v>
      </c>
      <c r="C9" s="65">
        <v>25</v>
      </c>
      <c r="D9" s="65">
        <v>15</v>
      </c>
      <c r="E9" s="65">
        <v>18</v>
      </c>
    </row>
    <row r="10" spans="2:5">
      <c r="B10" s="64" t="s">
        <v>26</v>
      </c>
      <c r="C10" s="65"/>
      <c r="D10" s="65"/>
      <c r="E10" s="65"/>
    </row>
    <row r="11" spans="2:5" ht="31.5">
      <c r="B11" s="67" t="s">
        <v>27</v>
      </c>
      <c r="C11" s="66"/>
      <c r="D11" s="66"/>
      <c r="E11" s="66"/>
    </row>
    <row r="12" spans="2:5" ht="31.5">
      <c r="B12" s="67" t="s">
        <v>28</v>
      </c>
      <c r="C12" s="65"/>
      <c r="D12" s="65"/>
      <c r="E12" s="65"/>
    </row>
    <row r="13" spans="2:5">
      <c r="B13" s="68"/>
      <c r="C13" s="68"/>
      <c r="D13" s="68"/>
      <c r="E13" s="68"/>
    </row>
    <row r="14" spans="2:5">
      <c r="B14" s="64" t="s">
        <v>13</v>
      </c>
      <c r="C14" s="64" t="s">
        <v>13</v>
      </c>
      <c r="D14" s="64" t="s">
        <v>13</v>
      </c>
      <c r="E14" s="64" t="s">
        <v>13</v>
      </c>
    </row>
    <row r="15" spans="2:5">
      <c r="B15" s="64" t="s">
        <v>7</v>
      </c>
      <c r="C15" s="66"/>
      <c r="D15" s="66"/>
      <c r="E15" s="66"/>
    </row>
    <row r="16" spans="2:5">
      <c r="B16" s="64" t="s">
        <v>6</v>
      </c>
      <c r="C16" s="66"/>
      <c r="D16" s="66"/>
      <c r="E16" s="66"/>
    </row>
    <row r="17" spans="2:19">
      <c r="B17" s="64" t="s">
        <v>8</v>
      </c>
      <c r="C17" s="66"/>
      <c r="D17" s="66"/>
      <c r="E17" s="66"/>
    </row>
    <row r="18" spans="2:19">
      <c r="B18" s="64" t="s">
        <v>9</v>
      </c>
      <c r="C18" s="66"/>
      <c r="D18" s="66"/>
      <c r="E18" s="66"/>
    </row>
    <row r="19" spans="2:19">
      <c r="B19" s="68"/>
      <c r="C19" s="68"/>
      <c r="D19" s="68"/>
      <c r="E19" s="68"/>
    </row>
    <row r="20" spans="2:19">
      <c r="B20" s="64" t="s">
        <v>14</v>
      </c>
      <c r="C20" s="64" t="s">
        <v>14</v>
      </c>
      <c r="D20" s="64" t="s">
        <v>15</v>
      </c>
      <c r="E20" s="64" t="s">
        <v>20</v>
      </c>
    </row>
    <row r="21" spans="2:19">
      <c r="B21" s="64" t="s">
        <v>16</v>
      </c>
      <c r="C21" s="66"/>
      <c r="D21" s="66"/>
      <c r="E21" s="69"/>
    </row>
    <row r="22" spans="2:19">
      <c r="B22" s="64" t="s">
        <v>19</v>
      </c>
      <c r="C22" s="66"/>
      <c r="D22" s="66"/>
      <c r="E22" s="69"/>
    </row>
    <row r="23" spans="2:19">
      <c r="B23" s="64" t="s">
        <v>17</v>
      </c>
      <c r="C23" s="66"/>
      <c r="D23" s="66"/>
      <c r="E23" s="69"/>
    </row>
    <row r="24" spans="2:19">
      <c r="B24" s="64" t="s">
        <v>18</v>
      </c>
      <c r="C24" s="66"/>
      <c r="D24" s="66"/>
      <c r="E24" s="69"/>
    </row>
    <row r="25" spans="2:19">
      <c r="B25" s="68"/>
      <c r="C25" s="68"/>
      <c r="D25" s="68"/>
      <c r="E25" s="68"/>
    </row>
    <row r="26" spans="2:19">
      <c r="B26" s="70" t="s">
        <v>25</v>
      </c>
      <c r="C26" s="71" t="s">
        <v>24</v>
      </c>
      <c r="D26" s="71"/>
      <c r="E26" s="71"/>
    </row>
    <row r="29" spans="2:19">
      <c r="H29" s="42" t="s">
        <v>11</v>
      </c>
      <c r="I29" s="54" t="s">
        <v>12</v>
      </c>
      <c r="J29" s="54"/>
      <c r="K29" s="54"/>
      <c r="L29" s="54"/>
      <c r="M29" s="54"/>
      <c r="N29" s="54"/>
      <c r="O29" s="54"/>
      <c r="P29" s="54"/>
      <c r="Q29" s="55" t="s">
        <v>21</v>
      </c>
      <c r="R29" s="55"/>
      <c r="S29" s="55"/>
    </row>
    <row r="30" spans="2:19">
      <c r="H30" s="41" t="s">
        <v>22</v>
      </c>
      <c r="I30" s="56" t="s">
        <v>23</v>
      </c>
      <c r="J30" s="56"/>
      <c r="K30" s="56"/>
      <c r="L30" s="56"/>
      <c r="M30" s="56"/>
      <c r="N30" s="56"/>
      <c r="O30" s="56"/>
      <c r="P30" s="56"/>
      <c r="Q30" s="53"/>
      <c r="R30" s="53"/>
      <c r="S30" s="53"/>
    </row>
  </sheetData>
  <mergeCells count="5">
    <mergeCell ref="C26:E26"/>
    <mergeCell ref="I29:P29"/>
    <mergeCell ref="Q29:S29"/>
    <mergeCell ref="I30:P30"/>
    <mergeCell ref="Q30:S3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A2" zoomScale="200" zoomScaleNormal="200" workbookViewId="0">
      <selection activeCell="B2" sqref="B2"/>
    </sheetView>
  </sheetViews>
  <sheetFormatPr defaultRowHeight="15"/>
  <cols>
    <col min="5" max="6" width="14.140625" bestFit="1" customWidth="1"/>
  </cols>
  <sheetData>
    <row r="1" spans="1:6">
      <c r="A1" s="48">
        <v>0.04</v>
      </c>
      <c r="B1" s="48"/>
      <c r="C1" s="48"/>
    </row>
    <row r="2" spans="1:6">
      <c r="A2">
        <v>200000</v>
      </c>
      <c r="E2" s="49">
        <f>NPV(A1,E4:E33)+E3</f>
        <v>119038.01439725963</v>
      </c>
      <c r="F2" s="49">
        <f>NPV(D1,F4:F33)+F3</f>
        <v>728200</v>
      </c>
    </row>
    <row r="3" spans="1:6">
      <c r="B3">
        <f>SUM(B4:B33)</f>
        <v>194889.61804844186</v>
      </c>
      <c r="C3">
        <f>SUM(C4:C33)</f>
        <v>208311.12643096529</v>
      </c>
      <c r="D3">
        <v>0</v>
      </c>
      <c r="E3" s="46">
        <f>-A2</f>
        <v>-200000</v>
      </c>
      <c r="F3" s="46">
        <f>E3</f>
        <v>-200000</v>
      </c>
    </row>
    <row r="4" spans="1:6">
      <c r="A4">
        <f>200*(1.02^10)</f>
        <v>243.79888399895142</v>
      </c>
      <c r="B4">
        <f>E4/((1+$A$1)^D4)</f>
        <v>17740.384615384613</v>
      </c>
      <c r="C4">
        <f>F4/((1+$A$1)^D4)</f>
        <v>29750</v>
      </c>
      <c r="D4">
        <v>1</v>
      </c>
      <c r="E4" s="46">
        <v>18450</v>
      </c>
      <c r="F4" s="46">
        <v>30940</v>
      </c>
    </row>
    <row r="5" spans="1:6">
      <c r="B5">
        <f t="shared" ref="B5:B17" si="0">E5/((1+$A$1)^D5)</f>
        <v>17058.062130177514</v>
      </c>
      <c r="C5">
        <f t="shared" ref="C5:C11" si="1">F5/((1+$A$1)^D5)</f>
        <v>28605.769230769227</v>
      </c>
      <c r="D5">
        <f>D4+1</f>
        <v>2</v>
      </c>
      <c r="E5" s="46">
        <v>18450</v>
      </c>
      <c r="F5" s="46">
        <v>30940</v>
      </c>
    </row>
    <row r="6" spans="1:6">
      <c r="B6">
        <f t="shared" si="0"/>
        <v>16401.98281747838</v>
      </c>
      <c r="C6">
        <f t="shared" si="1"/>
        <v>27505.547337278105</v>
      </c>
      <c r="D6">
        <f t="shared" ref="D6:D33" si="2">D5+1</f>
        <v>3</v>
      </c>
      <c r="E6" s="46">
        <v>18450</v>
      </c>
      <c r="F6" s="46">
        <v>30940</v>
      </c>
    </row>
    <row r="7" spans="1:6">
      <c r="B7">
        <f t="shared" si="0"/>
        <v>15771.137324498439</v>
      </c>
      <c r="C7">
        <f t="shared" si="1"/>
        <v>26447.641670459714</v>
      </c>
      <c r="D7">
        <f t="shared" si="2"/>
        <v>4</v>
      </c>
      <c r="E7" s="46">
        <v>18450</v>
      </c>
      <c r="F7" s="46">
        <v>30940</v>
      </c>
    </row>
    <row r="8" spans="1:6">
      <c r="B8">
        <f t="shared" si="0"/>
        <v>15164.555119710036</v>
      </c>
      <c r="C8">
        <f t="shared" si="1"/>
        <v>25430.424683134337</v>
      </c>
      <c r="D8">
        <f t="shared" si="2"/>
        <v>5</v>
      </c>
      <c r="E8" s="46">
        <v>18450</v>
      </c>
      <c r="F8" s="46">
        <v>30940</v>
      </c>
    </row>
    <row r="9" spans="1:6">
      <c r="B9">
        <f t="shared" si="0"/>
        <v>14581.302999721189</v>
      </c>
      <c r="C9">
        <f t="shared" si="1"/>
        <v>24452.33142609071</v>
      </c>
      <c r="D9">
        <f t="shared" si="2"/>
        <v>6</v>
      </c>
      <c r="E9" s="46">
        <v>18450</v>
      </c>
      <c r="F9" s="46">
        <v>30940</v>
      </c>
    </row>
    <row r="10" spans="1:6">
      <c r="B10">
        <f t="shared" si="0"/>
        <v>14020.483653578067</v>
      </c>
      <c r="C10">
        <f t="shared" si="1"/>
        <v>23511.857140471839</v>
      </c>
      <c r="D10">
        <f t="shared" si="2"/>
        <v>7</v>
      </c>
      <c r="E10" s="46">
        <v>18450</v>
      </c>
      <c r="F10" s="46">
        <v>30940</v>
      </c>
    </row>
    <row r="11" spans="1:6">
      <c r="B11">
        <f t="shared" si="0"/>
        <v>13481.234282286601</v>
      </c>
      <c r="C11">
        <f t="shared" si="1"/>
        <v>22607.554942761377</v>
      </c>
      <c r="D11">
        <f t="shared" si="2"/>
        <v>8</v>
      </c>
      <c r="E11" s="46">
        <v>18450</v>
      </c>
      <c r="F11" s="46">
        <v>30940</v>
      </c>
    </row>
    <row r="12" spans="1:6">
      <c r="B12">
        <f t="shared" si="0"/>
        <v>12962.725271429423</v>
      </c>
      <c r="D12">
        <f t="shared" si="2"/>
        <v>9</v>
      </c>
      <c r="E12" s="46">
        <v>18450</v>
      </c>
      <c r="F12" s="46">
        <v>30940</v>
      </c>
    </row>
    <row r="13" spans="1:6">
      <c r="B13">
        <f t="shared" si="0"/>
        <v>12464.158914835984</v>
      </c>
      <c r="D13">
        <f t="shared" si="2"/>
        <v>10</v>
      </c>
      <c r="E13" s="46">
        <v>18450</v>
      </c>
      <c r="F13" s="46">
        <v>30940</v>
      </c>
    </row>
    <row r="14" spans="1:6">
      <c r="B14">
        <f t="shared" si="0"/>
        <v>11984.768187342293</v>
      </c>
      <c r="D14">
        <f t="shared" si="2"/>
        <v>11</v>
      </c>
      <c r="E14" s="46">
        <v>18450</v>
      </c>
      <c r="F14" s="46">
        <v>30940</v>
      </c>
    </row>
    <row r="15" spans="1:6">
      <c r="B15">
        <f t="shared" si="0"/>
        <v>11523.815564752202</v>
      </c>
      <c r="D15">
        <f t="shared" si="2"/>
        <v>12</v>
      </c>
      <c r="E15" s="46">
        <v>18450</v>
      </c>
      <c r="F15" s="46">
        <v>30940</v>
      </c>
    </row>
    <row r="16" spans="1:6">
      <c r="B16">
        <f t="shared" si="0"/>
        <v>11080.591889184809</v>
      </c>
      <c r="D16">
        <f t="shared" si="2"/>
        <v>13</v>
      </c>
      <c r="E16" s="46">
        <v>18450</v>
      </c>
      <c r="F16" s="46">
        <v>30940</v>
      </c>
    </row>
    <row r="17" spans="2:6">
      <c r="B17">
        <f t="shared" si="0"/>
        <v>10654.415278062317</v>
      </c>
      <c r="D17">
        <f t="shared" si="2"/>
        <v>14</v>
      </c>
      <c r="E17" s="46">
        <v>18450</v>
      </c>
      <c r="F17" s="46">
        <v>30940</v>
      </c>
    </row>
    <row r="18" spans="2:6">
      <c r="D18">
        <f t="shared" si="2"/>
        <v>15</v>
      </c>
      <c r="E18" s="46">
        <v>18450</v>
      </c>
      <c r="F18" s="46">
        <v>30940</v>
      </c>
    </row>
    <row r="19" spans="2:6">
      <c r="D19">
        <f t="shared" si="2"/>
        <v>16</v>
      </c>
      <c r="E19" s="46">
        <v>18450</v>
      </c>
      <c r="F19" s="46">
        <v>30940</v>
      </c>
    </row>
    <row r="20" spans="2:6">
      <c r="D20">
        <f t="shared" si="2"/>
        <v>17</v>
      </c>
      <c r="E20" s="46">
        <v>18450</v>
      </c>
      <c r="F20" s="46">
        <v>30940</v>
      </c>
    </row>
    <row r="21" spans="2:6">
      <c r="D21">
        <f t="shared" si="2"/>
        <v>18</v>
      </c>
      <c r="E21" s="46">
        <v>18450</v>
      </c>
      <c r="F21" s="46">
        <v>30940</v>
      </c>
    </row>
    <row r="22" spans="2:6">
      <c r="D22">
        <f t="shared" si="2"/>
        <v>19</v>
      </c>
      <c r="E22" s="46">
        <v>18450</v>
      </c>
      <c r="F22" s="46">
        <v>30940</v>
      </c>
    </row>
    <row r="23" spans="2:6">
      <c r="D23">
        <f t="shared" si="2"/>
        <v>20</v>
      </c>
      <c r="E23" s="46">
        <v>18450</v>
      </c>
      <c r="F23" s="46">
        <v>30940</v>
      </c>
    </row>
    <row r="24" spans="2:6">
      <c r="D24">
        <f t="shared" si="2"/>
        <v>21</v>
      </c>
      <c r="E24" s="46">
        <v>18450</v>
      </c>
      <c r="F24" s="46">
        <v>30940</v>
      </c>
    </row>
    <row r="25" spans="2:6">
      <c r="D25">
        <f t="shared" si="2"/>
        <v>22</v>
      </c>
      <c r="E25" s="46">
        <v>18450</v>
      </c>
      <c r="F25" s="46">
        <v>30940</v>
      </c>
    </row>
    <row r="26" spans="2:6">
      <c r="D26">
        <f t="shared" si="2"/>
        <v>23</v>
      </c>
      <c r="E26" s="46">
        <v>18450</v>
      </c>
      <c r="F26" s="46">
        <v>30940</v>
      </c>
    </row>
    <row r="27" spans="2:6">
      <c r="D27">
        <f t="shared" si="2"/>
        <v>24</v>
      </c>
      <c r="E27" s="46">
        <v>18450</v>
      </c>
      <c r="F27" s="46">
        <v>30940</v>
      </c>
    </row>
    <row r="28" spans="2:6">
      <c r="D28">
        <f t="shared" si="2"/>
        <v>25</v>
      </c>
      <c r="E28" s="46">
        <v>18450</v>
      </c>
      <c r="F28" s="46">
        <v>30940</v>
      </c>
    </row>
    <row r="29" spans="2:6">
      <c r="D29">
        <f t="shared" si="2"/>
        <v>26</v>
      </c>
      <c r="E29" s="46">
        <v>18450</v>
      </c>
      <c r="F29" s="46">
        <v>30940</v>
      </c>
    </row>
    <row r="30" spans="2:6">
      <c r="D30">
        <f t="shared" si="2"/>
        <v>27</v>
      </c>
      <c r="E30" s="46">
        <v>18450</v>
      </c>
      <c r="F30" s="46">
        <v>30940</v>
      </c>
    </row>
    <row r="31" spans="2:6">
      <c r="D31">
        <f t="shared" si="2"/>
        <v>28</v>
      </c>
      <c r="E31" s="46">
        <v>18450</v>
      </c>
      <c r="F31" s="46">
        <v>30940</v>
      </c>
    </row>
    <row r="32" spans="2:6">
      <c r="D32">
        <f t="shared" si="2"/>
        <v>29</v>
      </c>
      <c r="E32" s="46">
        <v>18450</v>
      </c>
      <c r="F32" s="46">
        <v>30940</v>
      </c>
    </row>
    <row r="33" spans="4:6">
      <c r="D33">
        <f t="shared" si="2"/>
        <v>30</v>
      </c>
      <c r="E33" s="46">
        <v>18450</v>
      </c>
      <c r="F33" s="46">
        <v>30940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"/>
  <sheetViews>
    <sheetView zoomScale="180" zoomScaleNormal="180" workbookViewId="0">
      <selection activeCell="C6" sqref="C6"/>
    </sheetView>
  </sheetViews>
  <sheetFormatPr defaultRowHeight="15"/>
  <cols>
    <col min="1" max="1" width="0.7109375" customWidth="1"/>
    <col min="2" max="2" width="2.140625" bestFit="1" customWidth="1"/>
    <col min="3" max="3" width="9.140625" bestFit="1" customWidth="1"/>
    <col min="4" max="4" width="13" bestFit="1" customWidth="1"/>
    <col min="5" max="5" width="12.42578125" bestFit="1" customWidth="1"/>
    <col min="6" max="6" width="5" bestFit="1" customWidth="1"/>
    <col min="7" max="7" width="13" bestFit="1" customWidth="1"/>
  </cols>
  <sheetData>
    <row r="1" spans="2:7">
      <c r="C1" t="s">
        <v>53</v>
      </c>
      <c r="D1" s="50" t="s">
        <v>54</v>
      </c>
      <c r="E1" s="51" t="s">
        <v>56</v>
      </c>
    </row>
    <row r="2" spans="2:7">
      <c r="B2" s="50" t="s">
        <v>39</v>
      </c>
      <c r="C2">
        <v>500</v>
      </c>
      <c r="D2" s="43">
        <v>4</v>
      </c>
      <c r="E2" s="44">
        <v>11.75</v>
      </c>
      <c r="G2">
        <f>1880/4</f>
        <v>470</v>
      </c>
    </row>
    <row r="3" spans="2:7">
      <c r="B3" s="50" t="s">
        <v>40</v>
      </c>
      <c r="C3">
        <v>700</v>
      </c>
      <c r="D3" s="43">
        <v>9</v>
      </c>
      <c r="E3" s="44">
        <v>5.33</v>
      </c>
    </row>
    <row r="4" spans="2:7">
      <c r="B4" s="50" t="s">
        <v>41</v>
      </c>
      <c r="C4">
        <v>1000</v>
      </c>
      <c r="D4" s="43">
        <v>6</v>
      </c>
      <c r="E4" s="44">
        <v>12.33</v>
      </c>
    </row>
    <row r="6" spans="2:7">
      <c r="B6" t="s">
        <v>39</v>
      </c>
      <c r="C6" s="45">
        <f>C2*D2</f>
        <v>2000</v>
      </c>
      <c r="D6" s="52">
        <f>C6*E2</f>
        <v>23500</v>
      </c>
      <c r="E6">
        <f>C6/$C$7</f>
        <v>0.31746031746031744</v>
      </c>
      <c r="F6">
        <f>(C7/C6)</f>
        <v>3.15</v>
      </c>
      <c r="G6" s="46">
        <f>F6*D6</f>
        <v>74025</v>
      </c>
    </row>
    <row r="7" spans="2:7">
      <c r="B7" t="s">
        <v>40</v>
      </c>
      <c r="C7" s="45">
        <f t="shared" ref="C7:C8" si="0">C3*D3</f>
        <v>6300</v>
      </c>
      <c r="D7" s="46">
        <f t="shared" ref="D7:D8" si="1">C7*E3</f>
        <v>33579</v>
      </c>
      <c r="E7">
        <f>C7/$C$7</f>
        <v>1</v>
      </c>
      <c r="G7" s="46">
        <f>G6-D6</f>
        <v>50525</v>
      </c>
    </row>
    <row r="8" spans="2:7">
      <c r="B8" t="s">
        <v>41</v>
      </c>
      <c r="C8" s="45">
        <f t="shared" si="0"/>
        <v>6000</v>
      </c>
      <c r="D8" s="46">
        <f t="shared" si="1"/>
        <v>73980</v>
      </c>
      <c r="E8">
        <f>C8/$C$7</f>
        <v>0.95238095238095233</v>
      </c>
    </row>
    <row r="10" spans="2:7">
      <c r="C10" s="47" t="s">
        <v>55</v>
      </c>
    </row>
    <row r="12" spans="2:7">
      <c r="C12">
        <f>47*820</f>
        <v>38540</v>
      </c>
      <c r="E12">
        <f>1880/4</f>
        <v>470</v>
      </c>
    </row>
    <row r="13" spans="2:7">
      <c r="C13">
        <f>48*200</f>
        <v>9600</v>
      </c>
    </row>
    <row r="14" spans="2:7">
      <c r="C14">
        <f>74*100</f>
        <v>7400</v>
      </c>
    </row>
    <row r="15" spans="2:7">
      <c r="C15">
        <f>C12+C13+C14</f>
        <v>55540</v>
      </c>
      <c r="D15">
        <f>C12+C14</f>
        <v>45940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38"/>
  <sheetViews>
    <sheetView showGridLines="0" topLeftCell="A31" workbookViewId="0">
      <selection activeCell="C39" sqref="C39"/>
    </sheetView>
  </sheetViews>
  <sheetFormatPr defaultRowHeight="15.75"/>
  <cols>
    <col min="1" max="1" width="1.42578125" style="1" customWidth="1"/>
    <col min="2" max="2" width="14.5703125" style="1" customWidth="1"/>
    <col min="3" max="8" width="25.7109375" style="1" customWidth="1"/>
    <col min="9" max="11" width="14.7109375" style="1" customWidth="1"/>
    <col min="12" max="12" width="1.140625" style="1" customWidth="1"/>
    <col min="13" max="99" width="9.140625" style="1"/>
  </cols>
  <sheetData>
    <row r="1" spans="2:11" ht="4.5" customHeight="1"/>
    <row r="2" spans="2:11">
      <c r="C2" s="57" t="s">
        <v>29</v>
      </c>
      <c r="D2" s="57"/>
      <c r="E2" s="57"/>
      <c r="F2" s="57"/>
      <c r="G2" s="57"/>
      <c r="H2" s="57"/>
      <c r="I2" s="24"/>
      <c r="J2" s="24"/>
      <c r="K2" s="24"/>
    </row>
    <row r="3" spans="2:11">
      <c r="B3" s="63" t="s">
        <v>4</v>
      </c>
      <c r="C3" s="58" t="s">
        <v>1</v>
      </c>
      <c r="D3" s="59"/>
      <c r="E3" s="60" t="s">
        <v>2</v>
      </c>
      <c r="F3" s="61"/>
      <c r="G3" s="62" t="s">
        <v>3</v>
      </c>
      <c r="H3" s="62"/>
    </row>
    <row r="4" spans="2:11" ht="18.75">
      <c r="B4" s="63"/>
      <c r="C4" s="15" t="s">
        <v>30</v>
      </c>
      <c r="D4" s="15" t="s">
        <v>31</v>
      </c>
      <c r="E4" s="15" t="s">
        <v>30</v>
      </c>
      <c r="F4" s="15" t="s">
        <v>31</v>
      </c>
      <c r="G4" s="15" t="s">
        <v>30</v>
      </c>
      <c r="H4" s="15" t="s">
        <v>31</v>
      </c>
      <c r="I4" s="26" t="str">
        <f>C3</f>
        <v>Produto A</v>
      </c>
      <c r="J4" s="27" t="str">
        <f>E3</f>
        <v>Produto B</v>
      </c>
      <c r="K4" s="25" t="str">
        <f>G3</f>
        <v>Produto C</v>
      </c>
    </row>
    <row r="5" spans="2:11" ht="18.75">
      <c r="B5" s="16">
        <v>0</v>
      </c>
      <c r="C5" s="16">
        <f>IF(B5=0,0,($C$32/$C$33)/B5)</f>
        <v>0</v>
      </c>
      <c r="D5" s="16">
        <f>IF(B5=0,0,($C$32/($C$33*B5)))</f>
        <v>0</v>
      </c>
      <c r="E5" s="16">
        <f>IF(B5=0,0,($E$32/$E$33)/B5)</f>
        <v>0</v>
      </c>
      <c r="F5" s="16">
        <f>IF(B5=0,0,($E$32/($E$33*B5)))</f>
        <v>0</v>
      </c>
      <c r="G5" s="16">
        <f>IF(B5=0,0,($G$32/$G$33)/B5)</f>
        <v>0</v>
      </c>
      <c r="H5" s="16">
        <f>IF(B5=0,0,($G$32/($G$33*B5)))</f>
        <v>0</v>
      </c>
      <c r="I5" s="16" t="str">
        <f>IF('TOC (2) 1'!$K$35='TOC (1) 1'!B5,C5,"   ")</f>
        <v/>
      </c>
      <c r="J5" s="16" t="str">
        <f>IF('TOC (2) 1'!$L$35='TOC (1) 1'!B5,E5,"   ")</f>
        <v/>
      </c>
      <c r="K5" s="16" t="str">
        <f>IF('TOC (2) 1'!$M$35='TOC (1) 1'!B5,G5,"   ")</f>
        <v/>
      </c>
    </row>
    <row r="6" spans="2:11" ht="18.75">
      <c r="B6" s="16">
        <v>20</v>
      </c>
      <c r="C6" s="16">
        <f t="shared" ref="C6:C30" si="0">IF(B6=0,0,($C$32/$C$33)/B6)</f>
        <v>0.32500000000000001</v>
      </c>
      <c r="D6" s="16">
        <f t="shared" ref="D6:D30" si="1">IF(B6=0,0,($C$32/($C$33*B6)))</f>
        <v>0.32500000000000001</v>
      </c>
      <c r="E6" s="16">
        <f t="shared" ref="E6:E30" si="2">IF(B6=0,0,($E$32/$E$33)/B6)</f>
        <v>0.19444444444444445</v>
      </c>
      <c r="F6" s="16">
        <f t="shared" ref="F6:F30" si="3">IF(B6=0,0,($E$32/($E$33*B6)))</f>
        <v>0.19444444444444445</v>
      </c>
      <c r="G6" s="16">
        <f t="shared" ref="G6:G30" si="4">IF(B6=0,0,($G$32/$G$33)/B6)</f>
        <v>0.1</v>
      </c>
      <c r="H6" s="16">
        <f t="shared" ref="H6:H30" si="5">IF(B6=0,0,($G$32/($G$33*B6)))</f>
        <v>0.1</v>
      </c>
      <c r="I6" s="16" t="str">
        <f>IF('TOC (2) 1'!$K$35='TOC (1) 1'!B6,C6,"   ")</f>
        <v/>
      </c>
      <c r="J6" s="16" t="str">
        <f>IF('TOC (2) 1'!$L$35='TOC (1) 1'!B6,E6,"   ")</f>
        <v/>
      </c>
      <c r="K6" s="16" t="str">
        <f>IF('TOC (2) 1'!$M$35='TOC (1) 1'!B6,G6,"   ")</f>
        <v/>
      </c>
    </row>
    <row r="7" spans="2:11" ht="18.75">
      <c r="B7" s="16">
        <f>B6+20</f>
        <v>40</v>
      </c>
      <c r="C7" s="16">
        <f t="shared" si="0"/>
        <v>0.16250000000000001</v>
      </c>
      <c r="D7" s="16">
        <f t="shared" si="1"/>
        <v>0.16250000000000001</v>
      </c>
      <c r="E7" s="16">
        <f t="shared" si="2"/>
        <v>9.7222222222222224E-2</v>
      </c>
      <c r="F7" s="16">
        <f t="shared" si="3"/>
        <v>9.7222222222222224E-2</v>
      </c>
      <c r="G7" s="16">
        <f t="shared" si="4"/>
        <v>0.05</v>
      </c>
      <c r="H7" s="16">
        <f t="shared" si="5"/>
        <v>0.05</v>
      </c>
      <c r="I7" s="16" t="str">
        <f>IF('TOC (2) 1'!$K$35='TOC (1) 1'!B7,C7,"   ")</f>
        <v/>
      </c>
      <c r="J7" s="16" t="str">
        <f>IF('TOC (2) 1'!$L$35='TOC (1) 1'!B7,E7,"   ")</f>
        <v/>
      </c>
      <c r="K7" s="16" t="str">
        <f>IF('TOC (2) 1'!$M$35='TOC (1) 1'!B7,G7,"   ")</f>
        <v/>
      </c>
    </row>
    <row r="8" spans="2:11" ht="18.75">
      <c r="B8" s="16">
        <f t="shared" ref="B8:B30" si="6">B7+20</f>
        <v>60</v>
      </c>
      <c r="C8" s="16">
        <f t="shared" si="0"/>
        <v>0.10833333333333334</v>
      </c>
      <c r="D8" s="16">
        <f t="shared" si="1"/>
        <v>0.10833333333333334</v>
      </c>
      <c r="E8" s="16">
        <f t="shared" si="2"/>
        <v>6.4814814814814811E-2</v>
      </c>
      <c r="F8" s="16">
        <f t="shared" si="3"/>
        <v>6.4814814814814811E-2</v>
      </c>
      <c r="G8" s="16">
        <f t="shared" si="4"/>
        <v>3.3333333333333333E-2</v>
      </c>
      <c r="H8" s="16">
        <f t="shared" si="5"/>
        <v>3.3333333333333333E-2</v>
      </c>
      <c r="I8" s="16" t="str">
        <f>IF('TOC (2) 1'!$K$35='TOC (1) 1'!B8,C8,"   ")</f>
        <v/>
      </c>
      <c r="J8" s="16" t="str">
        <f>IF('TOC (2) 1'!$L$35='TOC (1) 1'!B8,E8,"   ")</f>
        <v/>
      </c>
      <c r="K8" s="16" t="str">
        <f>IF('TOC (2) 1'!$M$35='TOC (1) 1'!B8,G8,"   ")</f>
        <v/>
      </c>
    </row>
    <row r="9" spans="2:11" ht="18.75">
      <c r="B9" s="16">
        <f t="shared" si="6"/>
        <v>80</v>
      </c>
      <c r="C9" s="16">
        <f t="shared" si="0"/>
        <v>8.1250000000000003E-2</v>
      </c>
      <c r="D9" s="16">
        <f t="shared" si="1"/>
        <v>8.1250000000000003E-2</v>
      </c>
      <c r="E9" s="16">
        <f t="shared" si="2"/>
        <v>4.8611111111111112E-2</v>
      </c>
      <c r="F9" s="16">
        <f t="shared" si="3"/>
        <v>4.8611111111111112E-2</v>
      </c>
      <c r="G9" s="16">
        <f t="shared" si="4"/>
        <v>2.5000000000000001E-2</v>
      </c>
      <c r="H9" s="16">
        <f t="shared" si="5"/>
        <v>2.5000000000000001E-2</v>
      </c>
      <c r="I9" s="16" t="str">
        <f>IF('TOC (2) 1'!$K$35='TOC (1) 1'!B9,C9,"   ")</f>
        <v/>
      </c>
      <c r="J9" s="16" t="str">
        <f>IF('TOC (2) 1'!$L$35='TOC (1) 1'!B9,E9,"   ")</f>
        <v/>
      </c>
      <c r="K9" s="16" t="str">
        <f>IF('TOC (2) 1'!$M$35='TOC (1) 1'!B9,G9,"   ")</f>
        <v/>
      </c>
    </row>
    <row r="10" spans="2:11" ht="18.75">
      <c r="B10" s="16">
        <f t="shared" si="6"/>
        <v>100</v>
      </c>
      <c r="C10" s="16">
        <f t="shared" si="0"/>
        <v>6.5000000000000002E-2</v>
      </c>
      <c r="D10" s="16">
        <f t="shared" si="1"/>
        <v>6.4999999999999988E-2</v>
      </c>
      <c r="E10" s="16">
        <f t="shared" si="2"/>
        <v>3.888888888888889E-2</v>
      </c>
      <c r="F10" s="16">
        <f t="shared" si="3"/>
        <v>3.888888888888889E-2</v>
      </c>
      <c r="G10" s="16">
        <f t="shared" si="4"/>
        <v>0.02</v>
      </c>
      <c r="H10" s="16">
        <f t="shared" si="5"/>
        <v>0.02</v>
      </c>
      <c r="I10" s="16" t="str">
        <f>IF('TOC (2) 1'!$K$35='TOC (1) 1'!B10,C10,"   ")</f>
        <v/>
      </c>
      <c r="J10" s="16" t="str">
        <f>IF('TOC (2) 1'!$L$35='TOC (1) 1'!B10,E10,"   ")</f>
        <v/>
      </c>
      <c r="K10" s="16" t="str">
        <f>IF('TOC (2) 1'!$M$35='TOC (1) 1'!B10,G10,"   ")</f>
        <v/>
      </c>
    </row>
    <row r="11" spans="2:11" ht="18.75">
      <c r="B11" s="16">
        <f t="shared" si="6"/>
        <v>120</v>
      </c>
      <c r="C11" s="16">
        <f t="shared" si="0"/>
        <v>5.4166666666666669E-2</v>
      </c>
      <c r="D11" s="16">
        <f t="shared" si="1"/>
        <v>5.4166666666666669E-2</v>
      </c>
      <c r="E11" s="16">
        <f t="shared" si="2"/>
        <v>3.2407407407407406E-2</v>
      </c>
      <c r="F11" s="16">
        <f t="shared" si="3"/>
        <v>3.2407407407407406E-2</v>
      </c>
      <c r="G11" s="16">
        <f t="shared" si="4"/>
        <v>1.6666666666666666E-2</v>
      </c>
      <c r="H11" s="16">
        <f t="shared" si="5"/>
        <v>1.6666666666666666E-2</v>
      </c>
      <c r="I11" s="16" t="str">
        <f>IF('TOC (2) 1'!$K$35='TOC (1) 1'!B11,C11,"   ")</f>
        <v/>
      </c>
      <c r="J11" s="16" t="str">
        <f>IF('TOC (2) 1'!$L$35='TOC (1) 1'!B11,E11,"   ")</f>
        <v/>
      </c>
      <c r="K11" s="16" t="str">
        <f>IF('TOC (2) 1'!$M$35='TOC (1) 1'!B11,G11,"   ")</f>
        <v/>
      </c>
    </row>
    <row r="12" spans="2:11" ht="18.75">
      <c r="B12" s="16">
        <f t="shared" si="6"/>
        <v>140</v>
      </c>
      <c r="C12" s="16">
        <f t="shared" si="0"/>
        <v>4.642857142857143E-2</v>
      </c>
      <c r="D12" s="16">
        <f t="shared" si="1"/>
        <v>4.642857142857143E-2</v>
      </c>
      <c r="E12" s="16">
        <f t="shared" si="2"/>
        <v>2.7777777777777776E-2</v>
      </c>
      <c r="F12" s="16">
        <f t="shared" si="3"/>
        <v>2.7777777777777776E-2</v>
      </c>
      <c r="G12" s="16">
        <f t="shared" si="4"/>
        <v>1.4285714285714285E-2</v>
      </c>
      <c r="H12" s="16">
        <f t="shared" si="5"/>
        <v>1.4285714285714285E-2</v>
      </c>
      <c r="I12" s="16" t="str">
        <f>IF('TOC (2) 1'!$K$35='TOC (1) 1'!B12,C12,"   ")</f>
        <v/>
      </c>
      <c r="J12" s="16" t="str">
        <f>IF('TOC (2) 1'!$L$35='TOC (1) 1'!B12,E12,"   ")</f>
        <v/>
      </c>
      <c r="K12" s="16">
        <f>IF('TOC (2) 1'!$M$35='TOC (1) 1'!B12,G12,"   ")</f>
        <v>1.4285714285714285E-2</v>
      </c>
    </row>
    <row r="13" spans="2:11" ht="18.75">
      <c r="B13" s="16">
        <f t="shared" si="6"/>
        <v>160</v>
      </c>
      <c r="C13" s="16">
        <f t="shared" si="0"/>
        <v>4.0625000000000001E-2</v>
      </c>
      <c r="D13" s="16">
        <f t="shared" si="1"/>
        <v>4.0625000000000001E-2</v>
      </c>
      <c r="E13" s="16">
        <f t="shared" si="2"/>
        <v>2.4305555555555556E-2</v>
      </c>
      <c r="F13" s="16">
        <f t="shared" si="3"/>
        <v>2.4305555555555556E-2</v>
      </c>
      <c r="G13" s="16">
        <f t="shared" si="4"/>
        <v>1.2500000000000001E-2</v>
      </c>
      <c r="H13" s="16">
        <f t="shared" si="5"/>
        <v>1.2500000000000001E-2</v>
      </c>
      <c r="I13" s="16" t="str">
        <f>IF('TOC (2) 1'!$K$35='TOC (1) 1'!B13,C13,"   ")</f>
        <v/>
      </c>
      <c r="J13" s="16" t="str">
        <f>IF('TOC (2) 1'!$L$35='TOC (1) 1'!B13,E13,"   ")</f>
        <v/>
      </c>
      <c r="K13" s="16" t="str">
        <f>IF('TOC (2) 1'!$M$35='TOC (1) 1'!B13,G13,"   ")</f>
        <v/>
      </c>
    </row>
    <row r="14" spans="2:11" ht="18.75">
      <c r="B14" s="16">
        <f t="shared" si="6"/>
        <v>180</v>
      </c>
      <c r="C14" s="16">
        <f t="shared" si="0"/>
        <v>3.6111111111111108E-2</v>
      </c>
      <c r="D14" s="16">
        <f t="shared" si="1"/>
        <v>3.6111111111111108E-2</v>
      </c>
      <c r="E14" s="16">
        <f t="shared" si="2"/>
        <v>2.1604938271604937E-2</v>
      </c>
      <c r="F14" s="16">
        <f t="shared" si="3"/>
        <v>2.1604938271604937E-2</v>
      </c>
      <c r="G14" s="16">
        <f t="shared" si="4"/>
        <v>1.1111111111111112E-2</v>
      </c>
      <c r="H14" s="16">
        <f t="shared" si="5"/>
        <v>1.1111111111111112E-2</v>
      </c>
      <c r="I14" s="16" t="str">
        <f>IF('TOC (2) 1'!$K$35='TOC (1) 1'!B14,C14,"   ")</f>
        <v/>
      </c>
      <c r="J14" s="16" t="str">
        <f>IF('TOC (2) 1'!$L$35='TOC (1) 1'!B14,E14,"   ")</f>
        <v/>
      </c>
      <c r="K14" s="16" t="str">
        <f>IF('TOC (2) 1'!$M$35='TOC (1) 1'!B14,G14,"   ")</f>
        <v/>
      </c>
    </row>
    <row r="15" spans="2:11" ht="18.75">
      <c r="B15" s="16">
        <f t="shared" si="6"/>
        <v>200</v>
      </c>
      <c r="C15" s="16">
        <f t="shared" si="0"/>
        <v>3.2500000000000001E-2</v>
      </c>
      <c r="D15" s="16">
        <f t="shared" si="1"/>
        <v>3.2499999999999994E-2</v>
      </c>
      <c r="E15" s="16">
        <f t="shared" si="2"/>
        <v>1.9444444444444445E-2</v>
      </c>
      <c r="F15" s="16">
        <f t="shared" si="3"/>
        <v>1.9444444444444445E-2</v>
      </c>
      <c r="G15" s="16">
        <f t="shared" si="4"/>
        <v>0.01</v>
      </c>
      <c r="H15" s="16">
        <f t="shared" si="5"/>
        <v>0.01</v>
      </c>
      <c r="I15" s="16" t="str">
        <f>IF('TOC (2) 1'!$K$35='TOC (1) 1'!B15,C15,"   ")</f>
        <v/>
      </c>
      <c r="J15" s="16" t="str">
        <f>IF('TOC (2) 1'!$L$35='TOC (1) 1'!B15,E15,"   ")</f>
        <v/>
      </c>
      <c r="K15" s="16" t="str">
        <f>IF('TOC (2) 1'!$M$35='TOC (1) 1'!B15,G15,"   ")</f>
        <v/>
      </c>
    </row>
    <row r="16" spans="2:11" ht="18.75">
      <c r="B16" s="16">
        <f t="shared" si="6"/>
        <v>220</v>
      </c>
      <c r="C16" s="16">
        <f t="shared" si="0"/>
        <v>2.9545454545454545E-2</v>
      </c>
      <c r="D16" s="16">
        <f t="shared" si="1"/>
        <v>2.9545454545454545E-2</v>
      </c>
      <c r="E16" s="16">
        <f t="shared" si="2"/>
        <v>1.7676767676767676E-2</v>
      </c>
      <c r="F16" s="16">
        <f t="shared" si="3"/>
        <v>1.7676767676767676E-2</v>
      </c>
      <c r="G16" s="16">
        <f t="shared" si="4"/>
        <v>9.0909090909090905E-3</v>
      </c>
      <c r="H16" s="16">
        <f t="shared" si="5"/>
        <v>9.0909090909090905E-3</v>
      </c>
      <c r="I16" s="16" t="str">
        <f>IF('TOC (2) 1'!$K$35='TOC (1) 1'!B16,C16,"   ")</f>
        <v/>
      </c>
      <c r="J16" s="16" t="str">
        <f>IF('TOC (2) 1'!$L$35='TOC (1) 1'!B16,E16,"   ")</f>
        <v/>
      </c>
      <c r="K16" s="16" t="str">
        <f>IF('TOC (2) 1'!$M$35='TOC (1) 1'!B16,G16,"   ")</f>
        <v/>
      </c>
    </row>
    <row r="17" spans="2:11" ht="18.75">
      <c r="B17" s="16">
        <f t="shared" si="6"/>
        <v>240</v>
      </c>
      <c r="C17" s="16">
        <f t="shared" si="0"/>
        <v>2.7083333333333334E-2</v>
      </c>
      <c r="D17" s="16">
        <f t="shared" si="1"/>
        <v>2.7083333333333334E-2</v>
      </c>
      <c r="E17" s="16">
        <f t="shared" si="2"/>
        <v>1.6203703703703703E-2</v>
      </c>
      <c r="F17" s="16">
        <f t="shared" si="3"/>
        <v>1.6203703703703703E-2</v>
      </c>
      <c r="G17" s="16">
        <f t="shared" si="4"/>
        <v>8.3333333333333332E-3</v>
      </c>
      <c r="H17" s="16">
        <f t="shared" si="5"/>
        <v>8.3333333333333332E-3</v>
      </c>
      <c r="I17" s="16" t="str">
        <f>IF('TOC (2) 1'!$K$35='TOC (1) 1'!B17,C17,"   ")</f>
        <v/>
      </c>
      <c r="J17" s="16" t="str">
        <f>IF('TOC (2) 1'!$L$35='TOC (1) 1'!B17,E17,"   ")</f>
        <v/>
      </c>
      <c r="K17" s="16" t="str">
        <f>IF('TOC (2) 1'!$M$35='TOC (1) 1'!B17,G17,"   ")</f>
        <v/>
      </c>
    </row>
    <row r="18" spans="2:11" ht="18.75">
      <c r="B18" s="16">
        <f t="shared" si="6"/>
        <v>260</v>
      </c>
      <c r="C18" s="16">
        <f t="shared" si="0"/>
        <v>2.5000000000000001E-2</v>
      </c>
      <c r="D18" s="16">
        <f t="shared" si="1"/>
        <v>2.5000000000000001E-2</v>
      </c>
      <c r="E18" s="16">
        <f t="shared" si="2"/>
        <v>1.4957264957264958E-2</v>
      </c>
      <c r="F18" s="16">
        <f t="shared" si="3"/>
        <v>1.4957264957264958E-2</v>
      </c>
      <c r="G18" s="16">
        <f t="shared" si="4"/>
        <v>7.6923076923076927E-3</v>
      </c>
      <c r="H18" s="16">
        <f t="shared" si="5"/>
        <v>7.6923076923076919E-3</v>
      </c>
      <c r="I18" s="16" t="str">
        <f>IF('TOC (2) 1'!$K$35='TOC (1) 1'!B18,C18,"   ")</f>
        <v/>
      </c>
      <c r="J18" s="16">
        <f>IF('TOC (2) 1'!$L$35='TOC (1) 1'!B18,E18,"   ")</f>
        <v>1.4957264957264958E-2</v>
      </c>
      <c r="K18" s="16" t="str">
        <f>IF('TOC (2) 1'!$M$35='TOC (1) 1'!B18,G18,"   ")</f>
        <v/>
      </c>
    </row>
    <row r="19" spans="2:11" ht="18.75">
      <c r="B19" s="16">
        <f t="shared" si="6"/>
        <v>280</v>
      </c>
      <c r="C19" s="16">
        <f t="shared" si="0"/>
        <v>2.3214285714285715E-2</v>
      </c>
      <c r="D19" s="16">
        <f t="shared" si="1"/>
        <v>2.3214285714285715E-2</v>
      </c>
      <c r="E19" s="16">
        <f t="shared" si="2"/>
        <v>1.3888888888888888E-2</v>
      </c>
      <c r="F19" s="16">
        <f t="shared" si="3"/>
        <v>1.3888888888888888E-2</v>
      </c>
      <c r="G19" s="16">
        <f t="shared" si="4"/>
        <v>7.1428571428571426E-3</v>
      </c>
      <c r="H19" s="16">
        <f t="shared" si="5"/>
        <v>7.1428571428571426E-3</v>
      </c>
      <c r="I19" s="16" t="str">
        <f>IF('TOC (2) 1'!$K$35='TOC (1) 1'!B19,C19,"   ")</f>
        <v/>
      </c>
      <c r="J19" s="16" t="str">
        <f>IF('TOC (2) 1'!$L$35='TOC (1) 1'!B19,E19,"   ")</f>
        <v/>
      </c>
      <c r="K19" s="16" t="str">
        <f>IF('TOC (2) 1'!$M$35='TOC (1) 1'!B19,G19,"   ")</f>
        <v/>
      </c>
    </row>
    <row r="20" spans="2:11" ht="18.75">
      <c r="B20" s="16">
        <f t="shared" si="6"/>
        <v>300</v>
      </c>
      <c r="C20" s="16">
        <f t="shared" si="0"/>
        <v>2.1666666666666667E-2</v>
      </c>
      <c r="D20" s="16">
        <f t="shared" si="1"/>
        <v>2.1666666666666667E-2</v>
      </c>
      <c r="E20" s="16">
        <f t="shared" si="2"/>
        <v>1.2962962962962963E-2</v>
      </c>
      <c r="F20" s="16">
        <f t="shared" si="3"/>
        <v>1.2962962962962963E-2</v>
      </c>
      <c r="G20" s="16">
        <f t="shared" si="4"/>
        <v>6.6666666666666671E-3</v>
      </c>
      <c r="H20" s="16">
        <f t="shared" si="5"/>
        <v>6.6666666666666662E-3</v>
      </c>
      <c r="I20" s="16" t="str">
        <f>IF('TOC (2) 1'!$K$35='TOC (1) 1'!B20,C20,"   ")</f>
        <v/>
      </c>
      <c r="J20" s="16" t="str">
        <f>IF('TOC (2) 1'!$L$35='TOC (1) 1'!B20,E20,"   ")</f>
        <v/>
      </c>
      <c r="K20" s="16" t="str">
        <f>IF('TOC (2) 1'!$M$35='TOC (1) 1'!B20,G20,"   ")</f>
        <v/>
      </c>
    </row>
    <row r="21" spans="2:11" ht="18.75">
      <c r="B21" s="16">
        <f t="shared" si="6"/>
        <v>320</v>
      </c>
      <c r="C21" s="16">
        <f t="shared" si="0"/>
        <v>2.0312500000000001E-2</v>
      </c>
      <c r="D21" s="16">
        <f t="shared" si="1"/>
        <v>2.0312500000000001E-2</v>
      </c>
      <c r="E21" s="16">
        <f t="shared" si="2"/>
        <v>1.2152777777777778E-2</v>
      </c>
      <c r="F21" s="16">
        <f t="shared" si="3"/>
        <v>1.2152777777777778E-2</v>
      </c>
      <c r="G21" s="16">
        <f t="shared" si="4"/>
        <v>6.2500000000000003E-3</v>
      </c>
      <c r="H21" s="16">
        <f t="shared" si="5"/>
        <v>6.2500000000000003E-3</v>
      </c>
      <c r="I21" s="16" t="str">
        <f>IF('TOC (2) 1'!$K$35='TOC (1) 1'!B21,C21,"   ")</f>
        <v/>
      </c>
      <c r="J21" s="16" t="str">
        <f>IF('TOC (2) 1'!$L$35='TOC (1) 1'!B21,E21,"   ")</f>
        <v/>
      </c>
      <c r="K21" s="16" t="str">
        <f>IF('TOC (2) 1'!$M$35='TOC (1) 1'!B21,G21,"   ")</f>
        <v/>
      </c>
    </row>
    <row r="22" spans="2:11" ht="18.75">
      <c r="B22" s="16">
        <f t="shared" si="6"/>
        <v>340</v>
      </c>
      <c r="C22" s="16">
        <f t="shared" si="0"/>
        <v>1.9117647058823531E-2</v>
      </c>
      <c r="D22" s="16">
        <f t="shared" si="1"/>
        <v>1.9117647058823527E-2</v>
      </c>
      <c r="E22" s="16">
        <f t="shared" si="2"/>
        <v>1.1437908496732025E-2</v>
      </c>
      <c r="F22" s="16">
        <f t="shared" si="3"/>
        <v>1.1437908496732025E-2</v>
      </c>
      <c r="G22" s="16">
        <f t="shared" si="4"/>
        <v>5.8823529411764705E-3</v>
      </c>
      <c r="H22" s="16">
        <f t="shared" si="5"/>
        <v>5.8823529411764714E-3</v>
      </c>
      <c r="I22" s="16" t="str">
        <f>IF('TOC (2) 1'!$K$35='TOC (1) 1'!B22,C22,"   ")</f>
        <v/>
      </c>
      <c r="J22" s="16" t="str">
        <f>IF('TOC (2) 1'!$L$35='TOC (1) 1'!B22,E22,"   ")</f>
        <v/>
      </c>
      <c r="K22" s="16" t="str">
        <f>IF('TOC (2) 1'!$M$35='TOC (1) 1'!B22,G22,"   ")</f>
        <v/>
      </c>
    </row>
    <row r="23" spans="2:11" ht="18.75">
      <c r="B23" s="16">
        <f t="shared" si="6"/>
        <v>360</v>
      </c>
      <c r="C23" s="16">
        <f t="shared" si="0"/>
        <v>1.8055555555555554E-2</v>
      </c>
      <c r="D23" s="16">
        <f t="shared" si="1"/>
        <v>1.8055555555555554E-2</v>
      </c>
      <c r="E23" s="16">
        <f t="shared" si="2"/>
        <v>1.0802469135802469E-2</v>
      </c>
      <c r="F23" s="16">
        <f t="shared" si="3"/>
        <v>1.0802469135802469E-2</v>
      </c>
      <c r="G23" s="16">
        <f t="shared" si="4"/>
        <v>5.5555555555555558E-3</v>
      </c>
      <c r="H23" s="16">
        <f t="shared" si="5"/>
        <v>5.5555555555555558E-3</v>
      </c>
      <c r="I23" s="16" t="str">
        <f>IF('TOC (2) 1'!$K$35='TOC (1) 1'!B23,C23,"   ")</f>
        <v/>
      </c>
      <c r="J23" s="16" t="str">
        <f>IF('TOC (2) 1'!$L$35='TOC (1) 1'!B23,E23,"   ")</f>
        <v/>
      </c>
      <c r="K23" s="16" t="str">
        <f>IF('TOC (2) 1'!$M$35='TOC (1) 1'!B23,G23,"   ")</f>
        <v/>
      </c>
    </row>
    <row r="24" spans="2:11" ht="18.75">
      <c r="B24" s="16">
        <f t="shared" si="6"/>
        <v>380</v>
      </c>
      <c r="C24" s="16">
        <f t="shared" si="0"/>
        <v>1.7105263157894738E-2</v>
      </c>
      <c r="D24" s="16">
        <f t="shared" si="1"/>
        <v>1.7105263157894735E-2</v>
      </c>
      <c r="E24" s="16">
        <f t="shared" si="2"/>
        <v>1.023391812865497E-2</v>
      </c>
      <c r="F24" s="16">
        <f t="shared" si="3"/>
        <v>1.023391812865497E-2</v>
      </c>
      <c r="G24" s="16">
        <f t="shared" si="4"/>
        <v>5.263157894736842E-3</v>
      </c>
      <c r="H24" s="16">
        <f t="shared" si="5"/>
        <v>5.2631578947368429E-3</v>
      </c>
      <c r="I24" s="16" t="str">
        <f>IF('TOC (2) 1'!$K$35='TOC (1) 1'!B24,C24,"   ")</f>
        <v/>
      </c>
      <c r="J24" s="16" t="str">
        <f>IF('TOC (2) 1'!$L$35='TOC (1) 1'!B24,E24,"   ")</f>
        <v/>
      </c>
      <c r="K24" s="16" t="str">
        <f>IF('TOC (2) 1'!$M$35='TOC (1) 1'!B24,G24,"   ")</f>
        <v/>
      </c>
    </row>
    <row r="25" spans="2:11" ht="18.75">
      <c r="B25" s="16">
        <f t="shared" si="6"/>
        <v>400</v>
      </c>
      <c r="C25" s="16">
        <f t="shared" si="0"/>
        <v>1.6250000000000001E-2</v>
      </c>
      <c r="D25" s="16">
        <f t="shared" si="1"/>
        <v>1.6249999999999997E-2</v>
      </c>
      <c r="E25" s="16">
        <f t="shared" si="2"/>
        <v>9.7222222222222224E-3</v>
      </c>
      <c r="F25" s="16">
        <f t="shared" si="3"/>
        <v>9.7222222222222224E-3</v>
      </c>
      <c r="G25" s="16">
        <f t="shared" si="4"/>
        <v>5.0000000000000001E-3</v>
      </c>
      <c r="H25" s="16">
        <f t="shared" si="5"/>
        <v>5.0000000000000001E-3</v>
      </c>
      <c r="I25" s="16" t="str">
        <f>IF('TOC (2) 1'!$K$35='TOC (1) 1'!B25,C25,"   ")</f>
        <v/>
      </c>
      <c r="J25" s="16" t="str">
        <f>IF('TOC (2) 1'!$L$35='TOC (1) 1'!B25,E25,"   ")</f>
        <v/>
      </c>
      <c r="K25" s="16" t="str">
        <f>IF('TOC (2) 1'!$M$35='TOC (1) 1'!B25,G25,"   ")</f>
        <v/>
      </c>
    </row>
    <row r="26" spans="2:11" ht="18.75">
      <c r="B26" s="16">
        <f t="shared" si="6"/>
        <v>420</v>
      </c>
      <c r="C26" s="16">
        <f t="shared" si="0"/>
        <v>1.5476190476190477E-2</v>
      </c>
      <c r="D26" s="16">
        <f t="shared" si="1"/>
        <v>1.5476190476190475E-2</v>
      </c>
      <c r="E26" s="16">
        <f t="shared" si="2"/>
        <v>9.2592592592592587E-3</v>
      </c>
      <c r="F26" s="16">
        <f t="shared" si="3"/>
        <v>9.2592592592592587E-3</v>
      </c>
      <c r="G26" s="16">
        <f t="shared" si="4"/>
        <v>4.7619047619047623E-3</v>
      </c>
      <c r="H26" s="16">
        <f t="shared" si="5"/>
        <v>4.7619047619047623E-3</v>
      </c>
      <c r="I26" s="16" t="str">
        <f>IF('TOC (2) 1'!$K$35='TOC (1) 1'!B26,C26,"   ")</f>
        <v/>
      </c>
      <c r="J26" s="16" t="str">
        <f>IF('TOC (2) 1'!$L$35='TOC (1) 1'!B26,E26,"   ")</f>
        <v/>
      </c>
      <c r="K26" s="16" t="str">
        <f>IF('TOC (2) 1'!$M$35='TOC (1) 1'!B26,G26,"   ")</f>
        <v/>
      </c>
    </row>
    <row r="27" spans="2:11" ht="18.75">
      <c r="B27" s="16">
        <f t="shared" si="6"/>
        <v>440</v>
      </c>
      <c r="C27" s="16">
        <f t="shared" si="0"/>
        <v>1.4772727272727272E-2</v>
      </c>
      <c r="D27" s="16">
        <f t="shared" si="1"/>
        <v>1.4772727272727272E-2</v>
      </c>
      <c r="E27" s="16">
        <f t="shared" si="2"/>
        <v>8.8383838383838381E-3</v>
      </c>
      <c r="F27" s="16">
        <f t="shared" si="3"/>
        <v>8.8383838383838381E-3</v>
      </c>
      <c r="G27" s="16">
        <f t="shared" si="4"/>
        <v>4.5454545454545452E-3</v>
      </c>
      <c r="H27" s="16">
        <f t="shared" si="5"/>
        <v>4.5454545454545452E-3</v>
      </c>
      <c r="I27" s="16" t="str">
        <f>IF('TOC (2) 1'!$K$35='TOC (1) 1'!B27,C27,"   ")</f>
        <v/>
      </c>
      <c r="J27" s="16" t="str">
        <f>IF('TOC (2) 1'!$L$35='TOC (1) 1'!B27,E27,"   ")</f>
        <v/>
      </c>
      <c r="K27" s="16" t="str">
        <f>IF('TOC (2) 1'!$M$35='TOC (1) 1'!B27,G27,"   ")</f>
        <v/>
      </c>
    </row>
    <row r="28" spans="2:11" ht="18.75">
      <c r="B28" s="16">
        <f t="shared" si="6"/>
        <v>460</v>
      </c>
      <c r="C28" s="16">
        <f t="shared" si="0"/>
        <v>1.4130434782608696E-2</v>
      </c>
      <c r="D28" s="16">
        <f t="shared" si="1"/>
        <v>1.4130434782608696E-2</v>
      </c>
      <c r="E28" s="16">
        <f t="shared" si="2"/>
        <v>8.4541062801932361E-3</v>
      </c>
      <c r="F28" s="16">
        <f t="shared" si="3"/>
        <v>8.4541062801932361E-3</v>
      </c>
      <c r="G28" s="16">
        <f t="shared" si="4"/>
        <v>4.3478260869565218E-3</v>
      </c>
      <c r="H28" s="16">
        <f t="shared" si="5"/>
        <v>4.3478260869565218E-3</v>
      </c>
      <c r="I28" s="16">
        <f>IF('TOC (2) 1'!$K$35='TOC (1) 1'!B28,C28,"   ")</f>
        <v>1.4130434782608696E-2</v>
      </c>
      <c r="J28" s="16" t="str">
        <f>IF('TOC (2) 1'!$L$35='TOC (1) 1'!B28,E28,"   ")</f>
        <v/>
      </c>
      <c r="K28" s="16" t="str">
        <f>IF('TOC (2) 1'!$M$35='TOC (1) 1'!B28,G28,"   ")</f>
        <v/>
      </c>
    </row>
    <row r="29" spans="2:11" ht="18.75">
      <c r="B29" s="16">
        <f t="shared" si="6"/>
        <v>480</v>
      </c>
      <c r="C29" s="16">
        <f t="shared" si="0"/>
        <v>1.3541666666666667E-2</v>
      </c>
      <c r="D29" s="16">
        <f t="shared" si="1"/>
        <v>1.3541666666666667E-2</v>
      </c>
      <c r="E29" s="16">
        <f t="shared" si="2"/>
        <v>8.1018518518518514E-3</v>
      </c>
      <c r="F29" s="16">
        <f t="shared" si="3"/>
        <v>8.1018518518518514E-3</v>
      </c>
      <c r="G29" s="16">
        <f t="shared" si="4"/>
        <v>4.1666666666666666E-3</v>
      </c>
      <c r="H29" s="16">
        <f t="shared" si="5"/>
        <v>4.1666666666666666E-3</v>
      </c>
      <c r="I29" s="16" t="str">
        <f>IF('TOC (2) 1'!$K$35='TOC (1) 1'!B29,C29,"   ")</f>
        <v/>
      </c>
      <c r="J29" s="16" t="str">
        <f>IF('TOC (2) 1'!$L$35='TOC (1) 1'!B29,E29,"   ")</f>
        <v/>
      </c>
      <c r="K29" s="16" t="str">
        <f>IF('TOC (2) 1'!$M$35='TOC (1) 1'!B29,G29,"   ")</f>
        <v/>
      </c>
    </row>
    <row r="30" spans="2:11" ht="18.75">
      <c r="B30" s="16">
        <f t="shared" si="6"/>
        <v>500</v>
      </c>
      <c r="C30" s="16">
        <f t="shared" si="0"/>
        <v>1.2999999999999999E-2</v>
      </c>
      <c r="D30" s="16">
        <f t="shared" si="1"/>
        <v>1.3000000000000001E-2</v>
      </c>
      <c r="E30" s="16">
        <f t="shared" si="2"/>
        <v>7.7777777777777776E-3</v>
      </c>
      <c r="F30" s="16">
        <f t="shared" si="3"/>
        <v>7.7777777777777776E-3</v>
      </c>
      <c r="G30" s="16">
        <f t="shared" si="4"/>
        <v>4.0000000000000001E-3</v>
      </c>
      <c r="H30" s="16">
        <f t="shared" si="5"/>
        <v>4.0000000000000001E-3</v>
      </c>
      <c r="I30" s="16" t="str">
        <f>IF('TOC (2) 1'!$K$35='TOC (1) 1'!B30,C30,"   ")</f>
        <v/>
      </c>
      <c r="J30" s="16" t="str">
        <f>IF('TOC (2) 1'!$L$35='TOC (1) 1'!B30,E30,"   ")</f>
        <v/>
      </c>
      <c r="K30" s="16" t="str">
        <f>IF('TOC (2) 1'!$M$35='TOC (1) 1'!B30,G30,"   ")</f>
        <v/>
      </c>
    </row>
    <row r="31" spans="2:11" ht="3.75" customHeight="1"/>
    <row r="32" spans="2:11">
      <c r="B32" s="14" t="s">
        <v>32</v>
      </c>
      <c r="C32" s="17">
        <f>26*(1+'TOC (2) 1'!E34)</f>
        <v>28.6</v>
      </c>
      <c r="D32" s="18" t="s">
        <v>32</v>
      </c>
      <c r="E32" s="19">
        <f>35*(1+'TOC (2) 1'!F34)</f>
        <v>38.5</v>
      </c>
      <c r="F32" s="20" t="s">
        <v>32</v>
      </c>
      <c r="G32" s="21">
        <f>12*(1+'TOC (2) 1'!G34)</f>
        <v>13.200000000000001</v>
      </c>
    </row>
    <row r="33" spans="2:7">
      <c r="B33" s="14" t="s">
        <v>33</v>
      </c>
      <c r="C33" s="14">
        <f>4*(1+'TOC (2) 1'!E35)</f>
        <v>4.4000000000000004</v>
      </c>
      <c r="D33" s="18" t="s">
        <v>33</v>
      </c>
      <c r="E33" s="18">
        <f>9*(1+'TOC (2) 1'!F35)</f>
        <v>9.9</v>
      </c>
      <c r="F33" s="20" t="s">
        <v>33</v>
      </c>
      <c r="G33" s="20">
        <f>6*(1+'TOC (2) 1'!G35)</f>
        <v>6.6000000000000005</v>
      </c>
    </row>
    <row r="37" spans="2:7">
      <c r="C37" s="1">
        <f>47/4</f>
        <v>11.75</v>
      </c>
    </row>
    <row r="38" spans="2:7">
      <c r="C38" s="1">
        <f>74/6</f>
        <v>12.333333333333334</v>
      </c>
    </row>
  </sheetData>
  <mergeCells count="5">
    <mergeCell ref="C2:H2"/>
    <mergeCell ref="C3:D3"/>
    <mergeCell ref="E3:F3"/>
    <mergeCell ref="G3:H3"/>
    <mergeCell ref="B3:B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35"/>
  <sheetViews>
    <sheetView showGridLines="0" workbookViewId="0">
      <selection activeCell="K35" sqref="K35"/>
    </sheetView>
  </sheetViews>
  <sheetFormatPr defaultRowHeight="15.75"/>
  <cols>
    <col min="1" max="1" width="1.42578125" style="1" customWidth="1"/>
    <col min="2" max="82" width="9.140625" style="1"/>
  </cols>
  <sheetData>
    <row r="1" ht="4.5" customHeight="1"/>
    <row r="33" spans="4:13">
      <c r="E33" s="22" t="s">
        <v>35</v>
      </c>
      <c r="F33" s="22" t="s">
        <v>36</v>
      </c>
      <c r="G33" s="22" t="s">
        <v>37</v>
      </c>
      <c r="K33" s="22" t="s">
        <v>35</v>
      </c>
      <c r="L33" s="22" t="s">
        <v>36</v>
      </c>
      <c r="M33" s="22" t="s">
        <v>37</v>
      </c>
    </row>
    <row r="34" spans="4:13">
      <c r="D34" s="2" t="s">
        <v>38</v>
      </c>
      <c r="E34" s="23">
        <v>0.1</v>
      </c>
      <c r="F34" s="23">
        <v>0.1</v>
      </c>
      <c r="G34" s="23">
        <v>0.1</v>
      </c>
      <c r="K34" s="2">
        <f>LOOKUP(K35,'TOC (1) 1'!B5:B30,'TOC (1) 1'!C5:C30)</f>
        <v>1.4130434782608696E-2</v>
      </c>
      <c r="L34" s="2">
        <f>LOOKUP(L35,'TOC (1) 1'!B5:B30,'TOC (1) 1'!E5:E30)</f>
        <v>1.4957264957264958E-2</v>
      </c>
      <c r="M34" s="2">
        <f>LOOKUP(M35,'TOC (1) 1'!B5:B30,'TOC (1) 1'!G5:G30)</f>
        <v>1.4285714285714285E-2</v>
      </c>
    </row>
    <row r="35" spans="4:13">
      <c r="D35" s="2" t="s">
        <v>34</v>
      </c>
      <c r="E35" s="23">
        <v>0.1</v>
      </c>
      <c r="F35" s="23">
        <v>0.1</v>
      </c>
      <c r="G35" s="23">
        <v>0.1</v>
      </c>
      <c r="K35" s="2">
        <v>460</v>
      </c>
      <c r="L35" s="2">
        <v>260</v>
      </c>
      <c r="M35" s="2">
        <v>140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30"/>
  <sheetViews>
    <sheetView showGridLines="0" workbookViewId="0">
      <selection activeCell="B2" sqref="B2"/>
    </sheetView>
  </sheetViews>
  <sheetFormatPr defaultRowHeight="15.75"/>
  <cols>
    <col min="1" max="1" width="0.7109375" style="1" customWidth="1"/>
    <col min="2" max="2" width="29.7109375" style="1" bestFit="1" customWidth="1"/>
    <col min="3" max="4" width="29.7109375" style="1" customWidth="1"/>
    <col min="5" max="5" width="30.5703125" style="1" bestFit="1" customWidth="1"/>
    <col min="6" max="82" width="8.85546875" style="1"/>
  </cols>
  <sheetData>
    <row r="1" spans="2:5" ht="4.5" customHeight="1"/>
    <row r="2" spans="2:5">
      <c r="B2" s="2" t="s">
        <v>0</v>
      </c>
      <c r="C2" s="2" t="s">
        <v>1</v>
      </c>
      <c r="D2" s="2" t="s">
        <v>2</v>
      </c>
      <c r="E2" s="2" t="s">
        <v>3</v>
      </c>
    </row>
    <row r="3" spans="2:5">
      <c r="B3" s="2" t="s">
        <v>4</v>
      </c>
      <c r="C3" s="2">
        <v>200</v>
      </c>
      <c r="D3" s="2">
        <v>100</v>
      </c>
      <c r="E3" s="2">
        <v>300</v>
      </c>
    </row>
    <row r="4" spans="2:5">
      <c r="B4" s="2" t="s">
        <v>5</v>
      </c>
      <c r="C4" s="3">
        <v>80</v>
      </c>
      <c r="D4" s="3">
        <v>90</v>
      </c>
      <c r="E4" s="3">
        <v>100</v>
      </c>
    </row>
    <row r="5" spans="2:5">
      <c r="B5" s="2" t="s">
        <v>7</v>
      </c>
      <c r="C5" s="4">
        <v>5</v>
      </c>
      <c r="D5" s="4">
        <v>4</v>
      </c>
      <c r="E5" s="4">
        <v>3</v>
      </c>
    </row>
    <row r="6" spans="2:5">
      <c r="B6" s="2" t="s">
        <v>6</v>
      </c>
      <c r="C6" s="4">
        <v>10</v>
      </c>
      <c r="D6" s="4">
        <v>8</v>
      </c>
      <c r="E6" s="4">
        <v>11</v>
      </c>
    </row>
    <row r="7" spans="2:5">
      <c r="B7" s="2" t="s">
        <v>8</v>
      </c>
      <c r="C7" s="4">
        <v>5</v>
      </c>
      <c r="D7" s="4">
        <v>0</v>
      </c>
      <c r="E7" s="4">
        <v>4</v>
      </c>
    </row>
    <row r="8" spans="2:5">
      <c r="B8" s="2" t="s">
        <v>9</v>
      </c>
      <c r="C8" s="4">
        <v>6</v>
      </c>
      <c r="D8" s="4">
        <v>3</v>
      </c>
      <c r="E8" s="4">
        <v>2</v>
      </c>
    </row>
    <row r="9" spans="2:5">
      <c r="B9" s="2" t="s">
        <v>10</v>
      </c>
      <c r="C9" s="3">
        <v>25</v>
      </c>
      <c r="D9" s="3">
        <v>15</v>
      </c>
      <c r="E9" s="3">
        <v>18</v>
      </c>
    </row>
    <row r="10" spans="2:5">
      <c r="B10" s="28" t="s">
        <v>26</v>
      </c>
      <c r="C10" s="11">
        <f>C4-C9</f>
        <v>55</v>
      </c>
      <c r="D10" s="11">
        <f t="shared" ref="D10:E10" si="0">D4-D9</f>
        <v>75</v>
      </c>
      <c r="E10" s="11">
        <f t="shared" si="0"/>
        <v>82</v>
      </c>
    </row>
    <row r="11" spans="2:5" ht="31.5">
      <c r="B11" s="12" t="s">
        <v>27</v>
      </c>
      <c r="C11" s="13">
        <f>C6</f>
        <v>10</v>
      </c>
      <c r="D11" s="13">
        <f t="shared" ref="D11:E11" si="1">D6</f>
        <v>8</v>
      </c>
      <c r="E11" s="13">
        <f t="shared" si="1"/>
        <v>11</v>
      </c>
    </row>
    <row r="12" spans="2:5" ht="31.5">
      <c r="B12" s="12" t="s">
        <v>28</v>
      </c>
      <c r="C12" s="11">
        <f>C10/C11</f>
        <v>5.5</v>
      </c>
      <c r="D12" s="11">
        <f t="shared" ref="D12:E12" si="2">D10/D11</f>
        <v>9.375</v>
      </c>
      <c r="E12" s="11">
        <f t="shared" si="2"/>
        <v>7.4545454545454541</v>
      </c>
    </row>
    <row r="14" spans="2:5">
      <c r="B14" s="2" t="s">
        <v>13</v>
      </c>
      <c r="C14" s="2" t="s">
        <v>13</v>
      </c>
      <c r="D14" s="2" t="s">
        <v>13</v>
      </c>
      <c r="E14" s="2" t="s">
        <v>13</v>
      </c>
    </row>
    <row r="15" spans="2:5">
      <c r="B15" s="2" t="s">
        <v>7</v>
      </c>
      <c r="C15" s="4">
        <f>C5*$C$3</f>
        <v>1000</v>
      </c>
      <c r="D15" s="4">
        <f>D5*$D$3</f>
        <v>400</v>
      </c>
      <c r="E15" s="4">
        <f>E5*$E$3</f>
        <v>900</v>
      </c>
    </row>
    <row r="16" spans="2:5">
      <c r="B16" s="2" t="s">
        <v>6</v>
      </c>
      <c r="C16" s="4">
        <f>C6*$C$3</f>
        <v>2000</v>
      </c>
      <c r="D16" s="4">
        <f>D6*$D$3</f>
        <v>800</v>
      </c>
      <c r="E16" s="4">
        <f>E6*$E$3</f>
        <v>3300</v>
      </c>
    </row>
    <row r="17" spans="2:19">
      <c r="B17" s="2" t="s">
        <v>8</v>
      </c>
      <c r="C17" s="4">
        <f>C7*$C$3</f>
        <v>1000</v>
      </c>
      <c r="D17" s="4">
        <f>D7*$D$3</f>
        <v>0</v>
      </c>
      <c r="E17" s="4">
        <f>E7*$E$3</f>
        <v>1200</v>
      </c>
    </row>
    <row r="18" spans="2:19">
      <c r="B18" s="2" t="s">
        <v>9</v>
      </c>
      <c r="C18" s="4">
        <f>C8*$C$3</f>
        <v>1200</v>
      </c>
      <c r="D18" s="4">
        <f>D8*$D$3</f>
        <v>300</v>
      </c>
      <c r="E18" s="4">
        <f>E8*$E$3</f>
        <v>600</v>
      </c>
    </row>
    <row r="20" spans="2:19">
      <c r="B20" s="2" t="s">
        <v>14</v>
      </c>
      <c r="C20" s="2" t="s">
        <v>14</v>
      </c>
      <c r="D20" s="2" t="s">
        <v>15</v>
      </c>
      <c r="E20" s="2" t="s">
        <v>20</v>
      </c>
    </row>
    <row r="21" spans="2:19">
      <c r="B21" s="2" t="s">
        <v>16</v>
      </c>
      <c r="C21" s="4">
        <f>C15+D15+E15</f>
        <v>2300</v>
      </c>
      <c r="D21" s="4">
        <f>8*5*60</f>
        <v>2400</v>
      </c>
      <c r="E21" s="5">
        <f>C21/D21</f>
        <v>0.95833333333333337</v>
      </c>
    </row>
    <row r="22" spans="2:19">
      <c r="B22" s="29" t="s">
        <v>19</v>
      </c>
      <c r="C22" s="7">
        <f t="shared" ref="C22:C24" si="3">C16+D16+E16</f>
        <v>6100</v>
      </c>
      <c r="D22" s="7">
        <f>8*5*60*2</f>
        <v>4800</v>
      </c>
      <c r="E22" s="8">
        <f t="shared" ref="E22:E24" si="4">C22/D22</f>
        <v>1.2708333333333333</v>
      </c>
    </row>
    <row r="23" spans="2:19">
      <c r="B23" s="2" t="s">
        <v>17</v>
      </c>
      <c r="C23" s="4">
        <f t="shared" si="3"/>
        <v>2200</v>
      </c>
      <c r="D23" s="4">
        <f t="shared" ref="D23:D24" si="5">8*5*60</f>
        <v>2400</v>
      </c>
      <c r="E23" s="5">
        <f t="shared" si="4"/>
        <v>0.91666666666666663</v>
      </c>
    </row>
    <row r="24" spans="2:19">
      <c r="B24" s="2" t="s">
        <v>18</v>
      </c>
      <c r="C24" s="4">
        <f t="shared" si="3"/>
        <v>2100</v>
      </c>
      <c r="D24" s="4">
        <f t="shared" si="5"/>
        <v>2400</v>
      </c>
      <c r="E24" s="5">
        <f t="shared" si="4"/>
        <v>0.875</v>
      </c>
    </row>
    <row r="26" spans="2:19">
      <c r="B26" s="9" t="s">
        <v>25</v>
      </c>
      <c r="C26" s="53" t="s">
        <v>24</v>
      </c>
      <c r="D26" s="53"/>
      <c r="E26" s="53"/>
    </row>
    <row r="29" spans="2:19">
      <c r="H29" s="29" t="s">
        <v>11</v>
      </c>
      <c r="I29" s="54" t="s">
        <v>12</v>
      </c>
      <c r="J29" s="54"/>
      <c r="K29" s="54"/>
      <c r="L29" s="54"/>
      <c r="M29" s="54"/>
      <c r="N29" s="54"/>
      <c r="O29" s="54"/>
      <c r="P29" s="54"/>
      <c r="Q29" s="55" t="s">
        <v>21</v>
      </c>
      <c r="R29" s="55"/>
      <c r="S29" s="55"/>
    </row>
    <row r="30" spans="2:19">
      <c r="H30" s="28" t="s">
        <v>22</v>
      </c>
      <c r="I30" s="56" t="s">
        <v>23</v>
      </c>
      <c r="J30" s="56"/>
      <c r="K30" s="56"/>
      <c r="L30" s="56"/>
      <c r="M30" s="56"/>
      <c r="N30" s="56"/>
      <c r="O30" s="56"/>
      <c r="P30" s="56"/>
      <c r="Q30" s="53"/>
      <c r="R30" s="53"/>
      <c r="S30" s="53"/>
    </row>
  </sheetData>
  <mergeCells count="5">
    <mergeCell ref="C26:E26"/>
    <mergeCell ref="I29:P29"/>
    <mergeCell ref="Q29:S29"/>
    <mergeCell ref="I30:P30"/>
    <mergeCell ref="Q30:S30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33"/>
  <sheetViews>
    <sheetView showGridLines="0" topLeftCell="A3" workbookViewId="0">
      <selection activeCell="E37" sqref="E37"/>
    </sheetView>
  </sheetViews>
  <sheetFormatPr defaultRowHeight="15.75"/>
  <cols>
    <col min="1" max="1" width="1.42578125" style="1" customWidth="1"/>
    <col min="2" max="2" width="14.5703125" style="1" customWidth="1"/>
    <col min="3" max="8" width="25.7109375" style="1" customWidth="1"/>
    <col min="9" max="11" width="14.7109375" style="1" customWidth="1"/>
    <col min="12" max="12" width="1.140625" style="1" customWidth="1"/>
    <col min="13" max="99" width="8.85546875" style="1"/>
  </cols>
  <sheetData>
    <row r="1" spans="2:11" ht="4.5" customHeight="1"/>
    <row r="2" spans="2:11">
      <c r="C2" s="57" t="s">
        <v>29</v>
      </c>
      <c r="D2" s="57"/>
      <c r="E2" s="57"/>
      <c r="F2" s="57"/>
      <c r="G2" s="57"/>
      <c r="H2" s="57"/>
      <c r="I2" s="24"/>
      <c r="J2" s="24"/>
      <c r="K2" s="24"/>
    </row>
    <row r="3" spans="2:11">
      <c r="B3" s="63" t="s">
        <v>4</v>
      </c>
      <c r="C3" s="58" t="s">
        <v>1</v>
      </c>
      <c r="D3" s="59"/>
      <c r="E3" s="60" t="s">
        <v>2</v>
      </c>
      <c r="F3" s="61"/>
      <c r="G3" s="62" t="s">
        <v>3</v>
      </c>
      <c r="H3" s="62"/>
    </row>
    <row r="4" spans="2:11" ht="18.75">
      <c r="B4" s="63"/>
      <c r="C4" s="15" t="s">
        <v>30</v>
      </c>
      <c r="D4" s="15" t="s">
        <v>31</v>
      </c>
      <c r="E4" s="15" t="s">
        <v>30</v>
      </c>
      <c r="F4" s="15" t="s">
        <v>31</v>
      </c>
      <c r="G4" s="15" t="s">
        <v>30</v>
      </c>
      <c r="H4" s="15" t="s">
        <v>31</v>
      </c>
      <c r="I4" s="26" t="str">
        <f>C3</f>
        <v>Produto A</v>
      </c>
      <c r="J4" s="27" t="str">
        <f>E3</f>
        <v>Produto B</v>
      </c>
      <c r="K4" s="30" t="str">
        <f>G3</f>
        <v>Produto C</v>
      </c>
    </row>
    <row r="5" spans="2:11" ht="18.75">
      <c r="B5" s="16">
        <v>0</v>
      </c>
      <c r="C5" s="16">
        <f>IF(B5=0,0,($C$32/$C$33)/B5)</f>
        <v>0</v>
      </c>
      <c r="D5" s="16">
        <f>IF(B5=0,0,($C$32/($C$33*B5)))</f>
        <v>0</v>
      </c>
      <c r="E5" s="16">
        <f>IF(B5=0,0,($E$32/$E$33)/B5)</f>
        <v>0</v>
      </c>
      <c r="F5" s="16">
        <f>IF(B5=0,0,($E$32/($E$33*B5)))</f>
        <v>0</v>
      </c>
      <c r="G5" s="16">
        <f>IF(B5=0,0,($G$32/$G$33)/B5)</f>
        <v>0</v>
      </c>
      <c r="H5" s="16">
        <f>IF(B5=0,0,($G$32/($G$33*B5)))</f>
        <v>0</v>
      </c>
      <c r="I5" s="16" t="str">
        <f>IF('TOC (2) 1'!$K$35='TOC (1) 2'!B5,C5,"   ")</f>
        <v/>
      </c>
      <c r="J5" s="16" t="str">
        <f>IF('TOC (2) 1'!$L$35='TOC (1) 2'!B5,E5,"   ")</f>
        <v/>
      </c>
      <c r="K5" s="16" t="str">
        <f>IF('TOC (2) 1'!$M$35='TOC (1) 2'!B5,G5,"   ")</f>
        <v/>
      </c>
    </row>
    <row r="6" spans="2:11" ht="18.75">
      <c r="B6" s="16">
        <v>20</v>
      </c>
      <c r="C6" s="16">
        <f t="shared" ref="C6:C30" si="0">IF(B6=0,0,($C$32/$C$33)/B6)</f>
        <v>0.32500000000000001</v>
      </c>
      <c r="D6" s="16">
        <f t="shared" ref="D6:D30" si="1">IF(B6=0,0,($C$32/($C$33*B6)))</f>
        <v>0.32500000000000001</v>
      </c>
      <c r="E6" s="16">
        <f t="shared" ref="E6:E30" si="2">IF(B6=0,0,($E$32/$E$33)/B6)</f>
        <v>0.19444444444444445</v>
      </c>
      <c r="F6" s="16">
        <f t="shared" ref="F6:F30" si="3">IF(B6=0,0,($E$32/($E$33*B6)))</f>
        <v>0.19444444444444445</v>
      </c>
      <c r="G6" s="16">
        <f t="shared" ref="G6:G30" si="4">IF(B6=0,0,($G$32/$G$33)/B6)</f>
        <v>0.20833333333333334</v>
      </c>
      <c r="H6" s="16">
        <f t="shared" ref="H6:H30" si="5">IF(B6=0,0,($G$32/($G$33*B6)))</f>
        <v>0.20833333333333337</v>
      </c>
      <c r="I6" s="16" t="str">
        <f>IF('TOC (2) 1'!$K$35='TOC (1) 2'!B6,C6,"   ")</f>
        <v/>
      </c>
      <c r="J6" s="16" t="str">
        <f>IF('TOC (2) 1'!$L$35='TOC (1) 2'!B6,E6,"   ")</f>
        <v/>
      </c>
      <c r="K6" s="16" t="str">
        <f>IF('TOC (2) 1'!$M$35='TOC (1) 2'!B6,G6,"   ")</f>
        <v/>
      </c>
    </row>
    <row r="7" spans="2:11" ht="18.75">
      <c r="B7" s="16">
        <f>B6+20</f>
        <v>40</v>
      </c>
      <c r="C7" s="16">
        <f t="shared" si="0"/>
        <v>0.16250000000000001</v>
      </c>
      <c r="D7" s="16">
        <f t="shared" si="1"/>
        <v>0.16250000000000001</v>
      </c>
      <c r="E7" s="16">
        <f t="shared" si="2"/>
        <v>9.7222222222222224E-2</v>
      </c>
      <c r="F7" s="16">
        <f t="shared" si="3"/>
        <v>9.7222222222222224E-2</v>
      </c>
      <c r="G7" s="16">
        <f t="shared" si="4"/>
        <v>0.10416666666666667</v>
      </c>
      <c r="H7" s="16">
        <f t="shared" si="5"/>
        <v>0.10416666666666669</v>
      </c>
      <c r="I7" s="16" t="str">
        <f>IF('TOC (2) 1'!$K$35='TOC (1) 2'!B7,C7,"   ")</f>
        <v/>
      </c>
      <c r="J7" s="16" t="str">
        <f>IF('TOC (2) 1'!$L$35='TOC (1) 2'!B7,E7,"   ")</f>
        <v/>
      </c>
      <c r="K7" s="16" t="str">
        <f>IF('TOC (2) 1'!$M$35='TOC (1) 2'!B7,G7,"   ")</f>
        <v/>
      </c>
    </row>
    <row r="8" spans="2:11" ht="18.75">
      <c r="B8" s="16">
        <f t="shared" ref="B8:B30" si="6">B7+20</f>
        <v>60</v>
      </c>
      <c r="C8" s="16">
        <f t="shared" si="0"/>
        <v>0.10833333333333334</v>
      </c>
      <c r="D8" s="16">
        <f t="shared" si="1"/>
        <v>0.10833333333333334</v>
      </c>
      <c r="E8" s="16">
        <f t="shared" si="2"/>
        <v>6.4814814814814811E-2</v>
      </c>
      <c r="F8" s="16">
        <f t="shared" si="3"/>
        <v>6.4814814814814811E-2</v>
      </c>
      <c r="G8" s="16">
        <f t="shared" si="4"/>
        <v>6.9444444444444448E-2</v>
      </c>
      <c r="H8" s="16">
        <f t="shared" si="5"/>
        <v>6.9444444444444448E-2</v>
      </c>
      <c r="I8" s="16" t="str">
        <f>IF('TOC (2) 1'!$K$35='TOC (1) 2'!B8,C8,"   ")</f>
        <v/>
      </c>
      <c r="J8" s="16" t="str">
        <f>IF('TOC (2) 1'!$L$35='TOC (1) 2'!B8,E8,"   ")</f>
        <v/>
      </c>
      <c r="K8" s="16" t="str">
        <f>IF('TOC (2) 1'!$M$35='TOC (1) 2'!B8,G8,"   ")</f>
        <v/>
      </c>
    </row>
    <row r="9" spans="2:11" ht="18.75">
      <c r="B9" s="16">
        <f t="shared" si="6"/>
        <v>80</v>
      </c>
      <c r="C9" s="16">
        <f t="shared" si="0"/>
        <v>8.1250000000000003E-2</v>
      </c>
      <c r="D9" s="16">
        <f t="shared" si="1"/>
        <v>8.1250000000000003E-2</v>
      </c>
      <c r="E9" s="16">
        <f t="shared" si="2"/>
        <v>4.8611111111111112E-2</v>
      </c>
      <c r="F9" s="16">
        <f t="shared" si="3"/>
        <v>4.8611111111111112E-2</v>
      </c>
      <c r="G9" s="16">
        <f t="shared" si="4"/>
        <v>5.2083333333333336E-2</v>
      </c>
      <c r="H9" s="16">
        <f t="shared" si="5"/>
        <v>5.2083333333333343E-2</v>
      </c>
      <c r="I9" s="16" t="str">
        <f>IF('TOC (2) 1'!$K$35='TOC (1) 2'!B9,C9,"   ")</f>
        <v/>
      </c>
      <c r="J9" s="16" t="str">
        <f>IF('TOC (2) 1'!$L$35='TOC (1) 2'!B9,E9,"   ")</f>
        <v/>
      </c>
      <c r="K9" s="16" t="str">
        <f>IF('TOC (2) 1'!$M$35='TOC (1) 2'!B9,G9,"   ")</f>
        <v/>
      </c>
    </row>
    <row r="10" spans="2:11" ht="18.75">
      <c r="B10" s="16">
        <f t="shared" si="6"/>
        <v>100</v>
      </c>
      <c r="C10" s="16">
        <f t="shared" si="0"/>
        <v>6.5000000000000002E-2</v>
      </c>
      <c r="D10" s="16">
        <f t="shared" si="1"/>
        <v>6.4999999999999988E-2</v>
      </c>
      <c r="E10" s="16">
        <f t="shared" si="2"/>
        <v>3.888888888888889E-2</v>
      </c>
      <c r="F10" s="16">
        <f t="shared" si="3"/>
        <v>3.888888888888889E-2</v>
      </c>
      <c r="G10" s="16">
        <f t="shared" si="4"/>
        <v>4.1666666666666671E-2</v>
      </c>
      <c r="H10" s="16">
        <f t="shared" si="5"/>
        <v>4.1666666666666671E-2</v>
      </c>
      <c r="I10" s="16" t="str">
        <f>IF('TOC (2) 1'!$K$35='TOC (1) 2'!B10,C10,"   ")</f>
        <v/>
      </c>
      <c r="J10" s="16" t="str">
        <f>IF('TOC (2) 1'!$L$35='TOC (1) 2'!B10,E10,"   ")</f>
        <v/>
      </c>
      <c r="K10" s="16" t="str">
        <f>IF('TOC (2) 1'!$M$35='TOC (1) 2'!B10,G10,"   ")</f>
        <v/>
      </c>
    </row>
    <row r="11" spans="2:11" ht="18.75">
      <c r="B11" s="16">
        <f t="shared" si="6"/>
        <v>120</v>
      </c>
      <c r="C11" s="16">
        <f t="shared" si="0"/>
        <v>5.4166666666666669E-2</v>
      </c>
      <c r="D11" s="16">
        <f t="shared" si="1"/>
        <v>5.4166666666666669E-2</v>
      </c>
      <c r="E11" s="16">
        <f t="shared" si="2"/>
        <v>3.2407407407407406E-2</v>
      </c>
      <c r="F11" s="16">
        <f t="shared" si="3"/>
        <v>3.2407407407407406E-2</v>
      </c>
      <c r="G11" s="16">
        <f t="shared" si="4"/>
        <v>3.4722222222222224E-2</v>
      </c>
      <c r="H11" s="16">
        <f t="shared" si="5"/>
        <v>3.4722222222222224E-2</v>
      </c>
      <c r="I11" s="16" t="str">
        <f>IF('TOC (2) 1'!$K$35='TOC (1) 2'!B11,C11,"   ")</f>
        <v/>
      </c>
      <c r="J11" s="16" t="str">
        <f>IF('TOC (2) 1'!$L$35='TOC (1) 2'!B11,E11,"   ")</f>
        <v/>
      </c>
      <c r="K11" s="16" t="str">
        <f>IF('TOC (2) 1'!$M$35='TOC (1) 2'!B11,G11,"   ")</f>
        <v/>
      </c>
    </row>
    <row r="12" spans="2:11" ht="18.75">
      <c r="B12" s="16">
        <f t="shared" si="6"/>
        <v>140</v>
      </c>
      <c r="C12" s="16">
        <f t="shared" si="0"/>
        <v>4.642857142857143E-2</v>
      </c>
      <c r="D12" s="16">
        <f t="shared" si="1"/>
        <v>4.642857142857143E-2</v>
      </c>
      <c r="E12" s="16">
        <f t="shared" si="2"/>
        <v>2.7777777777777776E-2</v>
      </c>
      <c r="F12" s="16">
        <f t="shared" si="3"/>
        <v>2.7777777777777776E-2</v>
      </c>
      <c r="G12" s="16">
        <f t="shared" si="4"/>
        <v>2.9761904761904764E-2</v>
      </c>
      <c r="H12" s="16">
        <f t="shared" si="5"/>
        <v>2.9761904761904764E-2</v>
      </c>
      <c r="I12" s="16" t="str">
        <f>IF('TOC (2) 1'!$K$35='TOC (1) 2'!B12,C12,"   ")</f>
        <v/>
      </c>
      <c r="J12" s="16" t="str">
        <f>IF('TOC (2) 1'!$L$35='TOC (1) 2'!B12,E12,"   ")</f>
        <v/>
      </c>
      <c r="K12" s="16">
        <f>IF('TOC (2) 1'!$M$35='TOC (1) 2'!B12,G12,"   ")</f>
        <v>2.9761904761904764E-2</v>
      </c>
    </row>
    <row r="13" spans="2:11" ht="18.75">
      <c r="B13" s="16">
        <f t="shared" si="6"/>
        <v>160</v>
      </c>
      <c r="C13" s="16">
        <f t="shared" si="0"/>
        <v>4.0625000000000001E-2</v>
      </c>
      <c r="D13" s="16">
        <f t="shared" si="1"/>
        <v>4.0625000000000001E-2</v>
      </c>
      <c r="E13" s="16">
        <f t="shared" si="2"/>
        <v>2.4305555555555556E-2</v>
      </c>
      <c r="F13" s="16">
        <f t="shared" si="3"/>
        <v>2.4305555555555556E-2</v>
      </c>
      <c r="G13" s="16">
        <f t="shared" si="4"/>
        <v>2.6041666666666668E-2</v>
      </c>
      <c r="H13" s="16">
        <f t="shared" si="5"/>
        <v>2.6041666666666671E-2</v>
      </c>
      <c r="I13" s="16" t="str">
        <f>IF('TOC (2) 1'!$K$35='TOC (1) 2'!B13,C13,"   ")</f>
        <v/>
      </c>
      <c r="J13" s="16" t="str">
        <f>IF('TOC (2) 1'!$L$35='TOC (1) 2'!B13,E13,"   ")</f>
        <v/>
      </c>
      <c r="K13" s="16" t="str">
        <f>IF('TOC (2) 1'!$M$35='TOC (1) 2'!B13,G13,"   ")</f>
        <v/>
      </c>
    </row>
    <row r="14" spans="2:11" ht="18.75">
      <c r="B14" s="16">
        <f t="shared" si="6"/>
        <v>180</v>
      </c>
      <c r="C14" s="16">
        <f t="shared" si="0"/>
        <v>3.6111111111111108E-2</v>
      </c>
      <c r="D14" s="16">
        <f t="shared" si="1"/>
        <v>3.6111111111111108E-2</v>
      </c>
      <c r="E14" s="16">
        <f t="shared" si="2"/>
        <v>2.1604938271604937E-2</v>
      </c>
      <c r="F14" s="16">
        <f t="shared" si="3"/>
        <v>2.1604938271604937E-2</v>
      </c>
      <c r="G14" s="16">
        <f t="shared" si="4"/>
        <v>2.314814814814815E-2</v>
      </c>
      <c r="H14" s="16">
        <f t="shared" si="5"/>
        <v>2.314814814814815E-2</v>
      </c>
      <c r="I14" s="16" t="str">
        <f>IF('TOC (2) 1'!$K$35='TOC (1) 2'!B14,C14,"   ")</f>
        <v/>
      </c>
      <c r="J14" s="16" t="str">
        <f>IF('TOC (2) 1'!$L$35='TOC (1) 2'!B14,E14,"   ")</f>
        <v/>
      </c>
      <c r="K14" s="16" t="str">
        <f>IF('TOC (2) 1'!$M$35='TOC (1) 2'!B14,G14,"   ")</f>
        <v/>
      </c>
    </row>
    <row r="15" spans="2:11" ht="18.75">
      <c r="B15" s="16">
        <f t="shared" si="6"/>
        <v>200</v>
      </c>
      <c r="C15" s="16">
        <f t="shared" si="0"/>
        <v>3.2500000000000001E-2</v>
      </c>
      <c r="D15" s="16">
        <f t="shared" si="1"/>
        <v>3.2499999999999994E-2</v>
      </c>
      <c r="E15" s="16">
        <f t="shared" si="2"/>
        <v>1.9444444444444445E-2</v>
      </c>
      <c r="F15" s="16">
        <f t="shared" si="3"/>
        <v>1.9444444444444445E-2</v>
      </c>
      <c r="G15" s="16">
        <f t="shared" si="4"/>
        <v>2.0833333333333336E-2</v>
      </c>
      <c r="H15" s="16">
        <f t="shared" si="5"/>
        <v>2.0833333333333336E-2</v>
      </c>
      <c r="I15" s="16" t="str">
        <f>IF('TOC (2) 1'!$K$35='TOC (1) 2'!B15,C15,"   ")</f>
        <v/>
      </c>
      <c r="J15" s="16" t="str">
        <f>IF('TOC (2) 1'!$L$35='TOC (1) 2'!B15,E15,"   ")</f>
        <v/>
      </c>
      <c r="K15" s="16" t="str">
        <f>IF('TOC (2) 1'!$M$35='TOC (1) 2'!B15,G15,"   ")</f>
        <v/>
      </c>
    </row>
    <row r="16" spans="2:11" ht="18.75">
      <c r="B16" s="16">
        <f t="shared" si="6"/>
        <v>220</v>
      </c>
      <c r="C16" s="16">
        <f t="shared" si="0"/>
        <v>2.9545454545454545E-2</v>
      </c>
      <c r="D16" s="16">
        <f t="shared" si="1"/>
        <v>2.9545454545454545E-2</v>
      </c>
      <c r="E16" s="16">
        <f t="shared" si="2"/>
        <v>1.7676767676767676E-2</v>
      </c>
      <c r="F16" s="16">
        <f t="shared" si="3"/>
        <v>1.7676767676767676E-2</v>
      </c>
      <c r="G16" s="16">
        <f t="shared" si="4"/>
        <v>1.893939393939394E-2</v>
      </c>
      <c r="H16" s="16">
        <f t="shared" si="5"/>
        <v>1.893939393939394E-2</v>
      </c>
      <c r="I16" s="16" t="str">
        <f>IF('TOC (2) 1'!$K$35='TOC (1) 2'!B16,C16,"   ")</f>
        <v/>
      </c>
      <c r="J16" s="16" t="str">
        <f>IF('TOC (2) 1'!$L$35='TOC (1) 2'!B16,E16,"   ")</f>
        <v/>
      </c>
      <c r="K16" s="16" t="str">
        <f>IF('TOC (2) 1'!$M$35='TOC (1) 2'!B16,G16,"   ")</f>
        <v/>
      </c>
    </row>
    <row r="17" spans="2:11" ht="18.75">
      <c r="B17" s="16">
        <f t="shared" si="6"/>
        <v>240</v>
      </c>
      <c r="C17" s="16">
        <f t="shared" si="0"/>
        <v>2.7083333333333334E-2</v>
      </c>
      <c r="D17" s="16">
        <f t="shared" si="1"/>
        <v>2.7083333333333334E-2</v>
      </c>
      <c r="E17" s="16">
        <f t="shared" si="2"/>
        <v>1.6203703703703703E-2</v>
      </c>
      <c r="F17" s="16">
        <f t="shared" si="3"/>
        <v>1.6203703703703703E-2</v>
      </c>
      <c r="G17" s="16">
        <f t="shared" si="4"/>
        <v>1.7361111111111112E-2</v>
      </c>
      <c r="H17" s="16">
        <f t="shared" si="5"/>
        <v>1.7361111111111112E-2</v>
      </c>
      <c r="I17" s="16" t="str">
        <f>IF('TOC (2) 1'!$K$35='TOC (1) 2'!B17,C17,"   ")</f>
        <v/>
      </c>
      <c r="J17" s="16" t="str">
        <f>IF('TOC (2) 1'!$L$35='TOC (1) 2'!B17,E17,"   ")</f>
        <v/>
      </c>
      <c r="K17" s="16" t="str">
        <f>IF('TOC (2) 1'!$M$35='TOC (1) 2'!B17,G17,"   ")</f>
        <v/>
      </c>
    </row>
    <row r="18" spans="2:11" ht="18.75">
      <c r="B18" s="16">
        <f t="shared" si="6"/>
        <v>260</v>
      </c>
      <c r="C18" s="16">
        <f t="shared" si="0"/>
        <v>2.5000000000000001E-2</v>
      </c>
      <c r="D18" s="16">
        <f t="shared" si="1"/>
        <v>2.5000000000000001E-2</v>
      </c>
      <c r="E18" s="16">
        <f t="shared" si="2"/>
        <v>1.4957264957264958E-2</v>
      </c>
      <c r="F18" s="16">
        <f t="shared" si="3"/>
        <v>1.4957264957264958E-2</v>
      </c>
      <c r="G18" s="16">
        <f t="shared" si="4"/>
        <v>1.6025641025641028E-2</v>
      </c>
      <c r="H18" s="16">
        <f t="shared" si="5"/>
        <v>1.6025641025641024E-2</v>
      </c>
      <c r="I18" s="16" t="str">
        <f>IF('TOC (2) 1'!$K$35='TOC (1) 2'!B18,C18,"   ")</f>
        <v/>
      </c>
      <c r="J18" s="16">
        <f>IF('TOC (2) 1'!$L$35='TOC (1) 2'!B18,E18,"   ")</f>
        <v>1.4957264957264958E-2</v>
      </c>
      <c r="K18" s="16" t="str">
        <f>IF('TOC (2) 1'!$M$35='TOC (1) 2'!B18,G18,"   ")</f>
        <v/>
      </c>
    </row>
    <row r="19" spans="2:11" ht="18.75">
      <c r="B19" s="16">
        <f t="shared" si="6"/>
        <v>280</v>
      </c>
      <c r="C19" s="16">
        <f t="shared" si="0"/>
        <v>2.3214285714285715E-2</v>
      </c>
      <c r="D19" s="16">
        <f t="shared" si="1"/>
        <v>2.3214285714285715E-2</v>
      </c>
      <c r="E19" s="16">
        <f t="shared" si="2"/>
        <v>1.3888888888888888E-2</v>
      </c>
      <c r="F19" s="16">
        <f t="shared" si="3"/>
        <v>1.3888888888888888E-2</v>
      </c>
      <c r="G19" s="16">
        <f t="shared" si="4"/>
        <v>1.4880952380952382E-2</v>
      </c>
      <c r="H19" s="16">
        <f t="shared" si="5"/>
        <v>1.4880952380952382E-2</v>
      </c>
      <c r="I19" s="16" t="str">
        <f>IF('TOC (2) 1'!$K$35='TOC (1) 2'!B19,C19,"   ")</f>
        <v/>
      </c>
      <c r="J19" s="16" t="str">
        <f>IF('TOC (2) 1'!$L$35='TOC (1) 2'!B19,E19,"   ")</f>
        <v/>
      </c>
      <c r="K19" s="16" t="str">
        <f>IF('TOC (2) 1'!$M$35='TOC (1) 2'!B19,G19,"   ")</f>
        <v/>
      </c>
    </row>
    <row r="20" spans="2:11" ht="18.75">
      <c r="B20" s="16">
        <f t="shared" si="6"/>
        <v>300</v>
      </c>
      <c r="C20" s="16">
        <f t="shared" si="0"/>
        <v>2.1666666666666667E-2</v>
      </c>
      <c r="D20" s="16">
        <f t="shared" si="1"/>
        <v>2.1666666666666667E-2</v>
      </c>
      <c r="E20" s="16">
        <f t="shared" si="2"/>
        <v>1.2962962962962963E-2</v>
      </c>
      <c r="F20" s="16">
        <f t="shared" si="3"/>
        <v>1.2962962962962963E-2</v>
      </c>
      <c r="G20" s="16">
        <f t="shared" si="4"/>
        <v>1.388888888888889E-2</v>
      </c>
      <c r="H20" s="16">
        <f t="shared" si="5"/>
        <v>1.388888888888889E-2</v>
      </c>
      <c r="I20" s="16" t="str">
        <f>IF('TOC (2) 1'!$K$35='TOC (1) 2'!B20,C20,"   ")</f>
        <v/>
      </c>
      <c r="J20" s="16" t="str">
        <f>IF('TOC (2) 1'!$L$35='TOC (1) 2'!B20,E20,"   ")</f>
        <v/>
      </c>
      <c r="K20" s="16" t="str">
        <f>IF('TOC (2) 1'!$M$35='TOC (1) 2'!B20,G20,"   ")</f>
        <v/>
      </c>
    </row>
    <row r="21" spans="2:11" ht="18.75">
      <c r="B21" s="16">
        <f t="shared" si="6"/>
        <v>320</v>
      </c>
      <c r="C21" s="16">
        <f t="shared" si="0"/>
        <v>2.0312500000000001E-2</v>
      </c>
      <c r="D21" s="16">
        <f t="shared" si="1"/>
        <v>2.0312500000000001E-2</v>
      </c>
      <c r="E21" s="16">
        <f t="shared" si="2"/>
        <v>1.2152777777777778E-2</v>
      </c>
      <c r="F21" s="16">
        <f t="shared" si="3"/>
        <v>1.2152777777777778E-2</v>
      </c>
      <c r="G21" s="16">
        <f t="shared" si="4"/>
        <v>1.3020833333333334E-2</v>
      </c>
      <c r="H21" s="16">
        <f t="shared" si="5"/>
        <v>1.3020833333333336E-2</v>
      </c>
      <c r="I21" s="16" t="str">
        <f>IF('TOC (2) 1'!$K$35='TOC (1) 2'!B21,C21,"   ")</f>
        <v/>
      </c>
      <c r="J21" s="16" t="str">
        <f>IF('TOC (2) 1'!$L$35='TOC (1) 2'!B21,E21,"   ")</f>
        <v/>
      </c>
      <c r="K21" s="16" t="str">
        <f>IF('TOC (2) 1'!$M$35='TOC (1) 2'!B21,G21,"   ")</f>
        <v/>
      </c>
    </row>
    <row r="22" spans="2:11" ht="18.75">
      <c r="B22" s="16">
        <f t="shared" si="6"/>
        <v>340</v>
      </c>
      <c r="C22" s="16">
        <f t="shared" si="0"/>
        <v>1.9117647058823531E-2</v>
      </c>
      <c r="D22" s="16">
        <f t="shared" si="1"/>
        <v>1.9117647058823527E-2</v>
      </c>
      <c r="E22" s="16">
        <f t="shared" si="2"/>
        <v>1.1437908496732025E-2</v>
      </c>
      <c r="F22" s="16">
        <f t="shared" si="3"/>
        <v>1.1437908496732025E-2</v>
      </c>
      <c r="G22" s="16">
        <f t="shared" si="4"/>
        <v>1.2254901960784315E-2</v>
      </c>
      <c r="H22" s="16">
        <f t="shared" si="5"/>
        <v>1.2254901960784315E-2</v>
      </c>
      <c r="I22" s="16" t="str">
        <f>IF('TOC (2) 1'!$K$35='TOC (1) 2'!B22,C22,"   ")</f>
        <v/>
      </c>
      <c r="J22" s="16" t="str">
        <f>IF('TOC (2) 1'!$L$35='TOC (1) 2'!B22,E22,"   ")</f>
        <v/>
      </c>
      <c r="K22" s="16" t="str">
        <f>IF('TOC (2) 1'!$M$35='TOC (1) 2'!B22,G22,"   ")</f>
        <v/>
      </c>
    </row>
    <row r="23" spans="2:11" ht="18.75">
      <c r="B23" s="16">
        <f t="shared" si="6"/>
        <v>360</v>
      </c>
      <c r="C23" s="16">
        <f t="shared" si="0"/>
        <v>1.8055555555555554E-2</v>
      </c>
      <c r="D23" s="16">
        <f t="shared" si="1"/>
        <v>1.8055555555555554E-2</v>
      </c>
      <c r="E23" s="16">
        <f t="shared" si="2"/>
        <v>1.0802469135802469E-2</v>
      </c>
      <c r="F23" s="16">
        <f t="shared" si="3"/>
        <v>1.0802469135802469E-2</v>
      </c>
      <c r="G23" s="16">
        <f t="shared" si="4"/>
        <v>1.1574074074074075E-2</v>
      </c>
      <c r="H23" s="16">
        <f t="shared" si="5"/>
        <v>1.1574074074074075E-2</v>
      </c>
      <c r="I23" s="16" t="str">
        <f>IF('TOC (2) 1'!$K$35='TOC (1) 2'!B23,C23,"   ")</f>
        <v/>
      </c>
      <c r="J23" s="16" t="str">
        <f>IF('TOC (2) 1'!$L$35='TOC (1) 2'!B23,E23,"   ")</f>
        <v/>
      </c>
      <c r="K23" s="16" t="str">
        <f>IF('TOC (2) 1'!$M$35='TOC (1) 2'!B23,G23,"   ")</f>
        <v/>
      </c>
    </row>
    <row r="24" spans="2:11" ht="18.75">
      <c r="B24" s="16">
        <f t="shared" si="6"/>
        <v>380</v>
      </c>
      <c r="C24" s="16">
        <f t="shared" si="0"/>
        <v>1.7105263157894738E-2</v>
      </c>
      <c r="D24" s="16">
        <f t="shared" si="1"/>
        <v>1.7105263157894735E-2</v>
      </c>
      <c r="E24" s="16">
        <f t="shared" si="2"/>
        <v>1.023391812865497E-2</v>
      </c>
      <c r="F24" s="16">
        <f t="shared" si="3"/>
        <v>1.023391812865497E-2</v>
      </c>
      <c r="G24" s="16">
        <f t="shared" si="4"/>
        <v>1.0964912280701756E-2</v>
      </c>
      <c r="H24" s="16">
        <f t="shared" si="5"/>
        <v>1.0964912280701756E-2</v>
      </c>
      <c r="I24" s="16" t="str">
        <f>IF('TOC (2) 1'!$K$35='TOC (1) 2'!B24,C24,"   ")</f>
        <v/>
      </c>
      <c r="J24" s="16" t="str">
        <f>IF('TOC (2) 1'!$L$35='TOC (1) 2'!B24,E24,"   ")</f>
        <v/>
      </c>
      <c r="K24" s="16" t="str">
        <f>IF('TOC (2) 1'!$M$35='TOC (1) 2'!B24,G24,"   ")</f>
        <v/>
      </c>
    </row>
    <row r="25" spans="2:11" ht="18.75">
      <c r="B25" s="16">
        <f t="shared" si="6"/>
        <v>400</v>
      </c>
      <c r="C25" s="16">
        <f t="shared" si="0"/>
        <v>1.6250000000000001E-2</v>
      </c>
      <c r="D25" s="16">
        <f t="shared" si="1"/>
        <v>1.6249999999999997E-2</v>
      </c>
      <c r="E25" s="16">
        <f t="shared" si="2"/>
        <v>9.7222222222222224E-3</v>
      </c>
      <c r="F25" s="16">
        <f t="shared" si="3"/>
        <v>9.7222222222222224E-3</v>
      </c>
      <c r="G25" s="16">
        <f t="shared" si="4"/>
        <v>1.0416666666666668E-2</v>
      </c>
      <c r="H25" s="16">
        <f t="shared" si="5"/>
        <v>1.0416666666666668E-2</v>
      </c>
      <c r="I25" s="16" t="str">
        <f>IF('TOC (2) 1'!$K$35='TOC (1) 2'!B25,C25,"   ")</f>
        <v/>
      </c>
      <c r="J25" s="16" t="str">
        <f>IF('TOC (2) 1'!$L$35='TOC (1) 2'!B25,E25,"   ")</f>
        <v/>
      </c>
      <c r="K25" s="16" t="str">
        <f>IF('TOC (2) 1'!$M$35='TOC (1) 2'!B25,G25,"   ")</f>
        <v/>
      </c>
    </row>
    <row r="26" spans="2:11" ht="18.75">
      <c r="B26" s="16">
        <f t="shared" si="6"/>
        <v>420</v>
      </c>
      <c r="C26" s="16">
        <f t="shared" si="0"/>
        <v>1.5476190476190477E-2</v>
      </c>
      <c r="D26" s="16">
        <f t="shared" si="1"/>
        <v>1.5476190476190475E-2</v>
      </c>
      <c r="E26" s="16">
        <f t="shared" si="2"/>
        <v>9.2592592592592587E-3</v>
      </c>
      <c r="F26" s="16">
        <f t="shared" si="3"/>
        <v>9.2592592592592587E-3</v>
      </c>
      <c r="G26" s="16">
        <f t="shared" si="4"/>
        <v>9.9206349206349218E-3</v>
      </c>
      <c r="H26" s="16">
        <f t="shared" si="5"/>
        <v>9.9206349206349218E-3</v>
      </c>
      <c r="I26" s="16" t="str">
        <f>IF('TOC (2) 1'!$K$35='TOC (1) 2'!B26,C26,"   ")</f>
        <v/>
      </c>
      <c r="J26" s="16" t="str">
        <f>IF('TOC (2) 1'!$L$35='TOC (1) 2'!B26,E26,"   ")</f>
        <v/>
      </c>
      <c r="K26" s="16" t="str">
        <f>IF('TOC (2) 1'!$M$35='TOC (1) 2'!B26,G26,"   ")</f>
        <v/>
      </c>
    </row>
    <row r="27" spans="2:11" ht="18.75">
      <c r="B27" s="16">
        <f t="shared" si="6"/>
        <v>440</v>
      </c>
      <c r="C27" s="16">
        <f t="shared" si="0"/>
        <v>1.4772727272727272E-2</v>
      </c>
      <c r="D27" s="16">
        <f t="shared" si="1"/>
        <v>1.4772727272727272E-2</v>
      </c>
      <c r="E27" s="16">
        <f t="shared" si="2"/>
        <v>8.8383838383838381E-3</v>
      </c>
      <c r="F27" s="16">
        <f t="shared" si="3"/>
        <v>8.8383838383838381E-3</v>
      </c>
      <c r="G27" s="16">
        <f t="shared" si="4"/>
        <v>9.46969696969697E-3</v>
      </c>
      <c r="H27" s="16">
        <f t="shared" si="5"/>
        <v>9.46969696969697E-3</v>
      </c>
      <c r="I27" s="16" t="str">
        <f>IF('TOC (2) 1'!$K$35='TOC (1) 2'!B27,C27,"   ")</f>
        <v/>
      </c>
      <c r="J27" s="16" t="str">
        <f>IF('TOC (2) 1'!$L$35='TOC (1) 2'!B27,E27,"   ")</f>
        <v/>
      </c>
      <c r="K27" s="16" t="str">
        <f>IF('TOC (2) 1'!$M$35='TOC (1) 2'!B27,G27,"   ")</f>
        <v/>
      </c>
    </row>
    <row r="28" spans="2:11" ht="18.75">
      <c r="B28" s="16">
        <f t="shared" si="6"/>
        <v>460</v>
      </c>
      <c r="C28" s="16">
        <f t="shared" si="0"/>
        <v>1.4130434782608696E-2</v>
      </c>
      <c r="D28" s="16">
        <f t="shared" si="1"/>
        <v>1.4130434782608696E-2</v>
      </c>
      <c r="E28" s="16">
        <f t="shared" si="2"/>
        <v>8.4541062801932361E-3</v>
      </c>
      <c r="F28" s="16">
        <f t="shared" si="3"/>
        <v>8.4541062801932361E-3</v>
      </c>
      <c r="G28" s="16">
        <f t="shared" si="4"/>
        <v>9.057971014492754E-3</v>
      </c>
      <c r="H28" s="16">
        <f t="shared" si="5"/>
        <v>9.057971014492754E-3</v>
      </c>
      <c r="I28" s="16">
        <f>IF('TOC (2) 1'!$K$35='TOC (1) 2'!B28,C28,"   ")</f>
        <v>1.4130434782608696E-2</v>
      </c>
      <c r="J28" s="16" t="str">
        <f>IF('TOC (2) 1'!$L$35='TOC (1) 2'!B28,E28,"   ")</f>
        <v/>
      </c>
      <c r="K28" s="16" t="str">
        <f>IF('TOC (2) 1'!$M$35='TOC (1) 2'!B28,G28,"   ")</f>
        <v/>
      </c>
    </row>
    <row r="29" spans="2:11" ht="18.75">
      <c r="B29" s="16">
        <f t="shared" si="6"/>
        <v>480</v>
      </c>
      <c r="C29" s="16">
        <f t="shared" si="0"/>
        <v>1.3541666666666667E-2</v>
      </c>
      <c r="D29" s="16">
        <f t="shared" si="1"/>
        <v>1.3541666666666667E-2</v>
      </c>
      <c r="E29" s="16">
        <f t="shared" si="2"/>
        <v>8.1018518518518514E-3</v>
      </c>
      <c r="F29" s="16">
        <f t="shared" si="3"/>
        <v>8.1018518518518514E-3</v>
      </c>
      <c r="G29" s="16">
        <f t="shared" si="4"/>
        <v>8.6805555555555559E-3</v>
      </c>
      <c r="H29" s="16">
        <f t="shared" si="5"/>
        <v>8.6805555555555559E-3</v>
      </c>
      <c r="I29" s="16" t="str">
        <f>IF('TOC (2) 1'!$K$35='TOC (1) 2'!B29,C29,"   ")</f>
        <v/>
      </c>
      <c r="J29" s="16" t="str">
        <f>IF('TOC (2) 1'!$L$35='TOC (1) 2'!B29,E29,"   ")</f>
        <v/>
      </c>
      <c r="K29" s="16" t="str">
        <f>IF('TOC (2) 1'!$M$35='TOC (1) 2'!B29,G29,"   ")</f>
        <v/>
      </c>
    </row>
    <row r="30" spans="2:11" ht="18.75">
      <c r="B30" s="16">
        <f t="shared" si="6"/>
        <v>500</v>
      </c>
      <c r="C30" s="16">
        <f t="shared" si="0"/>
        <v>1.2999999999999999E-2</v>
      </c>
      <c r="D30" s="16">
        <f t="shared" si="1"/>
        <v>1.3000000000000001E-2</v>
      </c>
      <c r="E30" s="16">
        <f t="shared" si="2"/>
        <v>7.7777777777777776E-3</v>
      </c>
      <c r="F30" s="16">
        <f t="shared" si="3"/>
        <v>7.7777777777777776E-3</v>
      </c>
      <c r="G30" s="16">
        <f t="shared" si="4"/>
        <v>8.3333333333333332E-3</v>
      </c>
      <c r="H30" s="16">
        <f t="shared" si="5"/>
        <v>8.3333333333333332E-3</v>
      </c>
      <c r="I30" s="16" t="str">
        <f>IF('TOC (2) 1'!$K$35='TOC (1) 2'!B30,C30,"   ")</f>
        <v/>
      </c>
      <c r="J30" s="16" t="str">
        <f>IF('TOC (2) 1'!$L$35='TOC (1) 2'!B30,E30,"   ")</f>
        <v/>
      </c>
      <c r="K30" s="16" t="str">
        <f>IF('TOC (2) 1'!$M$35='TOC (1) 2'!B30,G30,"   ")</f>
        <v/>
      </c>
    </row>
    <row r="31" spans="2:11" ht="3.75" customHeight="1"/>
    <row r="32" spans="2:11">
      <c r="B32" s="29" t="s">
        <v>32</v>
      </c>
      <c r="C32" s="17">
        <f>26*(1+'TOC (2) 1'!E34)</f>
        <v>28.6</v>
      </c>
      <c r="D32" s="18" t="s">
        <v>32</v>
      </c>
      <c r="E32" s="19">
        <f>35*(1+'TOC (2) 1'!F34)</f>
        <v>38.5</v>
      </c>
      <c r="F32" s="20" t="s">
        <v>32</v>
      </c>
      <c r="G32" s="21">
        <f>25*(1+'TOC (2) 1'!G34)</f>
        <v>27.500000000000004</v>
      </c>
    </row>
    <row r="33" spans="2:7">
      <c r="B33" s="29" t="s">
        <v>33</v>
      </c>
      <c r="C33" s="29">
        <f>4*(1+'TOC (2) 1'!E35)</f>
        <v>4.4000000000000004</v>
      </c>
      <c r="D33" s="18" t="s">
        <v>33</v>
      </c>
      <c r="E33" s="18">
        <f>9*(1+'TOC (2) 1'!F35)</f>
        <v>9.9</v>
      </c>
      <c r="F33" s="20" t="s">
        <v>33</v>
      </c>
      <c r="G33" s="20">
        <f>6*(1+'TOC (2) 1'!G35)</f>
        <v>6.6000000000000005</v>
      </c>
    </row>
  </sheetData>
  <mergeCells count="5">
    <mergeCell ref="C2:H2"/>
    <mergeCell ref="B3:B4"/>
    <mergeCell ref="C3:D3"/>
    <mergeCell ref="E3:F3"/>
    <mergeCell ref="G3:H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PE</vt:lpstr>
      <vt:lpstr>TOC (0) 1</vt:lpstr>
      <vt:lpstr>TOC (0) Enun</vt:lpstr>
      <vt:lpstr>Plan2</vt:lpstr>
      <vt:lpstr>Plan1</vt:lpstr>
      <vt:lpstr>TOC (1) 1</vt:lpstr>
      <vt:lpstr>TOC (2) 1</vt:lpstr>
      <vt:lpstr>TOC (0) 2</vt:lpstr>
      <vt:lpstr>TOC (1) 2</vt:lpstr>
      <vt:lpstr>TOC (2)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walther</cp:lastModifiedBy>
  <dcterms:created xsi:type="dcterms:W3CDTF">2015-06-25T10:38:39Z</dcterms:created>
  <dcterms:modified xsi:type="dcterms:W3CDTF">2019-11-28T08:55:03Z</dcterms:modified>
</cp:coreProperties>
</file>