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" windowWidth="7530" windowHeight="4980"/>
  </bookViews>
  <sheets>
    <sheet name="Família 08" sheetId="19" r:id="rId1"/>
    <sheet name="extrusora" sheetId="4" r:id="rId2"/>
    <sheet name="tecelagem" sheetId="5" r:id="rId3"/>
    <sheet name="impressora Thunder COMAT" sheetId="6" r:id="rId4"/>
    <sheet name="impressora Padane" sheetId="7" r:id="rId5"/>
    <sheet name="corte costura Chinesa" sheetId="8" r:id="rId6"/>
    <sheet name="corte costura Supra" sheetId="12" r:id="rId7"/>
    <sheet name="corte costura Taubaté" sheetId="13" r:id="rId8"/>
    <sheet name="corte costura Vitra" sheetId="14" r:id="rId9"/>
    <sheet name="balanceamento" sheetId="15" r:id="rId10"/>
    <sheet name="gráf. balanc" sheetId="17" r:id="rId11"/>
    <sheet name="mapa" sheetId="22" r:id="rId12"/>
    <sheet name="mapa (2)" sheetId="23" r:id="rId13"/>
    <sheet name="IconesBase" sheetId="21" r:id="rId14"/>
  </sheets>
  <externalReferences>
    <externalReference r:id="rId15"/>
    <externalReference r:id="rId16"/>
  </externalReferences>
  <definedNames>
    <definedName name="Annual_Vol" localSheetId="0">#REF!</definedName>
    <definedName name="Annual_Vol" localSheetId="12">#REF!</definedName>
    <definedName name="Annual_Vol">#REF!</definedName>
    <definedName name="_xlnm.Print_Area" localSheetId="13">IconesBase!$A$1:$BW$57</definedName>
    <definedName name="Cell_Qty" localSheetId="0">#REF!</definedName>
    <definedName name="Cell_Qty" localSheetId="12">#REF!</definedName>
    <definedName name="Cell_Qty">#REF!</definedName>
    <definedName name="Cell_Qty_on_MBC" localSheetId="0">#REF!</definedName>
    <definedName name="Cell_Qty_on_MBC" localSheetId="12">#REF!</definedName>
    <definedName name="Cell_Qty_on_MBC">#REF!</definedName>
    <definedName name="Chart" localSheetId="0">#REF!</definedName>
    <definedName name="Chart" localSheetId="12">#REF!</definedName>
    <definedName name="Chart">#REF!</definedName>
    <definedName name="CO_Dur" localSheetId="0">#REF!</definedName>
    <definedName name="CO_Dur" localSheetId="12">#REF!</definedName>
    <definedName name="CO_Dur">#REF!</definedName>
    <definedName name="CO_Freq" localSheetId="0">#REF!</definedName>
    <definedName name="CO_Freq" localSheetId="12">#REF!</definedName>
    <definedName name="CO_Freq">#REF!</definedName>
    <definedName name="CO_Percent" localSheetId="0">#REF!</definedName>
    <definedName name="CO_Percent" localSheetId="12">#REF!</definedName>
    <definedName name="CO_Percent">#REF!</definedName>
    <definedName name="CO_Time_per_Cycle" localSheetId="0">#REF!</definedName>
    <definedName name="CO_Time_per_Cycle" localSheetId="12">#REF!</definedName>
    <definedName name="CO_Time_per_Cycle">#REF!</definedName>
    <definedName name="Cons_Chg_Interv" localSheetId="0">#REF!</definedName>
    <definedName name="Cons_Chg_Interv" localSheetId="12">#REF!</definedName>
    <definedName name="Cons_Chg_Interv">#REF!</definedName>
    <definedName name="Cons_Dur" localSheetId="0">#REF!</definedName>
    <definedName name="Cons_Dur" localSheetId="12">#REF!</definedName>
    <definedName name="Cons_Dur">#REF!</definedName>
    <definedName name="Cons_Freq" localSheetId="0">#REF!</definedName>
    <definedName name="Cons_Freq" localSheetId="12">#REF!</definedName>
    <definedName name="Cons_Freq">#REF!</definedName>
    <definedName name="Cons_Percent" localSheetId="0">#REF!</definedName>
    <definedName name="Cons_Percent" localSheetId="12">#REF!</definedName>
    <definedName name="Cons_Percent">#REF!</definedName>
    <definedName name="Cons_Time_per_Cycle" localSheetId="0">#REF!</definedName>
    <definedName name="Cons_Time_per_Cycle" localSheetId="12">#REF!</definedName>
    <definedName name="Cons_Time_per_Cycle">#REF!</definedName>
    <definedName name="Cost_per_Machine" localSheetId="0">#REF!</definedName>
    <definedName name="Cost_per_Machine" localSheetId="12">#REF!</definedName>
    <definedName name="Cost_per_Machine">#REF!</definedName>
    <definedName name="Cum_FTQ_Loss" localSheetId="0">#REF!</definedName>
    <definedName name="Cum_FTQ_Loss" localSheetId="12">#REF!</definedName>
    <definedName name="Cum_FTQ_Loss">#REF!</definedName>
    <definedName name="Cycle_Time" localSheetId="0">#REF!</definedName>
    <definedName name="Cycle_Time" localSheetId="12">#REF!</definedName>
    <definedName name="Cycle_Time">#REF!</definedName>
    <definedName name="Daily_Vol" localSheetId="0">#REF!</definedName>
    <definedName name="Daily_Vol" localSheetId="12">#REF!</definedName>
    <definedName name="Daily_Vol">#REF!</definedName>
    <definedName name="Design_Cycle_Time_on_MB" localSheetId="0">#REF!</definedName>
    <definedName name="Design_Cycle_Time_on_MB" localSheetId="12">#REF!</definedName>
    <definedName name="Design_Cycle_Time_on_MB">#REF!</definedName>
    <definedName name="Design_Thruput_Rate" localSheetId="0">#REF!</definedName>
    <definedName name="Design_Thruput_Rate" localSheetId="12">#REF!</definedName>
    <definedName name="Design_Thruput_Rate">#REF!</definedName>
    <definedName name="Downstream_Loss_Contribution" localSheetId="0">#REF!</definedName>
    <definedName name="Downstream_Loss_Contribution" localSheetId="12">#REF!</definedName>
    <definedName name="Downstream_Loss_Contribution">#REF!</definedName>
    <definedName name="DS_CLTQ" localSheetId="0">#REF!</definedName>
    <definedName name="DS_CLTQ" localSheetId="12">#REF!</definedName>
    <definedName name="DS_CLTQ">#REF!</definedName>
    <definedName name="Eff_Mach_CT" localSheetId="0">#REF!</definedName>
    <definedName name="Eff_Mach_CT" localSheetId="12">#REF!</definedName>
    <definedName name="Eff_Mach_CT">#REF!</definedName>
    <definedName name="Eff_Mach_CT_Sys" localSheetId="0">#REF!</definedName>
    <definedName name="Eff_Mach_CT_Sys" localSheetId="12">#REF!</definedName>
    <definedName name="Eff_Mach_CT_Sys">#REF!</definedName>
    <definedName name="Eff_Sys_Thru" localSheetId="0">#REF!</definedName>
    <definedName name="Eff_Sys_Thru" localSheetId="12">#REF!</definedName>
    <definedName name="Eff_Sys_Thru">#REF!</definedName>
    <definedName name="EST" localSheetId="0">#REF!</definedName>
    <definedName name="EST" localSheetId="12">#REF!</definedName>
    <definedName name="EST">#REF!</definedName>
    <definedName name="FTQ_Loss" localSheetId="0">#REF!</definedName>
    <definedName name="FTQ_Loss" localSheetId="12">#REF!</definedName>
    <definedName name="FTQ_Loss">#REF!</definedName>
    <definedName name="FTQ_per_Cycle" localSheetId="0">#REF!</definedName>
    <definedName name="FTQ_per_Cycle" localSheetId="12">#REF!</definedName>
    <definedName name="FTQ_per_Cycle">#REF!</definedName>
    <definedName name="Mach_DT_per_Cycle" localSheetId="0">#REF!</definedName>
    <definedName name="Mach_DT_per_Cycle" localSheetId="12">#REF!</definedName>
    <definedName name="Mach_DT_per_Cycle">#REF!</definedName>
    <definedName name="Mach_Qty" localSheetId="0">#REF!</definedName>
    <definedName name="Mach_Qty" localSheetId="12">#REF!</definedName>
    <definedName name="Mach_Qty">#REF!</definedName>
    <definedName name="Machine_CT" localSheetId="0">#REF!</definedName>
    <definedName name="Machine_CT" localSheetId="12">#REF!</definedName>
    <definedName name="Machine_CT">#REF!</definedName>
    <definedName name="Machine_DT" localSheetId="0">#REF!</definedName>
    <definedName name="Machine_DT" localSheetId="12">#REF!</definedName>
    <definedName name="Machine_DT">#REF!</definedName>
    <definedName name="Machine_Name" localSheetId="0">#REF!</definedName>
    <definedName name="Machine_Name" localSheetId="12">#REF!</definedName>
    <definedName name="Machine_Name">#REF!</definedName>
    <definedName name="MB_Chart" localSheetId="0">#REF!</definedName>
    <definedName name="MB_Chart" localSheetId="12">#REF!</definedName>
    <definedName name="MB_Chart">#REF!</definedName>
    <definedName name="MB_Data_Input" localSheetId="0">#REF!</definedName>
    <definedName name="MB_Data_Input" localSheetId="12">#REF!</definedName>
    <definedName name="MB_Data_Input">#REF!</definedName>
    <definedName name="MB_Takt_DCT_Table" localSheetId="0">#REF!</definedName>
    <definedName name="MB_Takt_DCT_Table" localSheetId="12">#REF!</definedName>
    <definedName name="MB_Takt_DCT_Table">#REF!</definedName>
    <definedName name="OP_2" localSheetId="0">'[1]STR-2_p1'!#REF!</definedName>
    <definedName name="OP_2" localSheetId="13">'[1]STR-2_p1'!#REF!</definedName>
    <definedName name="OP_2" localSheetId="11">'[1]STR-2_p1'!#REF!</definedName>
    <definedName name="OP_2" localSheetId="12">'[1]STR-2_p1'!#REF!</definedName>
    <definedName name="OP_2">'[1]STR-2_p1'!#REF!</definedName>
    <definedName name="OP_3" localSheetId="0">'[1]STR-2_p1'!#REF!</definedName>
    <definedName name="OP_3" localSheetId="13">'[1]STR-2_p1'!#REF!</definedName>
    <definedName name="OP_3" localSheetId="11">'[1]STR-2_p1'!#REF!</definedName>
    <definedName name="OP_3" localSheetId="12">'[1]STR-2_p1'!#REF!</definedName>
    <definedName name="OP_3">'[1]STR-2_p1'!#REF!</definedName>
    <definedName name="OP_4" localSheetId="0">'[1]STR-2_p1'!#REF!</definedName>
    <definedName name="OP_4" localSheetId="13">'[1]STR-2_p1'!#REF!</definedName>
    <definedName name="OP_4" localSheetId="11">'[1]STR-2_p1'!#REF!</definedName>
    <definedName name="OP_4" localSheetId="12">'[1]STR-2_p1'!#REF!</definedName>
    <definedName name="OP_4">'[1]STR-2_p1'!#REF!</definedName>
    <definedName name="OP_5" localSheetId="0">'[1]STR-2_p1'!#REF!</definedName>
    <definedName name="OP_5" localSheetId="13">'[1]STR-2_p1'!#REF!</definedName>
    <definedName name="OP_5" localSheetId="11">'[1]STR-2_p1'!#REF!</definedName>
    <definedName name="OP_5" localSheetId="12">'[1]STR-2_p1'!#REF!</definedName>
    <definedName name="OP_5">'[1]STR-2_p1'!#REF!</definedName>
    <definedName name="OP_6" localSheetId="13">'[1]STR-2_p1'!#REF!</definedName>
    <definedName name="OP_6" localSheetId="11">'[1]STR-2_p1'!#REF!</definedName>
    <definedName name="OP_6" localSheetId="12">'[1]STR-2_p1'!#REF!</definedName>
    <definedName name="OP_6">'[1]STR-2_p1'!#REF!</definedName>
    <definedName name="OP_7" localSheetId="13">'[1]STR-2_p1'!#REF!</definedName>
    <definedName name="OP_7" localSheetId="11">'[1]STR-2_p1'!#REF!</definedName>
    <definedName name="OP_7" localSheetId="12">'[1]STR-2_p1'!#REF!</definedName>
    <definedName name="OP_7">'[1]STR-2_p1'!#REF!</definedName>
    <definedName name="Op_L_Un" localSheetId="0">#REF!</definedName>
    <definedName name="Op_L_Un" localSheetId="12">#REF!</definedName>
    <definedName name="Op_L_Un">#REF!</definedName>
    <definedName name="Op_Name" localSheetId="0">#REF!</definedName>
    <definedName name="Op_Name" localSheetId="12">#REF!</definedName>
    <definedName name="Op_Name">#REF!</definedName>
    <definedName name="Operating_CT" localSheetId="0">#REF!</definedName>
    <definedName name="Operating_CT" localSheetId="12">#REF!</definedName>
    <definedName name="Operating_CT">#REF!</definedName>
    <definedName name="Ops_per_Day" localSheetId="0">#REF!</definedName>
    <definedName name="Ops_per_Day" localSheetId="12">#REF!</definedName>
    <definedName name="Ops_per_Day">#REF!</definedName>
    <definedName name="Pcs_per_Cycle" localSheetId="0">#REF!</definedName>
    <definedName name="Pcs_per_Cycle" localSheetId="12">#REF!</definedName>
    <definedName name="Pcs_per_Cycle">#REF!</definedName>
    <definedName name="Pcs_per_Op_Cycle" localSheetId="0">[2]WCT!#REF!</definedName>
    <definedName name="Pcs_per_Op_Cycle" localSheetId="13">[2]WCT!#REF!</definedName>
    <definedName name="Pcs_per_Op_Cycle" localSheetId="11">[2]WCT!#REF!</definedName>
    <definedName name="Pcs_per_Op_Cycle" localSheetId="12">[2]WCT!#REF!</definedName>
    <definedName name="Pcs_per_Op_Cycle">[2]WCT!#REF!</definedName>
    <definedName name="Project" localSheetId="0">#REF!</definedName>
    <definedName name="Project" localSheetId="12">#REF!</definedName>
    <definedName name="Project">#REF!</definedName>
    <definedName name="Sch_Days_per_Wk" localSheetId="0">#REF!</definedName>
    <definedName name="Sch_Days_per_Wk" localSheetId="12">#REF!</definedName>
    <definedName name="Sch_Days_per_Wk">#REF!</definedName>
    <definedName name="Sch_Days_per_Yr" localSheetId="0">#REF!</definedName>
    <definedName name="Sch_Days_per_Yr" localSheetId="12">#REF!</definedName>
    <definedName name="Sch_Days_per_Yr">#REF!</definedName>
    <definedName name="SRT_GTE3" localSheetId="0">#REF!</definedName>
    <definedName name="SRT_GTE3" localSheetId="12">#REF!</definedName>
    <definedName name="SRT_GTE3">#REF!</definedName>
    <definedName name="SRT_LT3" localSheetId="0">#REF!</definedName>
    <definedName name="SRT_LT3" localSheetId="12">#REF!</definedName>
    <definedName name="SRT_LT3">#REF!</definedName>
    <definedName name="SRT_per_Day" localSheetId="0">#REF!</definedName>
    <definedName name="SRT_per_Day" localSheetId="12">#REF!</definedName>
    <definedName name="SRT_per_Day">#REF!</definedName>
    <definedName name="Sys_Cap_CT" localSheetId="0">#REF!</definedName>
    <definedName name="Sys_Cap_CT" localSheetId="12">#REF!</definedName>
    <definedName name="Sys_Cap_CT">#REF!</definedName>
    <definedName name="System_CT" localSheetId="0">#REF!</definedName>
    <definedName name="System_CT" localSheetId="12">#REF!</definedName>
    <definedName name="System_CT">#REF!</definedName>
    <definedName name="System_Downtime" localSheetId="0">#REF!</definedName>
    <definedName name="System_Downtime" localSheetId="12">#REF!</definedName>
    <definedName name="System_Downtime">#REF!</definedName>
    <definedName name="System_Level" localSheetId="0">#REF!</definedName>
    <definedName name="System_Level" localSheetId="12">#REF!</definedName>
    <definedName name="System_Level">#REF!</definedName>
    <definedName name="Takt_Range" localSheetId="0">#REF!</definedName>
    <definedName name="Takt_Range" localSheetId="12">#REF!</definedName>
    <definedName name="Takt_Range">#REF!</definedName>
    <definedName name="Takt_Table" localSheetId="0">#REF!</definedName>
    <definedName name="Takt_Table" localSheetId="12">#REF!</definedName>
    <definedName name="Takt_Table">#REF!</definedName>
    <definedName name="Takt_Time" localSheetId="0">#REF!</definedName>
    <definedName name="Takt_Time" localSheetId="12">#REF!</definedName>
    <definedName name="Takt_Time">#REF!</definedName>
    <definedName name="Takt_Time_on_MB" localSheetId="0">#REF!</definedName>
    <definedName name="Takt_Time_on_MB" localSheetId="12">#REF!</definedName>
    <definedName name="Takt_Time_on_MB">#REF!</definedName>
    <definedName name="Total_Equip_Invest" localSheetId="0">#REF!</definedName>
    <definedName name="Total_Equip_Invest" localSheetId="12">#REF!</definedName>
    <definedName name="Total_Equip_Invest">#REF!</definedName>
    <definedName name="Vol_Table" localSheetId="0">#REF!</definedName>
    <definedName name="Vol_Table" localSheetId="12">#REF!</definedName>
    <definedName name="Vol_Table">#REF!</definedName>
    <definedName name="Wks_per_Yr" localSheetId="0">#REF!</definedName>
    <definedName name="Wks_per_Yr" localSheetId="12">#REF!</definedName>
    <definedName name="Wks_per_Yr">#REF!</definedName>
  </definedNames>
  <calcPr calcId="125725"/>
</workbook>
</file>

<file path=xl/calcChain.xml><?xml version="1.0" encoding="utf-8"?>
<calcChain xmlns="http://schemas.openxmlformats.org/spreadsheetml/2006/main">
  <c r="P98" i="23"/>
  <c r="J98"/>
  <c r="P97"/>
  <c r="J97"/>
  <c r="R95"/>
  <c r="M95"/>
  <c r="R94"/>
  <c r="R96" s="1"/>
  <c r="M94"/>
  <c r="M96" s="1"/>
  <c r="P91"/>
  <c r="J91"/>
  <c r="E91"/>
  <c r="B91"/>
  <c r="P90"/>
  <c r="J90"/>
  <c r="B90"/>
  <c r="R88"/>
  <c r="M88"/>
  <c r="G88"/>
  <c r="C88"/>
  <c r="R87"/>
  <c r="R89" s="1"/>
  <c r="M87"/>
  <c r="M89" s="1"/>
  <c r="G87"/>
  <c r="G89" s="1"/>
  <c r="C22" s="1"/>
  <c r="C87"/>
  <c r="C89" s="1"/>
  <c r="P84"/>
  <c r="P83"/>
  <c r="R81"/>
  <c r="R80"/>
  <c r="R82" s="1"/>
  <c r="AD67"/>
  <c r="AG65"/>
  <c r="AE68" s="1"/>
  <c r="AA65"/>
  <c r="AA68" s="1"/>
  <c r="Y63"/>
  <c r="Q54"/>
  <c r="K54"/>
  <c r="F54"/>
  <c r="B54"/>
  <c r="Q53"/>
  <c r="K53"/>
  <c r="B53"/>
  <c r="Q52"/>
  <c r="D49"/>
  <c r="AE44"/>
  <c r="AE43"/>
  <c r="AE42"/>
  <c r="AE41"/>
  <c r="AE40"/>
  <c r="Z40"/>
  <c r="Z41" s="1"/>
  <c r="Z42" s="1"/>
  <c r="Z43" s="1"/>
  <c r="Z44" s="1"/>
  <c r="AE39"/>
  <c r="AE34"/>
  <c r="AE33"/>
  <c r="AE32"/>
  <c r="AE31"/>
  <c r="AE30"/>
  <c r="Z30"/>
  <c r="Z31" s="1"/>
  <c r="Z32" s="1"/>
  <c r="Z33" s="1"/>
  <c r="Z34" s="1"/>
  <c r="AE29"/>
  <c r="C21"/>
  <c r="C20"/>
  <c r="C18"/>
  <c r="D16"/>
  <c r="C16"/>
  <c r="C15"/>
  <c r="D15" s="1"/>
  <c r="B15"/>
  <c r="B16" s="1"/>
  <c r="C14"/>
  <c r="C19" s="1"/>
  <c r="C13"/>
  <c r="D13" s="1"/>
  <c r="H12"/>
  <c r="C12"/>
  <c r="D12" s="1"/>
  <c r="H11"/>
  <c r="C90" l="1"/>
  <c r="R83"/>
  <c r="R97"/>
  <c r="M97"/>
  <c r="R90"/>
  <c r="M90"/>
  <c r="G90"/>
  <c r="D53"/>
  <c r="N52"/>
  <c r="D52"/>
  <c r="Y52" s="1"/>
  <c r="N53"/>
  <c r="H53"/>
  <c r="H52"/>
  <c r="D14"/>
  <c r="Y68"/>
  <c r="AD68"/>
  <c r="AG68"/>
  <c r="W68"/>
  <c r="R84" l="1"/>
  <c r="R98"/>
  <c r="M98"/>
  <c r="R91"/>
  <c r="M91"/>
  <c r="G91"/>
  <c r="C91"/>
  <c r="Y53"/>
  <c r="C34" i="14" l="1"/>
  <c r="C34" i="13"/>
  <c r="C34" i="12"/>
  <c r="C34" i="8"/>
  <c r="C34" i="7"/>
  <c r="C34" i="6"/>
  <c r="C40" i="5"/>
  <c r="C45" i="4"/>
  <c r="D13" i="15" l="1"/>
  <c r="R95" i="22" s="1"/>
  <c r="D12" i="15"/>
  <c r="R88" i="22" s="1"/>
  <c r="D11" i="15"/>
  <c r="R81" i="22" s="1"/>
  <c r="D10" i="15"/>
  <c r="M95" i="22" s="1"/>
  <c r="D9" i="15"/>
  <c r="M88" i="22" s="1"/>
  <c r="D8" i="15"/>
  <c r="G88" i="22" s="1"/>
  <c r="D7" i="15"/>
  <c r="C88" i="22" s="1"/>
  <c r="D31" i="4"/>
  <c r="C4" i="15" l="1"/>
  <c r="C18" i="14"/>
  <c r="D20" s="1"/>
  <c r="C18" i="13"/>
  <c r="D20" s="1"/>
  <c r="C18" i="12"/>
  <c r="D20" s="1"/>
  <c r="C18" i="8"/>
  <c r="D20" s="1"/>
  <c r="C18" i="7"/>
  <c r="D20" s="1"/>
  <c r="C18" i="6"/>
  <c r="D20" s="1"/>
  <c r="C22" i="5"/>
  <c r="D24" s="1"/>
  <c r="Z40" i="22"/>
  <c r="Z41" s="1"/>
  <c r="Z42" s="1"/>
  <c r="Z43" s="1"/>
  <c r="Z44" s="1"/>
  <c r="F54"/>
  <c r="K54"/>
  <c r="K53"/>
  <c r="Q54"/>
  <c r="Q53"/>
  <c r="Q52"/>
  <c r="C18"/>
  <c r="C12" l="1"/>
  <c r="D12" s="1"/>
  <c r="H12"/>
  <c r="H11"/>
  <c r="D82" i="4"/>
  <c r="D74"/>
  <c r="J97" i="22"/>
  <c r="J90"/>
  <c r="P98"/>
  <c r="J98"/>
  <c r="P97"/>
  <c r="P91"/>
  <c r="J91"/>
  <c r="E91"/>
  <c r="B91"/>
  <c r="P90"/>
  <c r="B90"/>
  <c r="P84"/>
  <c r="P83"/>
  <c r="AD67"/>
  <c r="Y63"/>
  <c r="Z30"/>
  <c r="Z31" s="1"/>
  <c r="Z32" s="1"/>
  <c r="Z33" s="1"/>
  <c r="Z34" s="1"/>
  <c r="B15"/>
  <c r="B16" s="1"/>
  <c r="Q7" i="19"/>
  <c r="Q22"/>
  <c r="D53" i="15" l="1"/>
  <c r="C53"/>
  <c r="G29" i="19" l="1"/>
  <c r="B4" i="15" s="1"/>
  <c r="C13" i="22" s="1"/>
  <c r="D13" s="1"/>
  <c r="E29" i="19"/>
  <c r="Q19" s="1"/>
  <c r="I27"/>
  <c r="F27"/>
  <c r="I26"/>
  <c r="F26"/>
  <c r="I25"/>
  <c r="F25"/>
  <c r="I24"/>
  <c r="F24"/>
  <c r="I23"/>
  <c r="F23"/>
  <c r="I22"/>
  <c r="F22"/>
  <c r="I21"/>
  <c r="F21"/>
  <c r="P20"/>
  <c r="I20"/>
  <c r="F20"/>
  <c r="I19"/>
  <c r="F19"/>
  <c r="I18"/>
  <c r="F18"/>
  <c r="P17"/>
  <c r="I17"/>
  <c r="F17"/>
  <c r="I16"/>
  <c r="F16"/>
  <c r="I15"/>
  <c r="F15"/>
  <c r="P14"/>
  <c r="I14"/>
  <c r="F14"/>
  <c r="I13"/>
  <c r="F13"/>
  <c r="I12"/>
  <c r="F12"/>
  <c r="P11"/>
  <c r="I11"/>
  <c r="F11"/>
  <c r="I10"/>
  <c r="F10"/>
  <c r="I9"/>
  <c r="F9"/>
  <c r="I8"/>
  <c r="F8"/>
  <c r="I7"/>
  <c r="F7"/>
  <c r="Q6"/>
  <c r="I6"/>
  <c r="F6"/>
  <c r="Q5"/>
  <c r="C37" i="5" s="1"/>
  <c r="I5" i="19"/>
  <c r="F5"/>
  <c r="Q4"/>
  <c r="C42" i="4" s="1"/>
  <c r="N23" i="19" l="1"/>
  <c r="H22" s="1"/>
  <c r="D16" i="22"/>
  <c r="C14"/>
  <c r="C16"/>
  <c r="H27" i="19"/>
  <c r="H6"/>
  <c r="I28"/>
  <c r="Q8"/>
  <c r="C31" i="6" s="1"/>
  <c r="Q10" i="19"/>
  <c r="H8"/>
  <c r="F29"/>
  <c r="N28" s="1"/>
  <c r="N4"/>
  <c r="M4" s="1"/>
  <c r="N19"/>
  <c r="M19" s="1"/>
  <c r="H26"/>
  <c r="H7"/>
  <c r="Q9"/>
  <c r="C31" i="7" s="1"/>
  <c r="H15" i="19"/>
  <c r="Q16"/>
  <c r="H24"/>
  <c r="H13"/>
  <c r="Q13"/>
  <c r="H20"/>
  <c r="H14"/>
  <c r="H19"/>
  <c r="N17" l="1"/>
  <c r="M17" s="1"/>
  <c r="D49" i="22"/>
  <c r="C19"/>
  <c r="D14"/>
  <c r="H18" i="19"/>
  <c r="H25"/>
  <c r="H12"/>
  <c r="H23"/>
  <c r="H16"/>
  <c r="H11"/>
  <c r="H9"/>
  <c r="H5"/>
  <c r="H28" s="1"/>
  <c r="N20"/>
  <c r="M20" s="1"/>
  <c r="N11"/>
  <c r="M11" s="1"/>
  <c r="N10"/>
  <c r="M10" s="1"/>
  <c r="H17"/>
  <c r="H21"/>
  <c r="H10"/>
  <c r="N5"/>
  <c r="M5" s="1"/>
  <c r="N22"/>
  <c r="M22" s="1"/>
  <c r="N14"/>
  <c r="M14" s="1"/>
  <c r="N13"/>
  <c r="M13" s="1"/>
  <c r="N7"/>
  <c r="M7" s="1"/>
  <c r="N16"/>
  <c r="M16" s="1"/>
  <c r="N6"/>
  <c r="M6" s="1"/>
  <c r="N8"/>
  <c r="M8" s="1"/>
  <c r="N29"/>
  <c r="Q11"/>
  <c r="Q12" s="1"/>
  <c r="Q17"/>
  <c r="Q18" s="1"/>
  <c r="Q20"/>
  <c r="Q14"/>
  <c r="Q15" s="1"/>
  <c r="N9"/>
  <c r="M9" s="1"/>
  <c r="D64" i="4"/>
  <c r="D63"/>
  <c r="C24"/>
  <c r="B54" i="22" s="1"/>
  <c r="C23" i="4"/>
  <c r="B53" i="22" s="1"/>
  <c r="C48" i="4"/>
  <c r="E63" i="5"/>
  <c r="AE43" i="22" l="1"/>
  <c r="AE41"/>
  <c r="AE39"/>
  <c r="AE44"/>
  <c r="AE42"/>
  <c r="AE40"/>
  <c r="AE33"/>
  <c r="AE31"/>
  <c r="AE29"/>
  <c r="AE34"/>
  <c r="AE32"/>
  <c r="AE30"/>
  <c r="C31" i="8"/>
  <c r="C31" i="13"/>
  <c r="Q21" i="19"/>
  <c r="C31" i="14"/>
  <c r="C31" i="12"/>
  <c r="B72" i="8"/>
  <c r="C36" i="7"/>
  <c r="C37" s="1"/>
  <c r="C38" s="1"/>
  <c r="C36" i="6"/>
  <c r="C42" i="5"/>
  <c r="C43" s="1"/>
  <c r="C44" s="1"/>
  <c r="C43" i="4"/>
  <c r="B42" i="15"/>
  <c r="B43"/>
  <c r="B44"/>
  <c r="B45"/>
  <c r="B41"/>
  <c r="B40"/>
  <c r="D4"/>
  <c r="B39"/>
  <c r="F7" i="14"/>
  <c r="E20"/>
  <c r="E22" s="1"/>
  <c r="E21"/>
  <c r="C26"/>
  <c r="C37"/>
  <c r="C38" s="1"/>
  <c r="D50"/>
  <c r="D53"/>
  <c r="D55" s="1"/>
  <c r="D57" s="1"/>
  <c r="B54"/>
  <c r="B56"/>
  <c r="B57" s="1"/>
  <c r="B62"/>
  <c r="B64" s="1"/>
  <c r="B66" s="1"/>
  <c r="B71"/>
  <c r="F7" i="13"/>
  <c r="E20"/>
  <c r="E21"/>
  <c r="C26"/>
  <c r="C37"/>
  <c r="C38" s="1"/>
  <c r="D51"/>
  <c r="D55"/>
  <c r="D57" s="1"/>
  <c r="D59" s="1"/>
  <c r="B56"/>
  <c r="B58" s="1"/>
  <c r="B59" s="1"/>
  <c r="B63"/>
  <c r="B65" s="1"/>
  <c r="B67" s="1"/>
  <c r="B71"/>
  <c r="F7" i="12"/>
  <c r="E20"/>
  <c r="E21"/>
  <c r="C26"/>
  <c r="C37"/>
  <c r="C38" s="1"/>
  <c r="D50"/>
  <c r="D53"/>
  <c r="D55" s="1"/>
  <c r="D57" s="1"/>
  <c r="B54"/>
  <c r="B56" s="1"/>
  <c r="B57" s="1"/>
  <c r="B62"/>
  <c r="B64" s="1"/>
  <c r="B66" s="1"/>
  <c r="B71"/>
  <c r="D54" i="8"/>
  <c r="D56" s="1"/>
  <c r="D58" s="1"/>
  <c r="B55"/>
  <c r="B57" s="1"/>
  <c r="B58" s="1"/>
  <c r="B71" s="1"/>
  <c r="D72" s="1"/>
  <c r="C32" s="1"/>
  <c r="B63"/>
  <c r="B65" s="1"/>
  <c r="B67" s="1"/>
  <c r="F7"/>
  <c r="E20"/>
  <c r="E21"/>
  <c r="C26"/>
  <c r="C37"/>
  <c r="C38" s="1"/>
  <c r="D51"/>
  <c r="F7" i="7"/>
  <c r="E20"/>
  <c r="E22" s="1"/>
  <c r="E21"/>
  <c r="C26"/>
  <c r="F30"/>
  <c r="D49"/>
  <c r="B53"/>
  <c r="B55" s="1"/>
  <c r="B57" s="1"/>
  <c r="F31" s="1"/>
  <c r="B53" i="6"/>
  <c r="B55" s="1"/>
  <c r="B57" s="1"/>
  <c r="F31" s="1"/>
  <c r="D49"/>
  <c r="F7"/>
  <c r="E20"/>
  <c r="E21"/>
  <c r="C26"/>
  <c r="C37"/>
  <c r="C38" s="1"/>
  <c r="F78" i="5"/>
  <c r="AA65" i="22" s="1"/>
  <c r="F7" i="5"/>
  <c r="F8"/>
  <c r="F9"/>
  <c r="E24"/>
  <c r="E25"/>
  <c r="C31"/>
  <c r="C27" i="15"/>
  <c r="E71" i="5"/>
  <c r="E73" s="1"/>
  <c r="C84"/>
  <c r="F7" i="4"/>
  <c r="F10"/>
  <c r="F11"/>
  <c r="F12"/>
  <c r="C25"/>
  <c r="C26"/>
  <c r="E31"/>
  <c r="E32"/>
  <c r="C37"/>
  <c r="C49"/>
  <c r="C50" s="1"/>
  <c r="E22" i="13" l="1"/>
  <c r="E22" i="8"/>
  <c r="E33" i="4"/>
  <c r="E22" i="6"/>
  <c r="E22" i="12"/>
  <c r="AA68" i="22"/>
  <c r="W68"/>
  <c r="Y68"/>
  <c r="G4" i="15"/>
  <c r="E21" s="1"/>
  <c r="C20" i="22"/>
  <c r="C15" s="1"/>
  <c r="D15" s="1"/>
  <c r="E26" i="5"/>
  <c r="C40" i="14"/>
  <c r="C46" i="5"/>
  <c r="C47" s="1"/>
  <c r="C48" s="1"/>
  <c r="E27"/>
  <c r="E16" i="15"/>
  <c r="E22"/>
  <c r="E17"/>
  <c r="F79" i="5"/>
  <c r="AG65" i="22" s="1"/>
  <c r="E64" i="5"/>
  <c r="B68" i="8"/>
  <c r="C40"/>
  <c r="C29" s="1"/>
  <c r="C30" s="1"/>
  <c r="C40" i="12"/>
  <c r="C29" s="1"/>
  <c r="C30" s="1"/>
  <c r="F32" i="7"/>
  <c r="C32" s="1"/>
  <c r="B70" i="12"/>
  <c r="D71" s="1"/>
  <c r="C32" s="1"/>
  <c r="C28" i="15"/>
  <c r="B67" i="12"/>
  <c r="C39" i="6"/>
  <c r="C29" s="1"/>
  <c r="C30" s="1"/>
  <c r="C40" i="13"/>
  <c r="C41" s="1"/>
  <c r="C42" s="1"/>
  <c r="B67" i="14"/>
  <c r="B68" i="13"/>
  <c r="C39" i="7"/>
  <c r="C40" s="1"/>
  <c r="C41" s="1"/>
  <c r="C52" i="4"/>
  <c r="B70" i="13"/>
  <c r="D71" s="1"/>
  <c r="C32" s="1"/>
  <c r="B70" i="14"/>
  <c r="D71" s="1"/>
  <c r="C32" s="1"/>
  <c r="C29" i="7"/>
  <c r="C30" s="1"/>
  <c r="C42" l="1"/>
  <c r="C35" i="5"/>
  <c r="C36" s="1"/>
  <c r="E18" i="15"/>
  <c r="E19"/>
  <c r="E20"/>
  <c r="C21" i="22"/>
  <c r="AE68"/>
  <c r="AG68"/>
  <c r="AD68"/>
  <c r="C41" i="14"/>
  <c r="C42" s="1"/>
  <c r="C43" s="1"/>
  <c r="C29"/>
  <c r="C30" s="1"/>
  <c r="C29" i="13"/>
  <c r="C30" s="1"/>
  <c r="C43" s="1"/>
  <c r="C41" i="12"/>
  <c r="C42" s="1"/>
  <c r="C43" s="1"/>
  <c r="C40" i="6"/>
  <c r="C41" s="1"/>
  <c r="C41" i="8"/>
  <c r="C42" s="1"/>
  <c r="C43" s="1"/>
  <c r="C40" i="4"/>
  <c r="C41" s="1"/>
  <c r="C53"/>
  <c r="C54" s="1"/>
  <c r="C55" s="1"/>
  <c r="C38" i="5"/>
  <c r="H19" i="15"/>
  <c r="C49" i="5" l="1"/>
  <c r="M94" i="22"/>
  <c r="H22" i="15"/>
  <c r="H21"/>
  <c r="C45" i="13"/>
  <c r="C46" s="1"/>
  <c r="E12" i="15" s="1"/>
  <c r="F12" s="1"/>
  <c r="C21" s="1"/>
  <c r="C44" i="13"/>
  <c r="C45" i="12"/>
  <c r="C46" s="1"/>
  <c r="C44"/>
  <c r="C50" i="5"/>
  <c r="C51"/>
  <c r="C44" i="14"/>
  <c r="H20" i="15"/>
  <c r="C45" i="8"/>
  <c r="C46" s="1"/>
  <c r="E11" i="15" s="1"/>
  <c r="F11" s="1"/>
  <c r="C20" s="1"/>
  <c r="C57" i="4"/>
  <c r="C58" s="1"/>
  <c r="C59" s="1"/>
  <c r="E7" i="15" s="1"/>
  <c r="F7" s="1"/>
  <c r="C16" s="1"/>
  <c r="C44" i="8"/>
  <c r="H17" i="15"/>
  <c r="F27" s="1"/>
  <c r="C43" i="7"/>
  <c r="C44"/>
  <c r="C45" s="1"/>
  <c r="E10" i="15" s="1"/>
  <c r="F10" s="1"/>
  <c r="C19" s="1"/>
  <c r="M96" i="22" l="1"/>
  <c r="M98" s="1"/>
  <c r="R94"/>
  <c r="R96" s="1"/>
  <c r="R98" s="1"/>
  <c r="R87"/>
  <c r="R89" s="1"/>
  <c r="R90" s="1"/>
  <c r="R80"/>
  <c r="R82" s="1"/>
  <c r="R83" s="1"/>
  <c r="G87"/>
  <c r="R97"/>
  <c r="R91"/>
  <c r="C45" i="14"/>
  <c r="C46" s="1"/>
  <c r="E13" i="15" s="1"/>
  <c r="F13" s="1"/>
  <c r="C22" s="1"/>
  <c r="G22" s="1"/>
  <c r="D45" s="1"/>
  <c r="G21"/>
  <c r="D44" s="1"/>
  <c r="H16"/>
  <c r="C56" i="4"/>
  <c r="G20" i="15"/>
  <c r="D43" s="1"/>
  <c r="G19"/>
  <c r="C52" i="5"/>
  <c r="E8" i="15" s="1"/>
  <c r="F8" s="1"/>
  <c r="C17" s="1"/>
  <c r="F30" i="6"/>
  <c r="F32" s="1"/>
  <c r="C32" s="1"/>
  <c r="C42" s="1"/>
  <c r="R84" i="22" l="1"/>
  <c r="G89"/>
  <c r="M97"/>
  <c r="I22" i="15"/>
  <c r="I21"/>
  <c r="I20"/>
  <c r="D42"/>
  <c r="I19"/>
  <c r="G16"/>
  <c r="C87" i="22"/>
  <c r="C89" s="1"/>
  <c r="D54" i="15"/>
  <c r="D55" s="1"/>
  <c r="D56" s="1"/>
  <c r="C41"/>
  <c r="C54"/>
  <c r="C55" s="1"/>
  <c r="C56" s="1"/>
  <c r="G17"/>
  <c r="C43" i="6"/>
  <c r="H18" i="15"/>
  <c r="C44" i="6"/>
  <c r="C45" s="1"/>
  <c r="C22" i="22" l="1"/>
  <c r="G91"/>
  <c r="G90"/>
  <c r="D39" i="15"/>
  <c r="I16"/>
  <c r="D40"/>
  <c r="I17"/>
  <c r="M87" i="22"/>
  <c r="M89" s="1"/>
  <c r="M90" s="1"/>
  <c r="C90"/>
  <c r="C91"/>
  <c r="C42" i="15"/>
  <c r="C45"/>
  <c r="C39"/>
  <c r="C43"/>
  <c r="C40"/>
  <c r="C44"/>
  <c r="E9"/>
  <c r="F9" s="1"/>
  <c r="C18" s="1"/>
  <c r="M91" i="22" l="1"/>
  <c r="N52"/>
  <c r="D52"/>
  <c r="H53"/>
  <c r="N53"/>
  <c r="D53"/>
  <c r="H52"/>
  <c r="G18" i="15"/>
  <c r="D41" l="1"/>
  <c r="I18"/>
  <c r="Y52" i="22"/>
  <c r="Y53"/>
</calcChain>
</file>

<file path=xl/sharedStrings.xml><?xml version="1.0" encoding="utf-8"?>
<sst xmlns="http://schemas.openxmlformats.org/spreadsheetml/2006/main" count="1183" uniqueCount="321">
  <si>
    <t>Kg</t>
  </si>
  <si>
    <t>Anti Fibrilante</t>
  </si>
  <si>
    <t>Corante Marrom</t>
  </si>
  <si>
    <t>Corante Branco</t>
  </si>
  <si>
    <t>Considerando mês de Junho 2011 p/ análise</t>
  </si>
  <si>
    <t>C/T</t>
  </si>
  <si>
    <t>Trama + Urdume</t>
  </si>
  <si>
    <t>Total</t>
  </si>
  <si>
    <t>Turnos</t>
  </si>
  <si>
    <t>Horas</t>
  </si>
  <si>
    <t>Horas/mês</t>
  </si>
  <si>
    <t>Paradas Prog.</t>
  </si>
  <si>
    <t>Refeição</t>
  </si>
  <si>
    <t>Total Par.</t>
  </si>
  <si>
    <t>Parad. N Prog</t>
  </si>
  <si>
    <t>x(uptime%) Mês</t>
  </si>
  <si>
    <t>x(1-ref.%)</t>
  </si>
  <si>
    <t>x(1-retrabalho%)</t>
  </si>
  <si>
    <t>Setup Mês</t>
  </si>
  <si>
    <t>min/mês</t>
  </si>
  <si>
    <t>Média Setup Mês</t>
  </si>
  <si>
    <t>min/dia</t>
  </si>
  <si>
    <t>Avail</t>
  </si>
  <si>
    <t>Avail medio</t>
  </si>
  <si>
    <t>Taxa Avail Liquido</t>
  </si>
  <si>
    <t>Taxa Bruta de Fluxo</t>
  </si>
  <si>
    <t>Tiradas/dia</t>
  </si>
  <si>
    <t>Taxa Liquida de Fluxo</t>
  </si>
  <si>
    <t>Kg/dia</t>
  </si>
  <si>
    <t>Kg/mês</t>
  </si>
  <si>
    <t>Nº Bobina em estoque</t>
  </si>
  <si>
    <t>Metragem</t>
  </si>
  <si>
    <t>Trama</t>
  </si>
  <si>
    <t>Urdume</t>
  </si>
  <si>
    <t>trama - 18 tubetes por saco em média</t>
  </si>
  <si>
    <t>urdume - 15 tubetes por saco em média</t>
  </si>
  <si>
    <t>Bobinas</t>
  </si>
  <si>
    <t>Média</t>
  </si>
  <si>
    <t>TPM</t>
  </si>
  <si>
    <t>UPB</t>
  </si>
  <si>
    <t>marrom</t>
  </si>
  <si>
    <t>m²</t>
  </si>
  <si>
    <t>metros por unidade</t>
  </si>
  <si>
    <t>corte costura</t>
  </si>
  <si>
    <t>metros de marrom</t>
  </si>
  <si>
    <t>bobina padrão (média) em metros</t>
  </si>
  <si>
    <t>bobinas</t>
  </si>
  <si>
    <t>unidades com defeito de impressão no corte costura</t>
  </si>
  <si>
    <t>kg residuo apontado</t>
  </si>
  <si>
    <t>unidades com defeito de corte costura no corte costura</t>
  </si>
  <si>
    <t>kg resíduo do marrom</t>
  </si>
  <si>
    <t>kg/m²</t>
  </si>
  <si>
    <t>RETRABALHO</t>
  </si>
  <si>
    <t>unidades com defeito de costura no corte costura</t>
  </si>
  <si>
    <t>Processo</t>
  </si>
  <si>
    <t>Máquina</t>
  </si>
  <si>
    <t>Número</t>
  </si>
  <si>
    <t>extrusão</t>
  </si>
  <si>
    <t>extrusora</t>
  </si>
  <si>
    <t>Polipropileno - PP</t>
  </si>
  <si>
    <t>Matéria prima</t>
  </si>
  <si>
    <t>quantidade</t>
  </si>
  <si>
    <t>unidade</t>
  </si>
  <si>
    <t>embalagem</t>
  </si>
  <si>
    <t>sacos</t>
  </si>
  <si>
    <t>Insumos</t>
  </si>
  <si>
    <t>Data</t>
  </si>
  <si>
    <t>Urdume - UPB</t>
  </si>
  <si>
    <t>Tubetes</t>
  </si>
  <si>
    <t>Dados de processo</t>
  </si>
  <si>
    <t>Tempo de tirada</t>
  </si>
  <si>
    <t>quantidade de rocas</t>
  </si>
  <si>
    <t>Kg de fita</t>
  </si>
  <si>
    <t>C/T - Trama</t>
  </si>
  <si>
    <t>C/T - Urdume</t>
  </si>
  <si>
    <t>C/T - Total</t>
  </si>
  <si>
    <t>Disponibilidade</t>
  </si>
  <si>
    <t>Horas disponíveis</t>
  </si>
  <si>
    <t>Dias disponíveis</t>
  </si>
  <si>
    <t>Total horas</t>
  </si>
  <si>
    <t>O intervalo de tempo definido como tempo de ciclo representa 1 tirada da máquina (número de tubetes)</t>
  </si>
  <si>
    <t>Tempo de ciclo - compreende o tempo entre o inicio de preenchimento das rocas (tubetes) e a finalização</t>
  </si>
  <si>
    <t>do preenchimento das rocas</t>
  </si>
  <si>
    <t>Tecelagem</t>
  </si>
  <si>
    <t>Tear</t>
  </si>
  <si>
    <t>Trama 2 linha</t>
  </si>
  <si>
    <t>Sub produto gerado</t>
  </si>
  <si>
    <t>Estoque sub produto gerado</t>
  </si>
  <si>
    <t>Número de bobinas</t>
  </si>
  <si>
    <t>média em metros</t>
  </si>
  <si>
    <t>em processo 5 bobinas (5 * 1330 = 6650)</t>
  </si>
  <si>
    <t>Ineficiência do tear</t>
  </si>
  <si>
    <t>Consumo - Trama e Urdume por tear</t>
  </si>
  <si>
    <t>fitas no tear (trama)</t>
  </si>
  <si>
    <t>largura do tecido</t>
  </si>
  <si>
    <t>largura da fita</t>
  </si>
  <si>
    <t>fitas na gaiola</t>
  </si>
  <si>
    <t>margem de seg.</t>
  </si>
  <si>
    <t>considerando o padrão de bobina = 1330 metros</t>
  </si>
  <si>
    <t>consumo do tear por fita de urdume</t>
  </si>
  <si>
    <t>consumo do tear por fita de trama</t>
  </si>
  <si>
    <t>Para a família 08 no período considerado é utilizado apenas 5 teares. Bobina marrom pesado de 60 cm.</t>
  </si>
  <si>
    <t>1 bobina por tear a cada 391,17 minutos.</t>
  </si>
  <si>
    <t>impressão</t>
  </si>
  <si>
    <t>Thunder COMAT</t>
  </si>
  <si>
    <t>Bobinas marrom</t>
  </si>
  <si>
    <r>
      <t xml:space="preserve">Cada bobina impressa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impressora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77,5 m/min. Bobina padrão média = 1330 metros.</t>
    </r>
  </si>
  <si>
    <t>1 bobina impressa a cada 17,16 minutos</t>
  </si>
  <si>
    <t>C/T = 1330 / 77,5 = 17,16 minutos</t>
  </si>
  <si>
    <t>Bobina impressa - 1330 metros de bobina a cada 17,16 minutos</t>
  </si>
  <si>
    <t>padrão</t>
  </si>
  <si>
    <t>Bobinas impressas</t>
  </si>
  <si>
    <t>medida padrão</t>
  </si>
  <si>
    <t>Total em metros</t>
  </si>
  <si>
    <t>Resíduo</t>
  </si>
  <si>
    <t>impressão no mês</t>
  </si>
  <si>
    <t>duas impressoras</t>
  </si>
  <si>
    <t>resíduo</t>
  </si>
  <si>
    <t>Padane</t>
  </si>
  <si>
    <t>Sub produto precedente</t>
  </si>
  <si>
    <r>
      <t xml:space="preserve">Cada bobina impressa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impressora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12</t>
    </r>
    <r>
      <rPr>
        <sz val="10"/>
        <rFont val="Times New Roman"/>
        <family val="1"/>
      </rPr>
      <t>5 m/min. Bobina padrão média = 1330 metros.</t>
    </r>
  </si>
  <si>
    <t>C/T = 1330 / 125 = 10,64 minutos</t>
  </si>
  <si>
    <t>1 bobina impressa a cada 10,64 minutos</t>
  </si>
  <si>
    <t>Bobina impressa - 1330 metros de bobina a cada 10,64 minutos</t>
  </si>
  <si>
    <t>Chinesa</t>
  </si>
  <si>
    <t>Bobinas corte costura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</si>
  <si>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19 m/min. Bobina padrão média = 1330 metros. Unidade 0,95 mt</t>
    </r>
  </si>
  <si>
    <t>C/T = 1330 / 0,95 / 19 = 73,68 minutos</t>
  </si>
  <si>
    <t>1 bobina cortada a cada 73,68 minutos</t>
  </si>
  <si>
    <t>Bobina corte costura - 1330 metros de bobina a cada 73,68 minutos</t>
  </si>
  <si>
    <t>família marrom 08</t>
  </si>
  <si>
    <t>Supra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</si>
  <si>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</t>
    </r>
    <r>
      <rPr>
        <sz val="10"/>
        <rFont val="Times New Roman"/>
        <family val="1"/>
      </rPr>
      <t>17 m/min. Bobina padrão média = 2200 metros. Unidade 0,95 mt</t>
    </r>
  </si>
  <si>
    <t>C/T = 2200 / 0,95 / 17 = 136,22 minutos</t>
  </si>
  <si>
    <t>1 bobina cortada a cada 136,22 minutos</t>
  </si>
  <si>
    <t>Bobina corte costura - 2200 metros de bobina a cada 136,22 minutos</t>
  </si>
  <si>
    <t>Taubaté</t>
  </si>
  <si>
    <t>Vitra</t>
  </si>
  <si>
    <r>
      <t xml:space="preserve">Cada bobina cortada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velocidade média corte costura </t>
    </r>
    <r>
      <rPr>
        <sz val="10"/>
        <rFont val="Symbol"/>
        <family val="1"/>
        <charset val="2"/>
      </rPr>
      <t>@</t>
    </r>
    <r>
      <rPr>
        <sz val="12"/>
        <rFont val="Times New Roman"/>
        <family val="1"/>
      </rPr>
      <t xml:space="preserve"> 20</t>
    </r>
    <r>
      <rPr>
        <sz val="10"/>
        <rFont val="Times New Roman"/>
        <family val="1"/>
      </rPr>
      <t xml:space="preserve"> m/min. Bobina padrão média = 1330 metros. Unidade 0,95 mt</t>
    </r>
  </si>
  <si>
    <t>C/T = 1330 / 0,95 / 20 = 70 minutos</t>
  </si>
  <si>
    <t>1 bobina cortada a cada 70 minutos</t>
  </si>
  <si>
    <t>Bobina corte costura - 1330 metros de bobina a cada 70 minutos</t>
  </si>
  <si>
    <t>Família</t>
  </si>
  <si>
    <t>demanda mensal</t>
  </si>
  <si>
    <t>número de dias / mês</t>
  </si>
  <si>
    <t>demanda diária</t>
  </si>
  <si>
    <t>metros/dia</t>
  </si>
  <si>
    <t>metros/mês</t>
  </si>
  <si>
    <t>medida do saco da família</t>
  </si>
  <si>
    <t>largura</t>
  </si>
  <si>
    <t>comprimento</t>
  </si>
  <si>
    <t>metros por dia</t>
  </si>
  <si>
    <t>tecelagem</t>
  </si>
  <si>
    <t>máquina</t>
  </si>
  <si>
    <t>máquinas</t>
  </si>
  <si>
    <t>capacidade total</t>
  </si>
  <si>
    <t>capacidade diária</t>
  </si>
  <si>
    <t>Demanda</t>
  </si>
  <si>
    <t>bobina padrão</t>
  </si>
  <si>
    <t>Disp.</t>
  </si>
  <si>
    <t>capacidade/máq</t>
  </si>
  <si>
    <t>Takt de demanda</t>
  </si>
  <si>
    <t>base 1 hora - Takt time (min.) * 60</t>
  </si>
  <si>
    <t>% refugo</t>
  </si>
  <si>
    <t>Tempo Setup</t>
  </si>
  <si>
    <t>min.</t>
  </si>
  <si>
    <t>min</t>
  </si>
  <si>
    <t>1 unidade</t>
  </si>
  <si>
    <t>322 Kg de fita a cada 87 minutos</t>
  </si>
  <si>
    <t>troca de anel</t>
  </si>
  <si>
    <t>tempo médio</t>
  </si>
  <si>
    <t>mês de junho (todos os teares)</t>
  </si>
  <si>
    <t>tipo de saco</t>
  </si>
  <si>
    <t>processo</t>
  </si>
  <si>
    <t>observação</t>
  </si>
  <si>
    <t>chinesa</t>
  </si>
  <si>
    <t>convencional</t>
  </si>
  <si>
    <t>quente</t>
  </si>
  <si>
    <t>pode cortar o laminado</t>
  </si>
  <si>
    <t>supra</t>
  </si>
  <si>
    <t>laminado</t>
  </si>
  <si>
    <t>frio</t>
  </si>
  <si>
    <t>---------------</t>
  </si>
  <si>
    <t>taubaté</t>
  </si>
  <si>
    <t>vitra</t>
  </si>
  <si>
    <t>convencional/laminado</t>
  </si>
  <si>
    <t>frio/quente</t>
  </si>
  <si>
    <t>Tempo de liberação da máquina</t>
  </si>
  <si>
    <t>Tempo aquecimento (segunda feira)</t>
  </si>
  <si>
    <t>Setup Mês Lib. Máq. + Aquec. Máq.</t>
  </si>
  <si>
    <t>Mês referência</t>
  </si>
  <si>
    <t>Junho</t>
  </si>
  <si>
    <t>dimensões</t>
  </si>
  <si>
    <t>resíduo (%) da família</t>
  </si>
  <si>
    <t>resíduo (Kg) da família</t>
  </si>
  <si>
    <t>resíduo fábrica</t>
  </si>
  <si>
    <t>Produção fábrica</t>
  </si>
  <si>
    <t>% sobre produção</t>
  </si>
  <si>
    <t>produtos da família</t>
  </si>
  <si>
    <t>metro quadrado</t>
  </si>
  <si>
    <t>quantidade média mensal</t>
  </si>
  <si>
    <t>porcentagem em relação a família</t>
  </si>
  <si>
    <t>porccentagem da demanda total</t>
  </si>
  <si>
    <t>laminação</t>
  </si>
  <si>
    <t>Refilo</t>
  </si>
  <si>
    <t>Thunder</t>
  </si>
  <si>
    <t>corte box</t>
  </si>
  <si>
    <t>família</t>
  </si>
  <si>
    <t>Demanda da família</t>
  </si>
  <si>
    <t>bobina padrão (m)</t>
  </si>
  <si>
    <t>Demanda Total</t>
  </si>
  <si>
    <t>gramatura média da família</t>
  </si>
  <si>
    <t>acabamento</t>
  </si>
  <si>
    <t>pêso médio por unidade</t>
  </si>
  <si>
    <t>preencher</t>
  </si>
  <si>
    <t>TOTAL</t>
  </si>
  <si>
    <t>fórmula</t>
  </si>
  <si>
    <t>CRU 0111</t>
  </si>
  <si>
    <t>MAS 0111</t>
  </si>
  <si>
    <t>REN 0111</t>
  </si>
  <si>
    <t>unidades</t>
  </si>
  <si>
    <t>MÉDIA</t>
  </si>
  <si>
    <t>Tempo de Processo</t>
  </si>
  <si>
    <t>Takt Time (seg.)</t>
  </si>
  <si>
    <t>Processo Extrusão</t>
  </si>
  <si>
    <t>Componente</t>
  </si>
  <si>
    <t>velocidade da máquina</t>
  </si>
  <si>
    <t>pêso tubete</t>
  </si>
  <si>
    <t>metragem da fita por tubete</t>
  </si>
  <si>
    <t>número de tubetes por tirada</t>
  </si>
  <si>
    <t>tempo de preenchimento dos tubetes</t>
  </si>
  <si>
    <t>disponibilidade</t>
  </si>
  <si>
    <t>Número de tiradas</t>
  </si>
  <si>
    <t>Número de tubetes por dia</t>
  </si>
  <si>
    <r>
      <t xml:space="preserve">Velocidade do tear = 3,4 m/minuto (Bobina padrão média </t>
    </r>
    <r>
      <rPr>
        <sz val="10"/>
        <rFont val="Calibri"/>
        <family val="2"/>
      </rPr>
      <t>≈</t>
    </r>
    <r>
      <rPr>
        <sz val="10"/>
        <rFont val="Times New Roman"/>
        <family val="1"/>
      </rPr>
      <t xml:space="preserve"> 1330 metros) </t>
    </r>
    <r>
      <rPr>
        <sz val="10"/>
        <rFont val="Symbol"/>
        <family val="1"/>
        <charset val="2"/>
      </rPr>
      <t>Þ</t>
    </r>
    <r>
      <rPr>
        <sz val="10"/>
        <rFont val="Times New Roman"/>
        <family val="1"/>
      </rPr>
      <t xml:space="preserve"> 1330 m / 3,4 = 391,17 min.</t>
    </r>
  </si>
  <si>
    <t>PRODUTO</t>
  </si>
  <si>
    <t>Consumo Mensal</t>
  </si>
  <si>
    <t>Produção</t>
  </si>
  <si>
    <t>Consumo Diário</t>
  </si>
  <si>
    <t>Dias úteis</t>
  </si>
  <si>
    <t>Consumo diário</t>
  </si>
  <si>
    <t>Takt Time</t>
  </si>
  <si>
    <t>15 dias</t>
  </si>
  <si>
    <t>Consumo</t>
  </si>
  <si>
    <t>Tempo de Processamento</t>
  </si>
  <si>
    <t>bobina</t>
  </si>
  <si>
    <t>polipropileno</t>
  </si>
  <si>
    <t>Antifibrilante</t>
  </si>
  <si>
    <t>Corante</t>
  </si>
  <si>
    <t>JORNADA</t>
  </si>
  <si>
    <t>RECURSOS</t>
  </si>
  <si>
    <t>TOTAL DE HORAS</t>
  </si>
  <si>
    <t>FAMÍLIA 4</t>
  </si>
  <si>
    <t>Christopher Thompson</t>
  </si>
  <si>
    <t>Fontes Externas</t>
  </si>
  <si>
    <t>Processo Compartilhado</t>
  </si>
  <si>
    <t>Caixa de Dados</t>
  </si>
  <si>
    <t>Seta Empurrado</t>
  </si>
  <si>
    <t>Estoque</t>
  </si>
  <si>
    <t>Fluxo Seqüencial.</t>
  </si>
  <si>
    <t xml:space="preserve">Primeiro a Entrar, </t>
  </si>
  <si>
    <t>Primeiro a Sair.</t>
  </si>
  <si>
    <t>Entrega via Caminhão</t>
  </si>
  <si>
    <t>Entrega via Empilhadeira</t>
  </si>
  <si>
    <t>Entrega via Embarcação</t>
  </si>
  <si>
    <t>Retirada</t>
  </si>
  <si>
    <t>Supermercado</t>
  </si>
  <si>
    <t>Produtos Acabados para Cliente</t>
  </si>
  <si>
    <t>Fluxo de Informação</t>
  </si>
  <si>
    <t>Fluxo de Kanban</t>
  </si>
  <si>
    <t>Informação</t>
  </si>
  <si>
    <t>Nivelamento de Carga</t>
  </si>
  <si>
    <t>Bola para Puxada Sequenciada</t>
  </si>
  <si>
    <t>Manual</t>
  </si>
  <si>
    <t>Eletrônica</t>
  </si>
  <si>
    <t>Posto de Kanban</t>
  </si>
  <si>
    <t>Kanban de Sinalização</t>
  </si>
  <si>
    <t>Kanban de Produção</t>
  </si>
  <si>
    <t>Kanban de Retirada</t>
  </si>
  <si>
    <t>Kanban Chegando em Lotes</t>
  </si>
  <si>
    <t>Programação "vá ver"</t>
  </si>
  <si>
    <t xml:space="preserve"> </t>
  </si>
  <si>
    <t>Operador</t>
  </si>
  <si>
    <t>Necessidade de Kaizen</t>
  </si>
  <si>
    <t>Problemas de Qualidade</t>
  </si>
  <si>
    <t>Pulmão ou Estoque de Segurança</t>
  </si>
  <si>
    <t>1 unid.</t>
  </si>
  <si>
    <t>Fluxo</t>
  </si>
  <si>
    <t>Processo 1</t>
  </si>
  <si>
    <t>Processo 2</t>
  </si>
  <si>
    <t>Processo 3</t>
  </si>
  <si>
    <t>Processo 4</t>
  </si>
  <si>
    <t>Tempo de processamento</t>
  </si>
  <si>
    <t>COMAT</t>
  </si>
  <si>
    <t>CHINESA</t>
  </si>
  <si>
    <t>TAUBATÉ</t>
  </si>
  <si>
    <t>VITRA</t>
  </si>
  <si>
    <t>Verificar Fluxo</t>
  </si>
  <si>
    <t>tecido convencional</t>
  </si>
  <si>
    <t>JORNADA (CHINESA)</t>
  </si>
  <si>
    <t>JORNADA (COMAT)</t>
  </si>
  <si>
    <t>JORNADA (TAUBATÉ)</t>
  </si>
  <si>
    <t>JORNADA (PADANE)</t>
  </si>
  <si>
    <t>JORNADA (VITRA)</t>
  </si>
  <si>
    <t>Família 8</t>
  </si>
  <si>
    <t>TRAMA MARROM PESADA</t>
  </si>
  <si>
    <t>Mat. Prima e insumo</t>
  </si>
  <si>
    <t>Corante Branco - pigmento</t>
  </si>
  <si>
    <t>URDUME BRANCO PESADO</t>
  </si>
  <si>
    <t>Relação</t>
  </si>
  <si>
    <t>Número máq.</t>
  </si>
  <si>
    <t>a cada 0,0633 min. há a nec. de 0,95 metros</t>
  </si>
  <si>
    <t>% retrabalho</t>
  </si>
  <si>
    <t>Lead Time - Estoque</t>
  </si>
  <si>
    <t>Extrusão</t>
  </si>
  <si>
    <t>Corte &amp; Costura Chinesa</t>
  </si>
  <si>
    <t>Corte &amp; Costura Taubaté</t>
  </si>
  <si>
    <t>Corte &amp; Costura Vitra</t>
  </si>
  <si>
    <t>Impressora Thander Comat</t>
  </si>
  <si>
    <t>Impressora Padane</t>
  </si>
  <si>
    <t>Telecelagem</t>
  </si>
</sst>
</file>

<file path=xl/styles.xml><?xml version="1.0" encoding="utf-8"?>
<styleSheet xmlns="http://schemas.openxmlformats.org/spreadsheetml/2006/main">
  <numFmts count="56">
    <numFmt numFmtId="164" formatCode="_(* #,##0.00_);_(* \(#,##0.00\);_(* &quot;-&quot;??_);_(@_)"/>
    <numFmt numFmtId="165" formatCode="0.00\ &quot;minutos&quot;"/>
    <numFmt numFmtId="166" formatCode="0.00\ &quot;horas&quot;"/>
    <numFmt numFmtId="167" formatCode="0.0"/>
    <numFmt numFmtId="168" formatCode="0.00\ &quot;Kg&quot;"/>
    <numFmt numFmtId="169" formatCode="dd/mm/yy;@"/>
    <numFmt numFmtId="170" formatCode="0.00\ &quot;tubetes&quot;"/>
    <numFmt numFmtId="171" formatCode="0\ &quot;dias/mês&quot;"/>
    <numFmt numFmtId="172" formatCode="0.00\ &quot;horas/mês&quot;"/>
    <numFmt numFmtId="173" formatCode="0.00\ &quot;metros&quot;"/>
    <numFmt numFmtId="174" formatCode="0.00\ &quot;min/bobina/máquina&quot;"/>
    <numFmt numFmtId="175" formatCode="0.00\ &quot;unidades&quot;"/>
    <numFmt numFmtId="176" formatCode="0\ &quot;número&quot;"/>
    <numFmt numFmtId="177" formatCode="0\ &quot;cm&quot;"/>
    <numFmt numFmtId="178" formatCode="0.00\ &quot;milimetro&quot;"/>
    <numFmt numFmtId="179" formatCode="0.00\ &quot;g/m&quot;"/>
    <numFmt numFmtId="180" formatCode="0.00\ &quot;kg&quot;"/>
    <numFmt numFmtId="181" formatCode="0.00\ &quot;met&quot;"/>
    <numFmt numFmtId="182" formatCode="0.00\ &quot;mt&quot;"/>
    <numFmt numFmtId="183" formatCode="0.0000%"/>
    <numFmt numFmtId="184" formatCode="0\ &quot;metros&quot;"/>
    <numFmt numFmtId="185" formatCode="0.00\ &quot;hrs/dia&quot;"/>
    <numFmt numFmtId="186" formatCode="0.00\ &quot;cap. met.&quot;"/>
    <numFmt numFmtId="187" formatCode="0.00\ &quot;met quad&quot;"/>
    <numFmt numFmtId="188" formatCode="0\ &quot;met quad&quot;"/>
    <numFmt numFmtId="189" formatCode="0.0\ &quot;min.&quot;"/>
    <numFmt numFmtId="190" formatCode="0\ &quot;núm. de setup&quot;"/>
    <numFmt numFmtId="191" formatCode="0.000\ &quot;met quad&quot;"/>
    <numFmt numFmtId="192" formatCode="0.00\ &quot;met quadr&quot;"/>
    <numFmt numFmtId="193" formatCode="0.0000\ &quot;Kg / met quad&quot;"/>
    <numFmt numFmtId="194" formatCode="0.00\ &quot;unidade&quot;"/>
    <numFmt numFmtId="195" formatCode="0.00\ &quot;cm&quot;"/>
    <numFmt numFmtId="196" formatCode="General\ &quot;metros/minuto&quot;"/>
    <numFmt numFmtId="197" formatCode="General\ &quot;gramas&quot;"/>
    <numFmt numFmtId="198" formatCode="General\ &quot;metros&quot;"/>
    <numFmt numFmtId="199" formatCode="0\ &quot;número de tubetes&quot;"/>
    <numFmt numFmtId="200" formatCode="General\ &quot;minutos&quot;"/>
    <numFmt numFmtId="201" formatCode="General\ &quot;tiradas&quot;"/>
    <numFmt numFmtId="202" formatCode="General\ &quot;tubetes&quot;"/>
    <numFmt numFmtId="203" formatCode="0.0000\ &quot;min.&quot;"/>
    <numFmt numFmtId="204" formatCode="0.000\ &quot;minutos&quot;"/>
    <numFmt numFmtId="205" formatCode="0.00\ &quot;met linear&quot;"/>
    <numFmt numFmtId="206" formatCode="0.00000%"/>
    <numFmt numFmtId="207" formatCode="0.00000%\ &quot;da família&quot;"/>
    <numFmt numFmtId="208" formatCode="0\ &quot;dias por mês&quot;"/>
    <numFmt numFmtId="209" formatCode="0\ &quot;m&quot;"/>
    <numFmt numFmtId="210" formatCode="0.0000000\ &quot;dias&quot;"/>
    <numFmt numFmtId="211" formatCode="0.00\ &quot;dias&quot;"/>
    <numFmt numFmtId="212" formatCode="0.0000\ &quot;Kg&quot;"/>
    <numFmt numFmtId="213" formatCode="0.000000\ &quot;Kg&quot;"/>
    <numFmt numFmtId="214" formatCode="0.0\ &quot;horas/dia&quot;"/>
    <numFmt numFmtId="215" formatCode="0.0000\ &quot;horas/dia&quot;"/>
    <numFmt numFmtId="216" formatCode="0\ &quot;cm (convencional)&quot;"/>
    <numFmt numFmtId="217" formatCode="0.000"/>
    <numFmt numFmtId="218" formatCode="0.00\ &quot;min.&quot;"/>
    <numFmt numFmtId="219" formatCode="0.0000\ &quot;(a cada 0,0666 min. 1 unidade - parâmetro metro linear)&quot;"/>
  </numFmts>
  <fonts count="37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Symbol"/>
      <family val="1"/>
      <charset val="2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indexed="8"/>
      <name val="Times New Roman"/>
      <family val="1"/>
    </font>
    <font>
      <sz val="11"/>
      <color indexed="8"/>
      <name val="Times New Roman"/>
      <family val="1"/>
    </font>
    <font>
      <sz val="11"/>
      <color rgb="FFFF0000"/>
      <name val="Times New Roman"/>
      <family val="1"/>
    </font>
    <font>
      <sz val="10"/>
      <name val="Calibri"/>
      <family val="2"/>
    </font>
    <font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u/>
      <sz val="10"/>
      <color indexed="8"/>
      <name val="Times New Roman"/>
      <family val="1"/>
    </font>
    <font>
      <b/>
      <u/>
      <sz val="10"/>
      <color indexed="8"/>
      <name val="Times New Roman"/>
      <family val="1"/>
    </font>
    <font>
      <u/>
      <sz val="10"/>
      <name val="Times New Roman"/>
      <family val="1"/>
    </font>
    <font>
      <b/>
      <sz val="16"/>
      <name val="Times New Roman"/>
      <family val="1"/>
    </font>
    <font>
      <b/>
      <sz val="12"/>
      <color indexed="8"/>
      <name val="Times New Roman"/>
      <family val="1"/>
    </font>
    <font>
      <sz val="8"/>
      <name val="Times New Roman"/>
      <family val="1"/>
    </font>
    <font>
      <b/>
      <sz val="7"/>
      <name val="Times New Roman"/>
      <family val="1"/>
    </font>
    <font>
      <sz val="7"/>
      <name val="Times New Roman"/>
      <family val="1"/>
    </font>
    <font>
      <b/>
      <sz val="8"/>
      <name val="Times New Roman"/>
      <family val="1"/>
    </font>
    <font>
      <sz val="8"/>
      <name val="Arial"/>
      <family val="2"/>
    </font>
    <font>
      <sz val="10"/>
      <color indexed="18"/>
      <name val="Arial"/>
      <family val="2"/>
    </font>
    <font>
      <sz val="10"/>
      <color indexed="58"/>
      <name val="Arial"/>
      <family val="2"/>
    </font>
    <font>
      <sz val="10"/>
      <color indexed="60"/>
      <name val="Arial"/>
      <family val="2"/>
    </font>
    <font>
      <b/>
      <sz val="7"/>
      <color indexed="8"/>
      <name val="Times New Roman"/>
      <family val="1"/>
    </font>
    <font>
      <sz val="7"/>
      <color indexed="8"/>
      <name val="Times New Roman"/>
      <family val="1"/>
    </font>
    <font>
      <b/>
      <sz val="1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65"/>
        <bgColor indexed="42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/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/>
      <bottom style="dotted">
        <color indexed="42"/>
      </bottom>
      <diagonal/>
    </border>
    <border>
      <left style="dotted">
        <color indexed="42"/>
      </left>
      <right/>
      <top/>
      <bottom style="dotted">
        <color indexed="42"/>
      </bottom>
      <diagonal/>
    </border>
    <border>
      <left style="dotted">
        <color indexed="42"/>
      </left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dotted">
        <color indexed="42"/>
      </left>
      <right/>
      <top style="dotted">
        <color indexed="42"/>
      </top>
      <bottom style="dotted">
        <color indexed="42"/>
      </bottom>
      <diagonal/>
    </border>
    <border>
      <left/>
      <right style="dotted">
        <color indexed="42"/>
      </right>
      <top style="dotted">
        <color indexed="42"/>
      </top>
      <bottom style="dotted">
        <color indexed="42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59">
    <xf numFmtId="0" fontId="0" fillId="0" borderId="0" xfId="0"/>
    <xf numFmtId="0" fontId="1" fillId="0" borderId="0" xfId="1"/>
    <xf numFmtId="0" fontId="1" fillId="2" borderId="0" xfId="1" applyFill="1"/>
    <xf numFmtId="0" fontId="3" fillId="0" borderId="0" xfId="1" applyFont="1"/>
    <xf numFmtId="0" fontId="4" fillId="2" borderId="0" xfId="1" applyFont="1" applyFill="1" applyBorder="1" applyAlignment="1">
      <alignment horizontal="left"/>
    </xf>
    <xf numFmtId="0" fontId="3" fillId="2" borderId="0" xfId="1" applyFont="1" applyFill="1"/>
    <xf numFmtId="0" fontId="3" fillId="2" borderId="0" xfId="1" applyFont="1" applyFill="1" applyBorder="1"/>
    <xf numFmtId="2" fontId="4" fillId="2" borderId="0" xfId="1" applyNumberFormat="1" applyFont="1" applyFill="1" applyAlignment="1">
      <alignment horizontal="center"/>
    </xf>
    <xf numFmtId="0" fontId="5" fillId="0" borderId="0" xfId="1" applyFont="1"/>
    <xf numFmtId="0" fontId="4" fillId="2" borderId="0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3" fillId="2" borderId="0" xfId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166" fontId="3" fillId="2" borderId="6" xfId="1" applyNumberFormat="1" applyFont="1" applyFill="1" applyBorder="1" applyAlignment="1">
      <alignment horizontal="center" vertical="center"/>
    </xf>
    <xf numFmtId="172" fontId="3" fillId="2" borderId="6" xfId="1" applyNumberFormat="1" applyFont="1" applyFill="1" applyBorder="1" applyAlignment="1">
      <alignment horizontal="center" vertical="center"/>
    </xf>
    <xf numFmtId="172" fontId="3" fillId="2" borderId="0" xfId="1" applyNumberFormat="1" applyFont="1" applyFill="1" applyBorder="1" applyAlignment="1">
      <alignment horizontal="center" vertical="center"/>
    </xf>
    <xf numFmtId="2" fontId="4" fillId="2" borderId="6" xfId="1" applyNumberFormat="1" applyFont="1" applyFill="1" applyBorder="1" applyAlignment="1">
      <alignment horizontal="center" vertical="center"/>
    </xf>
    <xf numFmtId="2" fontId="3" fillId="2" borderId="6" xfId="1" applyNumberFormat="1" applyFont="1" applyFill="1" applyBorder="1" applyAlignment="1">
      <alignment horizontal="center" vertical="center"/>
    </xf>
    <xf numFmtId="0" fontId="1" fillId="0" borderId="0" xfId="1" applyAlignment="1">
      <alignment horizontal="center" vertical="center"/>
    </xf>
    <xf numFmtId="167" fontId="4" fillId="2" borderId="6" xfId="1" applyNumberFormat="1" applyFont="1" applyFill="1" applyBorder="1" applyAlignment="1">
      <alignment horizontal="center" vertical="center"/>
    </xf>
    <xf numFmtId="2" fontId="4" fillId="2" borderId="0" xfId="1" applyNumberFormat="1" applyFont="1" applyFill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6" fillId="2" borderId="0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left"/>
    </xf>
    <xf numFmtId="0" fontId="5" fillId="2" borderId="0" xfId="1" applyFont="1" applyFill="1"/>
    <xf numFmtId="0" fontId="5" fillId="2" borderId="0" xfId="1" applyFont="1" applyFill="1" applyBorder="1"/>
    <xf numFmtId="171" fontId="5" fillId="3" borderId="7" xfId="1" applyNumberFormat="1" applyFont="1" applyFill="1" applyBorder="1" applyAlignment="1">
      <alignment horizontal="center" vertical="center"/>
    </xf>
    <xf numFmtId="2" fontId="7" fillId="2" borderId="0" xfId="1" applyNumberFormat="1" applyFont="1" applyFill="1" applyAlignment="1">
      <alignment horizontal="center"/>
    </xf>
    <xf numFmtId="0" fontId="7" fillId="4" borderId="6" xfId="1" applyFont="1" applyFill="1" applyBorder="1" applyAlignment="1">
      <alignment horizontal="center" vertical="center"/>
    </xf>
    <xf numFmtId="0" fontId="7" fillId="4" borderId="6" xfId="1" applyFont="1" applyFill="1" applyBorder="1" applyAlignment="1">
      <alignment horizontal="left" vertical="center"/>
    </xf>
    <xf numFmtId="0" fontId="5" fillId="0" borderId="4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/>
    </xf>
    <xf numFmtId="0" fontId="5" fillId="2" borderId="7" xfId="1" applyFont="1" applyFill="1" applyBorder="1" applyAlignment="1">
      <alignment horizontal="center" vertical="center"/>
    </xf>
    <xf numFmtId="0" fontId="5" fillId="5" borderId="6" xfId="1" applyFont="1" applyFill="1" applyBorder="1" applyAlignment="1">
      <alignment horizontal="center"/>
    </xf>
    <xf numFmtId="0" fontId="8" fillId="5" borderId="6" xfId="1" applyFont="1" applyFill="1" applyBorder="1" applyAlignment="1">
      <alignment horizontal="center"/>
    </xf>
    <xf numFmtId="170" fontId="8" fillId="5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5" borderId="6" xfId="1" applyFont="1" applyFill="1" applyBorder="1" applyAlignment="1">
      <alignment horizontal="center" vertical="center"/>
    </xf>
    <xf numFmtId="180" fontId="8" fillId="5" borderId="6" xfId="1" applyNumberFormat="1" applyFont="1" applyFill="1" applyBorder="1" applyAlignment="1">
      <alignment horizontal="center" vertical="center"/>
    </xf>
    <xf numFmtId="181" fontId="5" fillId="0" borderId="6" xfId="1" applyNumberFormat="1" applyFont="1" applyBorder="1" applyAlignment="1">
      <alignment horizontal="center" vertical="center"/>
    </xf>
    <xf numFmtId="173" fontId="3" fillId="2" borderId="6" xfId="1" applyNumberFormat="1" applyFont="1" applyFill="1" applyBorder="1" applyAlignment="1">
      <alignment horizontal="center" vertical="center"/>
    </xf>
    <xf numFmtId="2" fontId="1" fillId="0" borderId="0" xfId="1" applyNumberFormat="1"/>
    <xf numFmtId="2" fontId="5" fillId="5" borderId="6" xfId="1" applyNumberFormat="1" applyFont="1" applyFill="1" applyBorder="1" applyAlignment="1">
      <alignment horizontal="center"/>
    </xf>
    <xf numFmtId="183" fontId="6" fillId="5" borderId="6" xfId="1" applyNumberFormat="1" applyFont="1" applyFill="1" applyBorder="1" applyAlignment="1">
      <alignment horizontal="center" vertical="center"/>
    </xf>
    <xf numFmtId="0" fontId="0" fillId="0" borderId="0" xfId="0" applyBorder="1"/>
    <xf numFmtId="0" fontId="7" fillId="5" borderId="7" xfId="1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10" fontId="13" fillId="4" borderId="6" xfId="0" applyNumberFormat="1" applyFont="1" applyFill="1" applyBorder="1" applyAlignment="1">
      <alignment horizontal="center" vertical="center"/>
    </xf>
    <xf numFmtId="2" fontId="13" fillId="4" borderId="6" xfId="0" applyNumberFormat="1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0" fillId="5" borderId="9" xfId="0" applyFont="1" applyFill="1" applyBorder="1" applyAlignment="1">
      <alignment horizontal="center" vertical="center"/>
    </xf>
    <xf numFmtId="2" fontId="14" fillId="5" borderId="6" xfId="0" applyNumberFormat="1" applyFont="1" applyFill="1" applyBorder="1" applyAlignment="1">
      <alignment horizontal="center" vertical="center"/>
    </xf>
    <xf numFmtId="2" fontId="8" fillId="2" borderId="6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167" fontId="8" fillId="2" borderId="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183" fontId="6" fillId="0" borderId="0" xfId="1" applyNumberFormat="1" applyFont="1" applyFill="1" applyBorder="1" applyAlignment="1">
      <alignment horizontal="center" vertical="center"/>
    </xf>
    <xf numFmtId="10" fontId="8" fillId="9" borderId="6" xfId="1" applyNumberFormat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169" fontId="5" fillId="10" borderId="6" xfId="1" applyNumberFormat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/>
    </xf>
    <xf numFmtId="176" fontId="8" fillId="10" borderId="6" xfId="1" applyNumberFormat="1" applyFont="1" applyFill="1" applyBorder="1" applyAlignment="1">
      <alignment horizontal="center" vertical="center"/>
    </xf>
    <xf numFmtId="178" fontId="8" fillId="10" borderId="6" xfId="1" applyNumberFormat="1" applyFont="1" applyFill="1" applyBorder="1" applyAlignment="1">
      <alignment horizontal="center" vertical="center"/>
    </xf>
    <xf numFmtId="10" fontId="8" fillId="10" borderId="6" xfId="1" applyNumberFormat="1" applyFont="1" applyFill="1" applyBorder="1" applyAlignment="1">
      <alignment horizontal="center" vertical="center"/>
    </xf>
    <xf numFmtId="173" fontId="5" fillId="10" borderId="6" xfId="1" applyNumberFormat="1" applyFont="1" applyFill="1" applyBorder="1" applyAlignment="1">
      <alignment horizontal="center" vertical="center"/>
    </xf>
    <xf numFmtId="10" fontId="5" fillId="10" borderId="6" xfId="1" applyNumberFormat="1" applyFont="1" applyFill="1" applyBorder="1" applyAlignment="1">
      <alignment horizontal="center"/>
    </xf>
    <xf numFmtId="165" fontId="5" fillId="10" borderId="7" xfId="1" applyNumberFormat="1" applyFont="1" applyFill="1" applyBorder="1" applyAlignment="1">
      <alignment horizontal="center" vertical="center"/>
    </xf>
    <xf numFmtId="173" fontId="6" fillId="10" borderId="6" xfId="1" applyNumberFormat="1" applyFont="1" applyFill="1" applyBorder="1" applyAlignment="1">
      <alignment horizontal="center" vertical="center"/>
    </xf>
    <xf numFmtId="182" fontId="6" fillId="10" borderId="6" xfId="1" applyNumberFormat="1" applyFont="1" applyFill="1" applyBorder="1" applyAlignment="1">
      <alignment horizontal="center" vertical="center"/>
    </xf>
    <xf numFmtId="2" fontId="4" fillId="10" borderId="6" xfId="1" applyNumberFormat="1" applyFont="1" applyFill="1" applyBorder="1" applyAlignment="1">
      <alignment horizontal="center" vertical="center"/>
    </xf>
    <xf numFmtId="2" fontId="3" fillId="10" borderId="6" xfId="1" applyNumberFormat="1" applyFont="1" applyFill="1" applyBorder="1" applyAlignment="1">
      <alignment horizontal="center" vertical="center"/>
    </xf>
    <xf numFmtId="175" fontId="3" fillId="10" borderId="6" xfId="1" applyNumberFormat="1" applyFont="1" applyFill="1" applyBorder="1" applyAlignment="1">
      <alignment horizontal="center" vertical="center"/>
    </xf>
    <xf numFmtId="173" fontId="3" fillId="10" borderId="6" xfId="1" applyNumberFormat="1" applyFont="1" applyFill="1" applyBorder="1" applyAlignment="1">
      <alignment horizontal="center" vertical="center"/>
    </xf>
    <xf numFmtId="2" fontId="8" fillId="10" borderId="6" xfId="1" applyNumberFormat="1" applyFont="1" applyFill="1" applyBorder="1" applyAlignment="1">
      <alignment horizontal="center" vertical="center"/>
    </xf>
    <xf numFmtId="175" fontId="6" fillId="10" borderId="6" xfId="1" applyNumberFormat="1" applyFont="1" applyFill="1" applyBorder="1" applyAlignment="1">
      <alignment horizontal="center" vertical="center"/>
    </xf>
    <xf numFmtId="0" fontId="14" fillId="10" borderId="6" xfId="0" applyFont="1" applyFill="1" applyBorder="1" applyAlignment="1">
      <alignment horizontal="center" vertical="center"/>
    </xf>
    <xf numFmtId="10" fontId="14" fillId="10" borderId="6" xfId="0" applyNumberFormat="1" applyFont="1" applyFill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10" fontId="13" fillId="10" borderId="6" xfId="0" applyNumberFormat="1" applyFont="1" applyFill="1" applyBorder="1" applyAlignment="1">
      <alignment horizontal="center" vertical="center"/>
    </xf>
    <xf numFmtId="0" fontId="12" fillId="10" borderId="6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/>
    </xf>
    <xf numFmtId="2" fontId="3" fillId="2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 wrapText="1"/>
    </xf>
    <xf numFmtId="10" fontId="5" fillId="11" borderId="6" xfId="0" applyNumberFormat="1" applyFont="1" applyFill="1" applyBorder="1" applyAlignment="1">
      <alignment horizontal="center" vertical="center"/>
    </xf>
    <xf numFmtId="168" fontId="5" fillId="9" borderId="6" xfId="0" applyNumberFormat="1" applyFont="1" applyFill="1" applyBorder="1" applyAlignment="1">
      <alignment horizontal="center" vertical="center"/>
    </xf>
    <xf numFmtId="10" fontId="5" fillId="0" borderId="6" xfId="0" applyNumberFormat="1" applyFont="1" applyBorder="1" applyAlignment="1">
      <alignment horizontal="center" vertical="center"/>
    </xf>
    <xf numFmtId="177" fontId="5" fillId="9" borderId="6" xfId="0" applyNumberFormat="1" applyFont="1" applyFill="1" applyBorder="1" applyAlignment="1">
      <alignment horizontal="center" vertical="center"/>
    </xf>
    <xf numFmtId="191" fontId="5" fillId="11" borderId="6" xfId="0" applyNumberFormat="1" applyFont="1" applyFill="1" applyBorder="1" applyAlignment="1">
      <alignment horizontal="center" vertical="center"/>
    </xf>
    <xf numFmtId="187" fontId="5" fillId="9" borderId="6" xfId="0" applyNumberFormat="1" applyFont="1" applyFill="1" applyBorder="1" applyAlignment="1">
      <alignment horizontal="center" vertical="center"/>
    </xf>
    <xf numFmtId="0" fontId="16" fillId="12" borderId="6" xfId="0" applyFont="1" applyFill="1" applyBorder="1" applyAlignment="1">
      <alignment horizontal="center" vertical="center"/>
    </xf>
    <xf numFmtId="10" fontId="16" fillId="11" borderId="6" xfId="0" applyNumberFormat="1" applyFont="1" applyFill="1" applyBorder="1" applyAlignment="1">
      <alignment horizontal="center" vertical="center"/>
    </xf>
    <xf numFmtId="168" fontId="16" fillId="9" borderId="6" xfId="0" applyNumberFormat="1" applyFont="1" applyFill="1" applyBorder="1" applyAlignment="1">
      <alignment horizontal="center" vertical="center"/>
    </xf>
    <xf numFmtId="168" fontId="16" fillId="11" borderId="6" xfId="0" applyNumberFormat="1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192" fontId="5" fillId="0" borderId="6" xfId="0" applyNumberFormat="1" applyFont="1" applyBorder="1" applyAlignment="1">
      <alignment horizontal="center" vertical="center"/>
    </xf>
    <xf numFmtId="0" fontId="5" fillId="14" borderId="6" xfId="0" applyFont="1" applyFill="1" applyBorder="1" applyAlignment="1">
      <alignment horizontal="center" vertical="center"/>
    </xf>
    <xf numFmtId="193" fontId="5" fillId="9" borderId="6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7" fillId="9" borderId="6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88" fontId="5" fillId="0" borderId="0" xfId="0" applyNumberFormat="1" applyFont="1" applyAlignment="1">
      <alignment horizontal="center" vertical="center"/>
    </xf>
    <xf numFmtId="0" fontId="16" fillId="14" borderId="6" xfId="0" applyFont="1" applyFill="1" applyBorder="1" applyAlignment="1">
      <alignment horizontal="center" vertical="center"/>
    </xf>
    <xf numFmtId="193" fontId="16" fillId="9" borderId="6" xfId="0" applyNumberFormat="1" applyFont="1" applyFill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168" fontId="5" fillId="11" borderId="6" xfId="0" applyNumberFormat="1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4" borderId="6" xfId="0" applyFont="1" applyFill="1" applyBorder="1" applyAlignment="1">
      <alignment horizontal="center" vertical="center"/>
    </xf>
    <xf numFmtId="192" fontId="5" fillId="9" borderId="6" xfId="0" applyNumberFormat="1" applyFont="1" applyFill="1" applyBorder="1" applyAlignment="1">
      <alignment horizontal="center" vertical="center"/>
    </xf>
    <xf numFmtId="175" fontId="16" fillId="9" borderId="6" xfId="0" applyNumberFormat="1" applyFont="1" applyFill="1" applyBorder="1" applyAlignment="1">
      <alignment horizontal="center" vertical="center"/>
    </xf>
    <xf numFmtId="194" fontId="5" fillId="9" borderId="6" xfId="0" applyNumberFormat="1" applyFont="1" applyFill="1" applyBorder="1" applyAlignment="1">
      <alignment horizontal="center" vertical="center"/>
    </xf>
    <xf numFmtId="173" fontId="5" fillId="9" borderId="6" xfId="0" applyNumberFormat="1" applyFont="1" applyFill="1" applyBorder="1" applyAlignment="1">
      <alignment horizontal="center" vertical="center"/>
    </xf>
    <xf numFmtId="175" fontId="5" fillId="9" borderId="6" xfId="0" applyNumberFormat="1" applyFont="1" applyFill="1" applyBorder="1" applyAlignment="1">
      <alignment horizontal="center" vertical="center"/>
    </xf>
    <xf numFmtId="0" fontId="5" fillId="15" borderId="6" xfId="0" applyFont="1" applyFill="1" applyBorder="1" applyAlignment="1">
      <alignment horizontal="center" vertical="center"/>
    </xf>
    <xf numFmtId="175" fontId="5" fillId="11" borderId="6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168" fontId="7" fillId="14" borderId="6" xfId="0" applyNumberFormat="1" applyFont="1" applyFill="1" applyBorder="1" applyAlignment="1">
      <alignment horizontal="center" vertical="center"/>
    </xf>
    <xf numFmtId="10" fontId="7" fillId="14" borderId="6" xfId="0" applyNumberFormat="1" applyFont="1" applyFill="1" applyBorder="1" applyAlignment="1">
      <alignment horizontal="center" vertical="center"/>
    </xf>
    <xf numFmtId="175" fontId="16" fillId="11" borderId="6" xfId="0" applyNumberFormat="1" applyFont="1" applyFill="1" applyBorder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95" fontId="5" fillId="10" borderId="6" xfId="0" applyNumberFormat="1" applyFont="1" applyFill="1" applyBorder="1" applyAlignment="1">
      <alignment horizontal="center" vertical="center"/>
    </xf>
    <xf numFmtId="191" fontId="5" fillId="10" borderId="6" xfId="0" applyNumberFormat="1" applyFont="1" applyFill="1" applyBorder="1" applyAlignment="1">
      <alignment horizontal="center" vertical="center"/>
    </xf>
    <xf numFmtId="187" fontId="5" fillId="14" borderId="6" xfId="0" applyNumberFormat="1" applyFont="1" applyFill="1" applyBorder="1" applyAlignment="1">
      <alignment horizontal="center" vertical="center"/>
    </xf>
    <xf numFmtId="0" fontId="8" fillId="10" borderId="6" xfId="1" applyFont="1" applyFill="1" applyBorder="1" applyAlignment="1">
      <alignment horizontal="center"/>
    </xf>
    <xf numFmtId="0" fontId="6" fillId="3" borderId="6" xfId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/>
    </xf>
    <xf numFmtId="0" fontId="6" fillId="0" borderId="0" xfId="1" applyFont="1"/>
    <xf numFmtId="0" fontId="6" fillId="0" borderId="0" xfId="1" applyFont="1" applyAlignment="1">
      <alignment horizontal="center" vertical="center"/>
    </xf>
    <xf numFmtId="0" fontId="9" fillId="0" borderId="0" xfId="1" applyFont="1"/>
    <xf numFmtId="0" fontId="9" fillId="0" borderId="6" xfId="1" applyFont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169" fontId="9" fillId="10" borderId="6" xfId="1" applyNumberFormat="1" applyFont="1" applyFill="1" applyBorder="1" applyAlignment="1">
      <alignment horizontal="center" vertical="center"/>
    </xf>
    <xf numFmtId="0" fontId="9" fillId="11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168" fontId="9" fillId="0" borderId="6" xfId="1" applyNumberFormat="1" applyFont="1" applyBorder="1" applyAlignment="1">
      <alignment horizontal="center" vertical="center"/>
    </xf>
    <xf numFmtId="0" fontId="9" fillId="0" borderId="4" xfId="1" applyFont="1" applyBorder="1" applyAlignment="1">
      <alignment horizontal="left" vertical="center"/>
    </xf>
    <xf numFmtId="0" fontId="9" fillId="0" borderId="1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horizontal="left"/>
    </xf>
    <xf numFmtId="0" fontId="10" fillId="4" borderId="6" xfId="1" applyFont="1" applyFill="1" applyBorder="1" applyAlignment="1">
      <alignment horizontal="center" vertical="center"/>
    </xf>
    <xf numFmtId="165" fontId="10" fillId="10" borderId="6" xfId="1" applyNumberFormat="1" applyFont="1" applyFill="1" applyBorder="1" applyAlignment="1">
      <alignment horizontal="center" vertical="center"/>
    </xf>
    <xf numFmtId="0" fontId="10" fillId="10" borderId="6" xfId="1" applyFont="1" applyFill="1" applyBorder="1" applyAlignment="1">
      <alignment horizontal="center" vertical="center"/>
    </xf>
    <xf numFmtId="168" fontId="10" fillId="10" borderId="6" xfId="1" applyNumberFormat="1" applyFont="1" applyFill="1" applyBorder="1" applyAlignment="1">
      <alignment horizontal="center" vertical="center"/>
    </xf>
    <xf numFmtId="0" fontId="9" fillId="2" borderId="0" xfId="1" applyFont="1" applyFill="1" applyBorder="1" applyAlignment="1">
      <alignment horizontal="center" vertical="center"/>
    </xf>
    <xf numFmtId="0" fontId="9" fillId="2" borderId="0" xfId="1" applyFont="1" applyFill="1" applyBorder="1"/>
    <xf numFmtId="165" fontId="9" fillId="10" borderId="6" xfId="1" applyNumberFormat="1" applyFont="1" applyFill="1" applyBorder="1" applyAlignment="1">
      <alignment horizontal="center" vertical="center"/>
    </xf>
    <xf numFmtId="165" fontId="9" fillId="2" borderId="6" xfId="1" applyNumberFormat="1" applyFont="1" applyFill="1" applyBorder="1" applyAlignment="1">
      <alignment horizontal="center" vertical="center"/>
    </xf>
    <xf numFmtId="168" fontId="9" fillId="2" borderId="6" xfId="1" applyNumberFormat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horizontal="center" vertical="center"/>
    </xf>
    <xf numFmtId="171" fontId="9" fillId="3" borderId="7" xfId="1" applyNumberFormat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/>
    </xf>
    <xf numFmtId="166" fontId="9" fillId="2" borderId="6" xfId="1" applyNumberFormat="1" applyFont="1" applyFill="1" applyBorder="1" applyAlignment="1">
      <alignment horizontal="center" vertical="center"/>
    </xf>
    <xf numFmtId="172" fontId="9" fillId="2" borderId="6" xfId="1" applyNumberFormat="1" applyFont="1" applyFill="1" applyBorder="1" applyAlignment="1">
      <alignment horizontal="center" vertical="center"/>
    </xf>
    <xf numFmtId="172" fontId="9" fillId="2" borderId="0" xfId="1" applyNumberFormat="1" applyFont="1" applyFill="1" applyBorder="1" applyAlignment="1">
      <alignment horizontal="center" vertical="center"/>
    </xf>
    <xf numFmtId="0" fontId="9" fillId="9" borderId="6" xfId="1" applyFont="1" applyFill="1" applyBorder="1" applyAlignment="1">
      <alignment horizontal="center" vertical="center"/>
    </xf>
    <xf numFmtId="2" fontId="10" fillId="2" borderId="6" xfId="1" applyNumberFormat="1" applyFont="1" applyFill="1" applyBorder="1" applyAlignment="1">
      <alignment horizontal="center" vertical="center"/>
    </xf>
    <xf numFmtId="10" fontId="10" fillId="9" borderId="6" xfId="1" applyNumberFormat="1" applyFont="1" applyFill="1" applyBorder="1" applyAlignment="1">
      <alignment horizontal="center" vertical="center"/>
    </xf>
    <xf numFmtId="2" fontId="10" fillId="9" borderId="6" xfId="1" applyNumberFormat="1" applyFont="1" applyFill="1" applyBorder="1" applyAlignment="1">
      <alignment horizontal="center" vertical="center"/>
    </xf>
    <xf numFmtId="2" fontId="9" fillId="2" borderId="6" xfId="1" applyNumberFormat="1" applyFont="1" applyFill="1" applyBorder="1" applyAlignment="1">
      <alignment horizontal="center" vertical="center"/>
    </xf>
    <xf numFmtId="167" fontId="10" fillId="2" borderId="6" xfId="1" applyNumberFormat="1" applyFont="1" applyFill="1" applyBorder="1" applyAlignment="1">
      <alignment horizontal="center" vertical="center"/>
    </xf>
    <xf numFmtId="2" fontId="10" fillId="2" borderId="0" xfId="1" applyNumberFormat="1" applyFont="1" applyFill="1" applyBorder="1" applyAlignment="1">
      <alignment horizontal="center" vertical="center"/>
    </xf>
    <xf numFmtId="168" fontId="9" fillId="10" borderId="6" xfId="1" applyNumberFormat="1" applyFont="1" applyFill="1" applyBorder="1" applyAlignment="1">
      <alignment horizontal="center" vertical="center"/>
    </xf>
    <xf numFmtId="170" fontId="9" fillId="10" borderId="6" xfId="1" applyNumberFormat="1" applyFont="1" applyFill="1" applyBorder="1" applyAlignment="1">
      <alignment horizontal="center" vertical="center"/>
    </xf>
    <xf numFmtId="169" fontId="6" fillId="10" borderId="6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 vertical="center"/>
    </xf>
    <xf numFmtId="168" fontId="6" fillId="10" borderId="6" xfId="1" applyNumberFormat="1" applyFont="1" applyFill="1" applyBorder="1" applyAlignment="1">
      <alignment horizontal="center" vertical="center"/>
    </xf>
    <xf numFmtId="168" fontId="6" fillId="0" borderId="6" xfId="1" applyNumberFormat="1" applyFont="1" applyBorder="1" applyAlignment="1">
      <alignment horizontal="center" vertical="center"/>
    </xf>
    <xf numFmtId="0" fontId="6" fillId="0" borderId="0" xfId="1" applyFont="1" applyAlignment="1">
      <alignment horizontal="left" vertical="center"/>
    </xf>
    <xf numFmtId="0" fontId="8" fillId="4" borderId="6" xfId="1" applyFont="1" applyFill="1" applyBorder="1" applyAlignment="1">
      <alignment horizontal="left" vertical="center"/>
    </xf>
    <xf numFmtId="0" fontId="6" fillId="0" borderId="4" xfId="1" applyFont="1" applyBorder="1" applyAlignment="1">
      <alignment horizontal="left" vertical="center"/>
    </xf>
    <xf numFmtId="0" fontId="6" fillId="0" borderId="1" xfId="1" applyFont="1" applyBorder="1" applyAlignment="1">
      <alignment horizontal="left" vertical="center"/>
    </xf>
    <xf numFmtId="0" fontId="8" fillId="2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left"/>
    </xf>
    <xf numFmtId="0" fontId="6" fillId="2" borderId="0" xfId="1" applyFont="1" applyFill="1" applyBorder="1"/>
    <xf numFmtId="0" fontId="6" fillId="3" borderId="7" xfId="1" applyFont="1" applyFill="1" applyBorder="1" applyAlignment="1">
      <alignment horizontal="center" vertical="center"/>
    </xf>
    <xf numFmtId="171" fontId="6" fillId="3" borderId="7" xfId="1" applyNumberFormat="1" applyFont="1" applyFill="1" applyBorder="1" applyAlignment="1">
      <alignment horizontal="center" vertical="center"/>
    </xf>
    <xf numFmtId="166" fontId="6" fillId="2" borderId="6" xfId="1" applyNumberFormat="1" applyFont="1" applyFill="1" applyBorder="1" applyAlignment="1">
      <alignment horizontal="center" vertical="center"/>
    </xf>
    <xf numFmtId="172" fontId="6" fillId="2" borderId="6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0" fontId="6" fillId="12" borderId="6" xfId="1" applyFont="1" applyFill="1" applyBorder="1" applyAlignment="1">
      <alignment horizontal="center" vertical="center"/>
    </xf>
    <xf numFmtId="190" fontId="6" fillId="13" borderId="6" xfId="1" applyNumberFormat="1" applyFont="1" applyFill="1" applyBorder="1" applyAlignment="1">
      <alignment horizontal="center" vertical="center"/>
    </xf>
    <xf numFmtId="189" fontId="6" fillId="13" borderId="6" xfId="1" applyNumberFormat="1" applyFont="1" applyFill="1" applyBorder="1" applyAlignment="1">
      <alignment horizontal="center" vertical="center"/>
    </xf>
    <xf numFmtId="2" fontId="8" fillId="9" borderId="6" xfId="1" applyNumberFormat="1" applyFont="1" applyFill="1" applyBorder="1" applyAlignment="1">
      <alignment horizontal="center" vertical="center"/>
    </xf>
    <xf numFmtId="2" fontId="8" fillId="2" borderId="0" xfId="1" applyNumberFormat="1" applyFont="1" applyFill="1" applyBorder="1" applyAlignment="1">
      <alignment horizontal="center" vertical="center"/>
    </xf>
    <xf numFmtId="0" fontId="6" fillId="10" borderId="6" xfId="1" applyFont="1" applyFill="1" applyBorder="1" applyAlignment="1">
      <alignment horizontal="center"/>
    </xf>
    <xf numFmtId="0" fontId="6" fillId="5" borderId="6" xfId="1" applyFont="1" applyFill="1" applyBorder="1" applyAlignment="1">
      <alignment horizontal="center"/>
    </xf>
    <xf numFmtId="170" fontId="6" fillId="2" borderId="0" xfId="1" applyNumberFormat="1" applyFont="1" applyFill="1" applyBorder="1" applyAlignment="1">
      <alignment horizontal="center" vertical="center"/>
    </xf>
    <xf numFmtId="170" fontId="6" fillId="5" borderId="6" xfId="1" applyNumberFormat="1" applyFont="1" applyFill="1" applyBorder="1" applyAlignment="1">
      <alignment horizontal="center" vertical="center"/>
    </xf>
    <xf numFmtId="177" fontId="6" fillId="10" borderId="6" xfId="1" applyNumberFormat="1" applyFont="1" applyFill="1" applyBorder="1" applyAlignment="1">
      <alignment horizontal="center" vertical="center"/>
    </xf>
    <xf numFmtId="179" fontId="6" fillId="10" borderId="6" xfId="1" applyNumberFormat="1" applyFont="1" applyFill="1" applyBorder="1" applyAlignment="1">
      <alignment horizontal="center" vertical="center"/>
    </xf>
    <xf numFmtId="168" fontId="6" fillId="2" borderId="0" xfId="1" applyNumberFormat="1" applyFont="1" applyFill="1" applyBorder="1" applyAlignment="1">
      <alignment horizontal="center" vertical="center"/>
    </xf>
    <xf numFmtId="168" fontId="6" fillId="3" borderId="6" xfId="1" applyNumberFormat="1" applyFont="1" applyFill="1" applyBorder="1" applyAlignment="1">
      <alignment horizontal="center" vertical="center"/>
    </xf>
    <xf numFmtId="0" fontId="6" fillId="0" borderId="0" xfId="1" applyFont="1" applyBorder="1"/>
    <xf numFmtId="0" fontId="6" fillId="11" borderId="0" xfId="1" applyFont="1" applyFill="1" applyAlignment="1">
      <alignment horizontal="center" vertical="center"/>
    </xf>
    <xf numFmtId="0" fontId="18" fillId="0" borderId="0" xfId="0" applyFont="1"/>
    <xf numFmtId="0" fontId="19" fillId="9" borderId="6" xfId="0" applyFont="1" applyFill="1" applyBorder="1" applyAlignment="1">
      <alignment horizontal="center" vertical="center"/>
    </xf>
    <xf numFmtId="187" fontId="20" fillId="9" borderId="6" xfId="0" applyNumberFormat="1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188" fontId="21" fillId="10" borderId="6" xfId="0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188" fontId="12" fillId="0" borderId="6" xfId="0" applyNumberFormat="1" applyFont="1" applyBorder="1" applyAlignment="1">
      <alignment horizontal="center" vertical="center"/>
    </xf>
    <xf numFmtId="177" fontId="21" fillId="10" borderId="6" xfId="0" applyNumberFormat="1" applyFont="1" applyFill="1" applyBorder="1" applyAlignment="1">
      <alignment horizontal="center" vertical="center"/>
    </xf>
    <xf numFmtId="184" fontId="12" fillId="0" borderId="6" xfId="0" applyNumberFormat="1" applyFont="1" applyBorder="1" applyAlignment="1">
      <alignment horizontal="center" vertical="center"/>
    </xf>
    <xf numFmtId="203" fontId="12" fillId="0" borderId="6" xfId="0" applyNumberFormat="1" applyFont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 vertical="center"/>
    </xf>
    <xf numFmtId="168" fontId="12" fillId="0" borderId="6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/>
    </xf>
    <xf numFmtId="173" fontId="12" fillId="0" borderId="6" xfId="0" applyNumberFormat="1" applyFont="1" applyBorder="1" applyAlignment="1">
      <alignment horizontal="center" vertical="center"/>
    </xf>
    <xf numFmtId="186" fontId="12" fillId="7" borderId="6" xfId="0" applyNumberFormat="1" applyFont="1" applyFill="1" applyBorder="1" applyAlignment="1">
      <alignment horizontal="center" vertical="center"/>
    </xf>
    <xf numFmtId="1" fontId="12" fillId="0" borderId="6" xfId="0" applyNumberFormat="1" applyFont="1" applyBorder="1" applyAlignment="1">
      <alignment horizontal="center"/>
    </xf>
    <xf numFmtId="204" fontId="12" fillId="0" borderId="6" xfId="0" applyNumberFormat="1" applyFont="1" applyBorder="1" applyAlignment="1">
      <alignment horizontal="center" vertical="center"/>
    </xf>
    <xf numFmtId="185" fontId="12" fillId="0" borderId="6" xfId="0" applyNumberFormat="1" applyFont="1" applyBorder="1" applyAlignment="1">
      <alignment horizontal="center" vertical="center"/>
    </xf>
    <xf numFmtId="0" fontId="21" fillId="10" borderId="6" xfId="0" applyFont="1" applyFill="1" applyBorder="1" applyAlignment="1">
      <alignment horizontal="center" vertical="center"/>
    </xf>
    <xf numFmtId="0" fontId="23" fillId="10" borderId="6" xfId="1" applyFont="1" applyFill="1" applyBorder="1" applyAlignment="1">
      <alignment horizontal="center" vertical="center"/>
    </xf>
    <xf numFmtId="0" fontId="19" fillId="8" borderId="9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12" borderId="6" xfId="0" applyFont="1" applyFill="1" applyBorder="1" applyAlignment="1">
      <alignment horizontal="center" vertical="center"/>
    </xf>
    <xf numFmtId="2" fontId="12" fillId="0" borderId="6" xfId="0" applyNumberFormat="1" applyFont="1" applyBorder="1" applyAlignment="1">
      <alignment horizontal="center" vertical="center"/>
    </xf>
    <xf numFmtId="0" fontId="12" fillId="11" borderId="6" xfId="0" applyFont="1" applyFill="1" applyBorder="1" applyAlignment="1">
      <alignment horizontal="center" vertical="center"/>
    </xf>
    <xf numFmtId="0" fontId="12" fillId="11" borderId="6" xfId="0" quotePrefix="1" applyFont="1" applyFill="1" applyBorder="1" applyAlignment="1">
      <alignment horizontal="center" vertical="center"/>
    </xf>
    <xf numFmtId="0" fontId="19" fillId="10" borderId="6" xfId="0" applyFont="1" applyFill="1" applyBorder="1" applyAlignment="1">
      <alignment horizontal="center" vertical="center"/>
    </xf>
    <xf numFmtId="0" fontId="19" fillId="14" borderId="6" xfId="0" applyFont="1" applyFill="1" applyBorder="1" applyAlignment="1">
      <alignment horizontal="center" vertical="center"/>
    </xf>
    <xf numFmtId="196" fontId="12" fillId="0" borderId="6" xfId="0" applyNumberFormat="1" applyFont="1" applyBorder="1" applyAlignment="1">
      <alignment horizontal="center" vertical="center"/>
    </xf>
    <xf numFmtId="197" fontId="12" fillId="0" borderId="6" xfId="0" applyNumberFormat="1" applyFont="1" applyBorder="1" applyAlignment="1">
      <alignment horizontal="center" vertical="center"/>
    </xf>
    <xf numFmtId="198" fontId="12" fillId="0" borderId="6" xfId="0" applyNumberFormat="1" applyFont="1" applyBorder="1" applyAlignment="1">
      <alignment horizontal="center" vertical="center"/>
    </xf>
    <xf numFmtId="199" fontId="12" fillId="10" borderId="6" xfId="0" applyNumberFormat="1" applyFont="1" applyFill="1" applyBorder="1" applyAlignment="1">
      <alignment horizontal="center" vertical="center"/>
    </xf>
    <xf numFmtId="200" fontId="12" fillId="10" borderId="6" xfId="0" applyNumberFormat="1" applyFont="1" applyFill="1" applyBorder="1" applyAlignment="1">
      <alignment horizontal="center" vertical="center"/>
    </xf>
    <xf numFmtId="165" fontId="12" fillId="0" borderId="6" xfId="0" applyNumberFormat="1" applyFont="1" applyBorder="1" applyAlignment="1">
      <alignment horizontal="center" vertical="center"/>
    </xf>
    <xf numFmtId="201" fontId="12" fillId="0" borderId="6" xfId="0" applyNumberFormat="1" applyFont="1" applyBorder="1" applyAlignment="1">
      <alignment horizontal="center" vertical="center"/>
    </xf>
    <xf numFmtId="202" fontId="12" fillId="0" borderId="6" xfId="0" applyNumberFormat="1" applyFont="1" applyBorder="1" applyAlignment="1">
      <alignment horizontal="center" vertical="center"/>
    </xf>
    <xf numFmtId="0" fontId="1" fillId="0" borderId="0" xfId="5" applyAlignment="1">
      <alignment horizontal="center" vertical="center"/>
    </xf>
    <xf numFmtId="0" fontId="1" fillId="0" borderId="0" xfId="5"/>
    <xf numFmtId="0" fontId="26" fillId="9" borderId="6" xfId="5" applyFont="1" applyFill="1" applyBorder="1" applyAlignment="1">
      <alignment horizontal="center" vertical="center"/>
    </xf>
    <xf numFmtId="205" fontId="26" fillId="9" borderId="6" xfId="5" applyNumberFormat="1" applyFont="1" applyFill="1" applyBorder="1" applyAlignment="1">
      <alignment horizontal="center" vertical="center"/>
    </xf>
    <xf numFmtId="206" fontId="26" fillId="12" borderId="6" xfId="5" applyNumberFormat="1" applyFont="1" applyFill="1" applyBorder="1" applyAlignment="1">
      <alignment horizontal="center" vertical="center"/>
    </xf>
    <xf numFmtId="192" fontId="26" fillId="9" borderId="6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175" fontId="26" fillId="9" borderId="6" xfId="5" applyNumberFormat="1" applyFont="1" applyFill="1" applyBorder="1" applyAlignment="1">
      <alignment horizontal="center" vertical="center"/>
    </xf>
    <xf numFmtId="207" fontId="26" fillId="9" borderId="6" xfId="5" applyNumberFormat="1" applyFont="1" applyFill="1" applyBorder="1" applyAlignment="1">
      <alignment horizontal="center" vertical="center"/>
    </xf>
    <xf numFmtId="0" fontId="26" fillId="14" borderId="6" xfId="5" applyFont="1" applyFill="1" applyBorder="1" applyAlignment="1">
      <alignment horizontal="center" vertical="center"/>
    </xf>
    <xf numFmtId="168" fontId="26" fillId="14" borderId="6" xfId="5" applyNumberFormat="1" applyFont="1" applyFill="1" applyBorder="1" applyAlignment="1">
      <alignment horizontal="center" vertical="center"/>
    </xf>
    <xf numFmtId="206" fontId="26" fillId="14" borderId="6" xfId="5" applyNumberFormat="1" applyFont="1" applyFill="1" applyBorder="1" applyAlignment="1">
      <alignment horizontal="center" vertical="center"/>
    </xf>
    <xf numFmtId="187" fontId="26" fillId="12" borderId="6" xfId="5" applyNumberFormat="1" applyFont="1" applyFill="1" applyBorder="1" applyAlignment="1">
      <alignment horizontal="center" vertical="center"/>
    </xf>
    <xf numFmtId="0" fontId="27" fillId="10" borderId="6" xfId="5" applyFont="1" applyFill="1" applyBorder="1" applyAlignment="1">
      <alignment horizontal="center" vertical="center"/>
    </xf>
    <xf numFmtId="177" fontId="26" fillId="10" borderId="6" xfId="5" applyNumberFormat="1" applyFont="1" applyFill="1" applyBorder="1" applyAlignment="1">
      <alignment horizontal="center"/>
    </xf>
    <xf numFmtId="209" fontId="26" fillId="10" borderId="6" xfId="5" applyNumberFormat="1" applyFont="1" applyFill="1" applyBorder="1" applyAlignment="1">
      <alignment horizontal="center" vertical="center"/>
    </xf>
    <xf numFmtId="0" fontId="26" fillId="0" borderId="0" xfId="5" applyFont="1"/>
    <xf numFmtId="0" fontId="1" fillId="0" borderId="0" xfId="5" applyBorder="1"/>
    <xf numFmtId="0" fontId="1" fillId="0" borderId="1" xfId="5" applyBorder="1"/>
    <xf numFmtId="211" fontId="26" fillId="11" borderId="0" xfId="5" applyNumberFormat="1" applyFont="1" applyFill="1" applyBorder="1" applyAlignment="1">
      <alignment horizontal="center"/>
    </xf>
    <xf numFmtId="0" fontId="26" fillId="12" borderId="6" xfId="5" applyFont="1" applyFill="1" applyBorder="1" applyAlignment="1">
      <alignment horizontal="center" vertical="center"/>
    </xf>
    <xf numFmtId="0" fontId="26" fillId="0" borderId="0" xfId="5" applyFont="1" applyAlignment="1">
      <alignment horizontal="center" vertical="center"/>
    </xf>
    <xf numFmtId="0" fontId="1" fillId="0" borderId="13" xfId="5" applyBorder="1" applyAlignment="1">
      <alignment horizontal="center" vertical="center"/>
    </xf>
    <xf numFmtId="0" fontId="26" fillId="0" borderId="0" xfId="5" applyFont="1" applyBorder="1" applyAlignment="1">
      <alignment horizontal="center" vertical="center"/>
    </xf>
    <xf numFmtId="0" fontId="26" fillId="0" borderId="13" xfId="5" applyFont="1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26" fillId="10" borderId="14" xfId="5" applyFont="1" applyFill="1" applyBorder="1" applyAlignment="1">
      <alignment horizontal="center" vertical="center"/>
    </xf>
    <xf numFmtId="0" fontId="26" fillId="18" borderId="14" xfId="5" applyFont="1" applyFill="1" applyBorder="1" applyAlignment="1">
      <alignment horizontal="center" vertical="center"/>
    </xf>
    <xf numFmtId="213" fontId="26" fillId="18" borderId="14" xfId="5" applyNumberFormat="1" applyFont="1" applyFill="1" applyBorder="1" applyAlignment="1">
      <alignment horizontal="center" vertical="center"/>
    </xf>
    <xf numFmtId="215" fontId="26" fillId="0" borderId="8" xfId="5" applyNumberFormat="1" applyFont="1" applyBorder="1" applyAlignment="1">
      <alignment horizontal="center" vertical="center"/>
    </xf>
    <xf numFmtId="0" fontId="1" fillId="19" borderId="18" xfId="1" applyFill="1" applyBorder="1"/>
    <xf numFmtId="0" fontId="1" fillId="19" borderId="19" xfId="1" applyFill="1" applyBorder="1"/>
    <xf numFmtId="0" fontId="1" fillId="19" borderId="20" xfId="1" applyFill="1" applyBorder="1"/>
    <xf numFmtId="0" fontId="1" fillId="19" borderId="21" xfId="1" applyFill="1" applyBorder="1"/>
    <xf numFmtId="0" fontId="1" fillId="19" borderId="22" xfId="1" applyFill="1" applyBorder="1"/>
    <xf numFmtId="0" fontId="1" fillId="19" borderId="23" xfId="1" applyFill="1" applyBorder="1"/>
    <xf numFmtId="0" fontId="31" fillId="19" borderId="23" xfId="1" applyFont="1" applyFill="1" applyBorder="1"/>
    <xf numFmtId="0" fontId="31" fillId="19" borderId="21" xfId="1" applyFont="1" applyFill="1" applyBorder="1"/>
    <xf numFmtId="0" fontId="31" fillId="19" borderId="22" xfId="1" applyFont="1" applyFill="1" applyBorder="1"/>
    <xf numFmtId="0" fontId="31" fillId="0" borderId="0" xfId="1" applyFont="1"/>
    <xf numFmtId="0" fontId="1" fillId="0" borderId="0" xfId="1" applyBorder="1"/>
    <xf numFmtId="0" fontId="32" fillId="19" borderId="23" xfId="1" applyFont="1" applyFill="1" applyBorder="1"/>
    <xf numFmtId="0" fontId="32" fillId="19" borderId="21" xfId="1" applyFont="1" applyFill="1" applyBorder="1"/>
    <xf numFmtId="0" fontId="32" fillId="19" borderId="22" xfId="1" applyFont="1" applyFill="1" applyBorder="1"/>
    <xf numFmtId="0" fontId="33" fillId="19" borderId="23" xfId="1" applyFont="1" applyFill="1" applyBorder="1"/>
    <xf numFmtId="0" fontId="33" fillId="19" borderId="21" xfId="1" applyFont="1" applyFill="1" applyBorder="1"/>
    <xf numFmtId="0" fontId="8" fillId="9" borderId="6" xfId="5" applyFont="1" applyFill="1" applyBorder="1" applyAlignment="1">
      <alignment horizontal="center" vertical="center"/>
    </xf>
    <xf numFmtId="0" fontId="8" fillId="10" borderId="6" xfId="5" applyFont="1" applyFill="1" applyBorder="1" applyAlignment="1">
      <alignment horizontal="center" vertical="center"/>
    </xf>
    <xf numFmtId="0" fontId="8" fillId="12" borderId="6" xfId="5" applyFont="1" applyFill="1" applyBorder="1" applyAlignment="1">
      <alignment horizontal="center" vertical="center"/>
    </xf>
    <xf numFmtId="165" fontId="8" fillId="12" borderId="6" xfId="5" applyNumberFormat="1" applyFont="1" applyFill="1" applyBorder="1" applyAlignment="1">
      <alignment horizontal="center" vertical="center"/>
    </xf>
    <xf numFmtId="211" fontId="1" fillId="0" borderId="0" xfId="5" applyNumberFormat="1" applyBorder="1" applyAlignment="1">
      <alignment horizontal="center"/>
    </xf>
    <xf numFmtId="0" fontId="1" fillId="0" borderId="24" xfId="5" applyBorder="1" applyAlignment="1">
      <alignment horizontal="center" vertical="center"/>
    </xf>
    <xf numFmtId="212" fontId="9" fillId="12" borderId="14" xfId="5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 vertical="center"/>
    </xf>
    <xf numFmtId="214" fontId="26" fillId="0" borderId="0" xfId="5" applyNumberFormat="1" applyFont="1" applyBorder="1" applyAlignment="1">
      <alignment horizontal="center" vertical="center"/>
    </xf>
    <xf numFmtId="215" fontId="26" fillId="0" borderId="0" xfId="5" applyNumberFormat="1" applyFont="1" applyBorder="1" applyAlignment="1">
      <alignment horizontal="center" vertical="center"/>
    </xf>
    <xf numFmtId="214" fontId="26" fillId="0" borderId="8" xfId="5" applyNumberFormat="1" applyFont="1" applyBorder="1" applyAlignment="1">
      <alignment horizontal="center" vertical="center"/>
    </xf>
    <xf numFmtId="10" fontId="9" fillId="0" borderId="6" xfId="1" applyNumberFormat="1" applyFont="1" applyBorder="1" applyAlignment="1">
      <alignment horizontal="center" vertical="center"/>
    </xf>
    <xf numFmtId="211" fontId="26" fillId="11" borderId="0" xfId="5" applyNumberFormat="1" applyFont="1" applyFill="1" applyBorder="1" applyAlignment="1">
      <alignment horizontal="center"/>
    </xf>
    <xf numFmtId="0" fontId="26" fillId="0" borderId="6" xfId="5" applyFont="1" applyBorder="1" applyAlignment="1">
      <alignment horizontal="center" vertical="center"/>
    </xf>
    <xf numFmtId="217" fontId="1" fillId="0" borderId="0" xfId="5" applyNumberFormat="1"/>
    <xf numFmtId="218" fontId="1" fillId="0" borderId="0" xfId="5" applyNumberFormat="1" applyAlignment="1">
      <alignment horizontal="center"/>
    </xf>
    <xf numFmtId="211" fontId="26" fillId="11" borderId="10" xfId="5" applyNumberFormat="1" applyFont="1" applyFill="1" applyBorder="1" applyAlignment="1">
      <alignment horizontal="center"/>
    </xf>
    <xf numFmtId="211" fontId="26" fillId="11" borderId="2" xfId="5" applyNumberFormat="1" applyFont="1" applyFill="1" applyBorder="1" applyAlignment="1">
      <alignment horizontal="center"/>
    </xf>
    <xf numFmtId="0" fontId="1" fillId="0" borderId="5" xfId="5" applyBorder="1"/>
    <xf numFmtId="0" fontId="29" fillId="0" borderId="0" xfId="5" applyFont="1" applyAlignment="1">
      <alignment horizontal="center"/>
    </xf>
    <xf numFmtId="10" fontId="10" fillId="2" borderId="6" xfId="1" applyNumberFormat="1" applyFont="1" applyFill="1" applyBorder="1" applyAlignment="1">
      <alignment horizontal="center" vertical="center"/>
    </xf>
    <xf numFmtId="10" fontId="8" fillId="2" borderId="6" xfId="1" applyNumberFormat="1" applyFont="1" applyFill="1" applyBorder="1" applyAlignment="1">
      <alignment horizontal="center" vertical="center"/>
    </xf>
    <xf numFmtId="165" fontId="8" fillId="10" borderId="6" xfId="5" applyNumberFormat="1" applyFont="1" applyFill="1" applyBorder="1" applyAlignment="1">
      <alignment horizontal="center" vertical="center"/>
    </xf>
    <xf numFmtId="0" fontId="34" fillId="6" borderId="6" xfId="0" applyFont="1" applyFill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35" fillId="11" borderId="6" xfId="0" applyFont="1" applyFill="1" applyBorder="1" applyAlignment="1">
      <alignment horizontal="center" vertical="center"/>
    </xf>
    <xf numFmtId="0" fontId="35" fillId="9" borderId="6" xfId="0" applyFont="1" applyFill="1" applyBorder="1" applyAlignment="1">
      <alignment horizontal="center" vertical="center"/>
    </xf>
    <xf numFmtId="1" fontId="9" fillId="2" borderId="6" xfId="1" applyNumberFormat="1" applyFont="1" applyFill="1" applyBorder="1" applyAlignment="1">
      <alignment horizontal="center" vertical="center"/>
    </xf>
    <xf numFmtId="1" fontId="26" fillId="0" borderId="8" xfId="5" applyNumberFormat="1" applyFont="1" applyBorder="1" applyAlignment="1">
      <alignment horizontal="center" vertical="center"/>
    </xf>
    <xf numFmtId="0" fontId="6" fillId="5" borderId="0" xfId="1" applyFont="1" applyFill="1" applyBorder="1" applyAlignment="1">
      <alignment horizontal="center" vertical="center"/>
    </xf>
    <xf numFmtId="183" fontId="6" fillId="5" borderId="0" xfId="1" applyNumberFormat="1" applyFont="1" applyFill="1" applyBorder="1" applyAlignment="1">
      <alignment horizontal="center" vertical="center"/>
    </xf>
    <xf numFmtId="10" fontId="6" fillId="2" borderId="6" xfId="1" applyNumberFormat="1" applyFont="1" applyFill="1" applyBorder="1" applyAlignment="1">
      <alignment horizontal="center" vertical="center"/>
    </xf>
    <xf numFmtId="10" fontId="3" fillId="2" borderId="6" xfId="1" applyNumberFormat="1" applyFont="1" applyFill="1" applyBorder="1" applyAlignment="1">
      <alignment horizontal="center" vertical="center"/>
    </xf>
    <xf numFmtId="10" fontId="4" fillId="2" borderId="6" xfId="1" applyNumberFormat="1" applyFont="1" applyFill="1" applyBorder="1" applyAlignment="1">
      <alignment horizontal="center" vertical="center"/>
    </xf>
    <xf numFmtId="10" fontId="4" fillId="9" borderId="6" xfId="1" applyNumberFormat="1" applyFont="1" applyFill="1" applyBorder="1" applyAlignment="1">
      <alignment horizontal="center" vertical="center"/>
    </xf>
    <xf numFmtId="10" fontId="9" fillId="2" borderId="6" xfId="1" applyNumberFormat="1" applyFont="1" applyFill="1" applyBorder="1" applyAlignment="1">
      <alignment horizontal="center" vertical="center"/>
    </xf>
    <xf numFmtId="187" fontId="26" fillId="12" borderId="6" xfId="5" applyNumberFormat="1" applyFont="1" applyFill="1" applyBorder="1" applyAlignment="1">
      <alignment horizontal="center" vertical="center"/>
    </xf>
    <xf numFmtId="213" fontId="26" fillId="18" borderId="14" xfId="5" applyNumberFormat="1" applyFont="1" applyFill="1" applyBorder="1" applyAlignment="1">
      <alignment horizontal="center" vertical="center"/>
    </xf>
    <xf numFmtId="0" fontId="26" fillId="18" borderId="14" xfId="5" applyFont="1" applyFill="1" applyBorder="1" applyAlignment="1">
      <alignment horizontal="center" vertical="center"/>
    </xf>
    <xf numFmtId="0" fontId="26" fillId="0" borderId="6" xfId="5" applyFont="1" applyBorder="1" applyAlignment="1">
      <alignment horizontal="center" vertical="center"/>
    </xf>
    <xf numFmtId="214" fontId="26" fillId="0" borderId="8" xfId="5" applyNumberFormat="1" applyFont="1" applyBorder="1" applyAlignment="1">
      <alignment horizontal="center" vertical="center"/>
    </xf>
    <xf numFmtId="215" fontId="26" fillId="0" borderId="8" xfId="5" applyNumberFormat="1" applyFont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10" fillId="3" borderId="6" xfId="1" applyFont="1" applyFill="1" applyBorder="1" applyAlignment="1">
      <alignment horizontal="center" vertical="center"/>
    </xf>
    <xf numFmtId="0" fontId="9" fillId="10" borderId="6" xfId="1" applyFont="1" applyFill="1" applyBorder="1" applyAlignment="1">
      <alignment horizontal="center" vertical="center"/>
    </xf>
    <xf numFmtId="0" fontId="9" fillId="3" borderId="6" xfId="1" applyFont="1" applyFill="1" applyBorder="1" applyAlignment="1">
      <alignment horizontal="center" vertical="center"/>
    </xf>
    <xf numFmtId="0" fontId="9" fillId="10" borderId="2" xfId="1" applyFont="1" applyFill="1" applyBorder="1" applyAlignment="1">
      <alignment horizontal="left" vertical="center"/>
    </xf>
    <xf numFmtId="0" fontId="9" fillId="10" borderId="0" xfId="1" applyFont="1" applyFill="1" applyBorder="1" applyAlignment="1">
      <alignment horizontal="left" vertical="center"/>
    </xf>
    <xf numFmtId="0" fontId="9" fillId="10" borderId="5" xfId="1" applyFont="1" applyFill="1" applyBorder="1" applyAlignment="1">
      <alignment horizontal="left" vertical="center"/>
    </xf>
    <xf numFmtId="0" fontId="9" fillId="10" borderId="4" xfId="1" applyFont="1" applyFill="1" applyBorder="1" applyAlignment="1">
      <alignment horizontal="left" vertical="center"/>
    </xf>
    <xf numFmtId="0" fontId="9" fillId="10" borderId="1" xfId="1" applyFont="1" applyFill="1" applyBorder="1" applyAlignment="1">
      <alignment horizontal="left" vertical="center"/>
    </xf>
    <xf numFmtId="0" fontId="9" fillId="10" borderId="3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left" vertical="center"/>
    </xf>
    <xf numFmtId="0" fontId="8" fillId="3" borderId="6" xfId="1" applyFont="1" applyFill="1" applyBorder="1" applyAlignment="1">
      <alignment horizontal="center" vertical="center"/>
    </xf>
    <xf numFmtId="0" fontId="6" fillId="10" borderId="2" xfId="1" applyFont="1" applyFill="1" applyBorder="1" applyAlignment="1">
      <alignment horizontal="left" vertical="center"/>
    </xf>
    <xf numFmtId="0" fontId="6" fillId="10" borderId="0" xfId="1" applyFont="1" applyFill="1" applyBorder="1" applyAlignment="1">
      <alignment horizontal="left" vertical="center"/>
    </xf>
    <xf numFmtId="0" fontId="6" fillId="10" borderId="5" xfId="1" applyFont="1" applyFill="1" applyBorder="1" applyAlignment="1">
      <alignment horizontal="left" vertical="center"/>
    </xf>
    <xf numFmtId="0" fontId="6" fillId="10" borderId="4" xfId="1" applyFont="1" applyFill="1" applyBorder="1" applyAlignment="1">
      <alignment horizontal="left" vertical="center"/>
    </xf>
    <xf numFmtId="0" fontId="6" fillId="10" borderId="1" xfId="1" applyFont="1" applyFill="1" applyBorder="1" applyAlignment="1">
      <alignment horizontal="left" vertical="center"/>
    </xf>
    <xf numFmtId="0" fontId="6" fillId="10" borderId="3" xfId="1" applyFont="1" applyFill="1" applyBorder="1" applyAlignment="1">
      <alignment horizontal="left" vertical="center"/>
    </xf>
    <xf numFmtId="170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/>
    </xf>
    <xf numFmtId="174" fontId="6" fillId="10" borderId="6" xfId="1" applyNumberFormat="1" applyFont="1" applyFill="1" applyBorder="1" applyAlignment="1">
      <alignment horizontal="center" vertical="center"/>
    </xf>
    <xf numFmtId="0" fontId="6" fillId="5" borderId="6" xfId="1" applyFont="1" applyFill="1" applyBorder="1" applyAlignment="1">
      <alignment horizontal="center" vertical="center"/>
    </xf>
    <xf numFmtId="0" fontId="8" fillId="10" borderId="10" xfId="1" applyFont="1" applyFill="1" applyBorder="1" applyAlignment="1">
      <alignment horizontal="center" vertical="center" wrapText="1"/>
    </xf>
    <xf numFmtId="0" fontId="8" fillId="10" borderId="11" xfId="1" applyFont="1" applyFill="1" applyBorder="1" applyAlignment="1">
      <alignment horizontal="center" vertical="center" wrapText="1"/>
    </xf>
    <xf numFmtId="0" fontId="8" fillId="10" borderId="4" xfId="1" applyFont="1" applyFill="1" applyBorder="1" applyAlignment="1">
      <alignment horizontal="center" vertical="center" wrapText="1"/>
    </xf>
    <xf numFmtId="0" fontId="8" fillId="10" borderId="3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/>
    </xf>
    <xf numFmtId="0" fontId="8" fillId="12" borderId="6" xfId="1" applyFont="1" applyFill="1" applyBorder="1" applyAlignment="1">
      <alignment horizontal="center" vertical="center"/>
    </xf>
    <xf numFmtId="0" fontId="7" fillId="3" borderId="6" xfId="1" applyFont="1" applyFill="1" applyBorder="1" applyAlignment="1">
      <alignment horizontal="center" vertical="center"/>
    </xf>
    <xf numFmtId="0" fontId="5" fillId="3" borderId="6" xfId="1" applyFont="1" applyFill="1" applyBorder="1" applyAlignment="1">
      <alignment horizontal="center" vertical="center"/>
    </xf>
    <xf numFmtId="0" fontId="5" fillId="10" borderId="6" xfId="1" applyFont="1" applyFill="1" applyBorder="1" applyAlignment="1">
      <alignment horizontal="center" vertical="center"/>
    </xf>
    <xf numFmtId="0" fontId="5" fillId="10" borderId="6" xfId="0" applyFont="1" applyFill="1" applyBorder="1" applyAlignment="1">
      <alignment horizontal="left"/>
    </xf>
    <xf numFmtId="0" fontId="5" fillId="5" borderId="6" xfId="0" applyFont="1" applyFill="1" applyBorder="1" applyAlignment="1">
      <alignment horizontal="left"/>
    </xf>
    <xf numFmtId="0" fontId="9" fillId="4" borderId="6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wrapText="1"/>
    </xf>
    <xf numFmtId="0" fontId="6" fillId="4" borderId="8" xfId="0" applyFont="1" applyFill="1" applyBorder="1" applyAlignment="1">
      <alignment horizontal="center" wrapText="1"/>
    </xf>
    <xf numFmtId="0" fontId="9" fillId="10" borderId="9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0" fontId="6" fillId="10" borderId="10" xfId="1" applyFont="1" applyFill="1" applyBorder="1" applyAlignment="1">
      <alignment horizontal="left" vertical="center"/>
    </xf>
    <xf numFmtId="0" fontId="6" fillId="10" borderId="12" xfId="1" applyFont="1" applyFill="1" applyBorder="1" applyAlignment="1">
      <alignment horizontal="left" vertical="center"/>
    </xf>
    <xf numFmtId="0" fontId="6" fillId="10" borderId="11" xfId="1" applyFont="1" applyFill="1" applyBorder="1" applyAlignment="1">
      <alignment horizontal="left" vertical="center"/>
    </xf>
    <xf numFmtId="0" fontId="22" fillId="10" borderId="6" xfId="0" applyFont="1" applyFill="1" applyBorder="1" applyAlignment="1">
      <alignment horizontal="center" vertical="center"/>
    </xf>
    <xf numFmtId="0" fontId="19" fillId="9" borderId="6" xfId="0" applyFont="1" applyFill="1" applyBorder="1" applyAlignment="1">
      <alignment horizontal="center" vertical="center"/>
    </xf>
    <xf numFmtId="0" fontId="19" fillId="8" borderId="6" xfId="0" applyFont="1" applyFill="1" applyBorder="1" applyAlignment="1">
      <alignment horizontal="center"/>
    </xf>
    <xf numFmtId="0" fontId="19" fillId="6" borderId="6" xfId="0" applyFont="1" applyFill="1" applyBorder="1" applyAlignment="1">
      <alignment horizontal="center" vertical="center"/>
    </xf>
    <xf numFmtId="170" fontId="23" fillId="10" borderId="6" xfId="1" applyNumberFormat="1" applyFont="1" applyFill="1" applyBorder="1" applyAlignment="1">
      <alignment horizontal="center" vertical="center"/>
    </xf>
    <xf numFmtId="214" fontId="26" fillId="0" borderId="6" xfId="5" applyNumberFormat="1" applyFont="1" applyBorder="1" applyAlignment="1">
      <alignment horizontal="center" vertical="center"/>
    </xf>
    <xf numFmtId="1" fontId="26" fillId="0" borderId="6" xfId="5" applyNumberFormat="1" applyFont="1" applyBorder="1" applyAlignment="1">
      <alignment horizontal="center" vertical="center"/>
    </xf>
    <xf numFmtId="215" fontId="26" fillId="0" borderId="6" xfId="5" applyNumberFormat="1" applyFont="1" applyBorder="1" applyAlignment="1">
      <alignment horizontal="center" vertical="center"/>
    </xf>
    <xf numFmtId="165" fontId="9" fillId="0" borderId="4" xfId="5" applyNumberFormat="1" applyFont="1" applyBorder="1" applyAlignment="1">
      <alignment horizontal="center"/>
    </xf>
    <xf numFmtId="165" fontId="9" fillId="0" borderId="3" xfId="5" applyNumberFormat="1" applyFont="1" applyBorder="1" applyAlignment="1">
      <alignment horizontal="center"/>
    </xf>
    <xf numFmtId="165" fontId="9" fillId="0" borderId="0" xfId="5" applyNumberFormat="1" applyFont="1" applyBorder="1" applyAlignment="1">
      <alignment horizontal="center"/>
    </xf>
    <xf numFmtId="0" fontId="26" fillId="0" borderId="9" xfId="5" applyFont="1" applyBorder="1" applyAlignment="1">
      <alignment horizontal="center" vertical="center"/>
    </xf>
    <xf numFmtId="0" fontId="26" fillId="0" borderId="25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214" fontId="26" fillId="0" borderId="9" xfId="5" applyNumberFormat="1" applyFont="1" applyBorder="1" applyAlignment="1">
      <alignment horizontal="center" vertical="center"/>
    </xf>
    <xf numFmtId="214" fontId="26" fillId="0" borderId="8" xfId="5" applyNumberFormat="1" applyFont="1" applyBorder="1" applyAlignment="1">
      <alignment horizontal="center" vertical="center"/>
    </xf>
    <xf numFmtId="0" fontId="26" fillId="0" borderId="6" xfId="5" applyFont="1" applyBorder="1" applyAlignment="1">
      <alignment horizontal="center" vertical="center"/>
    </xf>
    <xf numFmtId="1" fontId="26" fillId="0" borderId="9" xfId="5" applyNumberFormat="1" applyFont="1" applyBorder="1" applyAlignment="1">
      <alignment horizontal="center" vertical="center"/>
    </xf>
    <xf numFmtId="215" fontId="26" fillId="0" borderId="9" xfId="5" applyNumberFormat="1" applyFont="1" applyBorder="1" applyAlignment="1">
      <alignment horizontal="center" vertical="center"/>
    </xf>
    <xf numFmtId="215" fontId="26" fillId="0" borderId="8" xfId="5" applyNumberFormat="1" applyFont="1" applyBorder="1" applyAlignment="1">
      <alignment horizontal="center" vertical="center"/>
    </xf>
    <xf numFmtId="0" fontId="30" fillId="0" borderId="9" xfId="5" applyFont="1" applyBorder="1" applyAlignment="1">
      <alignment horizontal="center" vertical="center"/>
    </xf>
    <xf numFmtId="0" fontId="30" fillId="0" borderId="8" xfId="5" applyFont="1" applyBorder="1" applyAlignment="1">
      <alignment horizontal="center" vertical="center"/>
    </xf>
    <xf numFmtId="214" fontId="30" fillId="0" borderId="9" xfId="5" applyNumberFormat="1" applyFont="1" applyBorder="1" applyAlignment="1">
      <alignment horizontal="center" vertical="center"/>
    </xf>
    <xf numFmtId="214" fontId="30" fillId="0" borderId="8" xfId="5" applyNumberFormat="1" applyFont="1" applyBorder="1" applyAlignment="1">
      <alignment horizontal="center" vertical="center"/>
    </xf>
    <xf numFmtId="0" fontId="6" fillId="10" borderId="6" xfId="5" applyFont="1" applyFill="1" applyBorder="1" applyAlignment="1">
      <alignment horizontal="center" vertical="center"/>
    </xf>
    <xf numFmtId="184" fontId="6" fillId="10" borderId="6" xfId="5" applyNumberFormat="1" applyFont="1" applyFill="1" applyBorder="1" applyAlignment="1">
      <alignment horizontal="center" vertical="center"/>
    </xf>
    <xf numFmtId="1" fontId="30" fillId="0" borderId="9" xfId="5" applyNumberFormat="1" applyFont="1" applyBorder="1" applyAlignment="1">
      <alignment horizontal="center" vertical="center"/>
    </xf>
    <xf numFmtId="0" fontId="26" fillId="18" borderId="15" xfId="5" applyFont="1" applyFill="1" applyBorder="1" applyAlignment="1">
      <alignment horizontal="center" vertical="center"/>
    </xf>
    <xf numFmtId="0" fontId="26" fillId="18" borderId="17" xfId="5" applyFont="1" applyFill="1" applyBorder="1" applyAlignment="1">
      <alignment horizontal="center" vertical="center"/>
    </xf>
    <xf numFmtId="213" fontId="26" fillId="18" borderId="14" xfId="5" applyNumberFormat="1" applyFont="1" applyFill="1" applyBorder="1" applyAlignment="1">
      <alignment horizontal="center" vertical="center"/>
    </xf>
    <xf numFmtId="213" fontId="26" fillId="18" borderId="15" xfId="5" applyNumberFormat="1" applyFont="1" applyFill="1" applyBorder="1" applyAlignment="1">
      <alignment horizontal="center" vertical="center"/>
    </xf>
    <xf numFmtId="213" fontId="26" fillId="18" borderId="17" xfId="5" applyNumberFormat="1" applyFont="1" applyFill="1" applyBorder="1" applyAlignment="1">
      <alignment horizontal="center" vertical="center"/>
    </xf>
    <xf numFmtId="216" fontId="26" fillId="10" borderId="15" xfId="5" applyNumberFormat="1" applyFont="1" applyFill="1" applyBorder="1" applyAlignment="1">
      <alignment horizontal="center" vertical="center"/>
    </xf>
    <xf numFmtId="216" fontId="26" fillId="10" borderId="16" xfId="5" applyNumberFormat="1" applyFont="1" applyFill="1" applyBorder="1" applyAlignment="1">
      <alignment horizontal="center" vertical="center"/>
    </xf>
    <xf numFmtId="216" fontId="26" fillId="10" borderId="17" xfId="5" applyNumberFormat="1" applyFont="1" applyFill="1" applyBorder="1" applyAlignment="1">
      <alignment horizontal="center" vertical="center"/>
    </xf>
    <xf numFmtId="0" fontId="26" fillId="10" borderId="15" xfId="5" applyFont="1" applyFill="1" applyBorder="1" applyAlignment="1">
      <alignment horizontal="center" vertical="center"/>
    </xf>
    <xf numFmtId="0" fontId="26" fillId="10" borderId="16" xfId="5" applyFont="1" applyFill="1" applyBorder="1" applyAlignment="1">
      <alignment horizontal="center" vertical="center"/>
    </xf>
    <xf numFmtId="0" fontId="26" fillId="10" borderId="17" xfId="5" applyFont="1" applyFill="1" applyBorder="1" applyAlignment="1">
      <alignment horizontal="center" vertical="center"/>
    </xf>
    <xf numFmtId="0" fontId="9" fillId="12" borderId="15" xfId="5" applyFont="1" applyFill="1" applyBorder="1" applyAlignment="1">
      <alignment horizontal="center" vertical="center"/>
    </xf>
    <xf numFmtId="0" fontId="9" fillId="12" borderId="16" xfId="5" applyFont="1" applyFill="1" applyBorder="1" applyAlignment="1">
      <alignment horizontal="center" vertical="center"/>
    </xf>
    <xf numFmtId="0" fontId="9" fillId="12" borderId="17" xfId="5" applyFont="1" applyFill="1" applyBorder="1" applyAlignment="1">
      <alignment horizontal="center" vertical="center"/>
    </xf>
    <xf numFmtId="0" fontId="26" fillId="18" borderId="14" xfId="5" applyFont="1" applyFill="1" applyBorder="1" applyAlignment="1">
      <alignment horizontal="center" vertical="center"/>
    </xf>
    <xf numFmtId="0" fontId="8" fillId="17" borderId="15" xfId="5" applyFont="1" applyFill="1" applyBorder="1" applyAlignment="1">
      <alignment horizontal="center" vertical="center"/>
    </xf>
    <xf numFmtId="0" fontId="8" fillId="17" borderId="16" xfId="5" applyFont="1" applyFill="1" applyBorder="1" applyAlignment="1">
      <alignment horizontal="center" vertical="center"/>
    </xf>
    <xf numFmtId="0" fontId="8" fillId="17" borderId="17" xfId="5" applyFont="1" applyFill="1" applyBorder="1" applyAlignment="1">
      <alignment horizontal="center" vertical="center"/>
    </xf>
    <xf numFmtId="0" fontId="26" fillId="9" borderId="15" xfId="5" applyFont="1" applyFill="1" applyBorder="1" applyAlignment="1">
      <alignment horizontal="center" vertical="center"/>
    </xf>
    <xf numFmtId="0" fontId="26" fillId="9" borderId="16" xfId="5" applyFont="1" applyFill="1" applyBorder="1" applyAlignment="1">
      <alignment horizontal="center" vertical="center"/>
    </xf>
    <xf numFmtId="0" fontId="26" fillId="9" borderId="17" xfId="5" applyFont="1" applyFill="1" applyBorder="1" applyAlignment="1">
      <alignment horizontal="center" vertical="center"/>
    </xf>
    <xf numFmtId="177" fontId="26" fillId="9" borderId="15" xfId="5" applyNumberFormat="1" applyFont="1" applyFill="1" applyBorder="1" applyAlignment="1">
      <alignment horizontal="center" vertical="center"/>
    </xf>
    <xf numFmtId="177" fontId="26" fillId="9" borderId="17" xfId="5" applyNumberFormat="1" applyFont="1" applyFill="1" applyBorder="1" applyAlignment="1">
      <alignment horizontal="center" vertical="center"/>
    </xf>
    <xf numFmtId="177" fontId="26" fillId="9" borderId="14" xfId="5" applyNumberFormat="1" applyFont="1" applyFill="1" applyBorder="1" applyAlignment="1">
      <alignment horizontal="center" vertical="center"/>
    </xf>
    <xf numFmtId="211" fontId="9" fillId="0" borderId="0" xfId="5" applyNumberFormat="1" applyFont="1" applyBorder="1" applyAlignment="1">
      <alignment horizontal="center" vertical="center"/>
    </xf>
    <xf numFmtId="211" fontId="9" fillId="11" borderId="0" xfId="5" applyNumberFormat="1" applyFont="1" applyFill="1" applyBorder="1" applyAlignment="1">
      <alignment horizontal="center"/>
    </xf>
    <xf numFmtId="210" fontId="26" fillId="9" borderId="6" xfId="5" applyNumberFormat="1" applyFont="1" applyFill="1" applyBorder="1" applyAlignment="1">
      <alignment horizontal="center" vertical="center"/>
    </xf>
    <xf numFmtId="211" fontId="9" fillId="0" borderId="1" xfId="5" applyNumberFormat="1" applyFont="1" applyBorder="1" applyAlignment="1">
      <alignment horizontal="center"/>
    </xf>
    <xf numFmtId="211" fontId="9" fillId="11" borderId="1" xfId="5" applyNumberFormat="1" applyFont="1" applyFill="1" applyBorder="1" applyAlignment="1">
      <alignment horizontal="center"/>
    </xf>
    <xf numFmtId="165" fontId="26" fillId="12" borderId="9" xfId="5" applyNumberFormat="1" applyFont="1" applyFill="1" applyBorder="1" applyAlignment="1">
      <alignment horizontal="center" vertical="center"/>
    </xf>
    <xf numFmtId="165" fontId="26" fillId="12" borderId="8" xfId="5" applyNumberFormat="1" applyFont="1" applyFill="1" applyBorder="1" applyAlignment="1">
      <alignment horizontal="center" vertical="center"/>
    </xf>
    <xf numFmtId="0" fontId="26" fillId="12" borderId="9" xfId="5" applyFont="1" applyFill="1" applyBorder="1" applyAlignment="1">
      <alignment horizontal="center" vertical="center"/>
    </xf>
    <xf numFmtId="0" fontId="26" fillId="12" borderId="8" xfId="5" applyFont="1" applyFill="1" applyBorder="1" applyAlignment="1">
      <alignment horizontal="center" vertical="center"/>
    </xf>
    <xf numFmtId="165" fontId="9" fillId="0" borderId="0" xfId="5" applyNumberFormat="1" applyFont="1" applyAlignment="1">
      <alignment horizontal="center"/>
    </xf>
    <xf numFmtId="165" fontId="9" fillId="0" borderId="1" xfId="5" applyNumberFormat="1" applyFont="1" applyBorder="1" applyAlignment="1">
      <alignment horizontal="center"/>
    </xf>
    <xf numFmtId="0" fontId="25" fillId="10" borderId="6" xfId="0" applyFont="1" applyFill="1" applyBorder="1" applyAlignment="1">
      <alignment horizontal="center" vertical="center"/>
    </xf>
    <xf numFmtId="0" fontId="24" fillId="3" borderId="6" xfId="1" applyFont="1" applyFill="1" applyBorder="1" applyAlignment="1">
      <alignment horizontal="center" vertical="center"/>
    </xf>
    <xf numFmtId="219" fontId="28" fillId="10" borderId="6" xfId="5" applyNumberFormat="1" applyFont="1" applyFill="1" applyBorder="1" applyAlignment="1">
      <alignment horizontal="center" vertical="center"/>
    </xf>
    <xf numFmtId="10" fontId="29" fillId="9" borderId="6" xfId="5" applyNumberFormat="1" applyFont="1" applyFill="1" applyBorder="1" applyAlignment="1">
      <alignment horizontal="center" vertical="center"/>
    </xf>
    <xf numFmtId="168" fontId="26" fillId="10" borderId="6" xfId="5" applyNumberFormat="1" applyFont="1" applyFill="1" applyBorder="1" applyAlignment="1">
      <alignment horizontal="center" vertical="center"/>
    </xf>
    <xf numFmtId="210" fontId="26" fillId="16" borderId="6" xfId="5" applyNumberFormat="1" applyFont="1" applyFill="1" applyBorder="1" applyAlignment="1">
      <alignment horizontal="center" vertical="center"/>
    </xf>
    <xf numFmtId="0" fontId="8" fillId="12" borderId="9" xfId="5" applyFont="1" applyFill="1" applyBorder="1" applyAlignment="1">
      <alignment horizontal="center" vertical="center"/>
    </xf>
    <xf numFmtId="0" fontId="8" fillId="12" borderId="8" xfId="5" applyFont="1" applyFill="1" applyBorder="1" applyAlignment="1">
      <alignment horizontal="center" vertical="center"/>
    </xf>
    <xf numFmtId="208" fontId="26" fillId="12" borderId="6" xfId="5" applyNumberFormat="1" applyFont="1" applyFill="1" applyBorder="1" applyAlignment="1">
      <alignment horizontal="center" vertical="center"/>
    </xf>
    <xf numFmtId="187" fontId="26" fillId="12" borderId="6" xfId="5" applyNumberFormat="1" applyFont="1" applyFill="1" applyBorder="1" applyAlignment="1">
      <alignment horizontal="center" vertical="center"/>
    </xf>
    <xf numFmtId="175" fontId="26" fillId="12" borderId="6" xfId="5" applyNumberFormat="1" applyFont="1" applyFill="1" applyBorder="1" applyAlignment="1">
      <alignment horizontal="center" vertical="center"/>
    </xf>
    <xf numFmtId="173" fontId="26" fillId="12" borderId="6" xfId="5" applyNumberFormat="1" applyFont="1" applyFill="1" applyBorder="1" applyAlignment="1">
      <alignment horizontal="center" vertical="center"/>
    </xf>
    <xf numFmtId="0" fontId="36" fillId="12" borderId="6" xfId="5" applyFont="1" applyFill="1" applyBorder="1" applyAlignment="1">
      <alignment horizontal="center" vertical="center"/>
    </xf>
    <xf numFmtId="0" fontId="36" fillId="12" borderId="9" xfId="5" applyFont="1" applyFill="1" applyBorder="1" applyAlignment="1">
      <alignment horizontal="center" vertical="center"/>
    </xf>
    <xf numFmtId="0" fontId="36" fillId="12" borderId="25" xfId="5" applyFont="1" applyFill="1" applyBorder="1" applyAlignment="1">
      <alignment horizontal="center" vertical="center"/>
    </xf>
    <xf numFmtId="0" fontId="36" fillId="12" borderId="8" xfId="5" applyFont="1" applyFill="1" applyBorder="1" applyAlignment="1">
      <alignment horizontal="center" vertical="center"/>
    </xf>
  </cellXfs>
  <cellStyles count="7">
    <cellStyle name="Normal" xfId="0" builtinId="0"/>
    <cellStyle name="Normal 2" xfId="1"/>
    <cellStyle name="Normal 3" xfId="6"/>
    <cellStyle name="Normal 3 2" xfId="5"/>
    <cellStyle name="Porcentagem 2" xfId="2"/>
    <cellStyle name="Separador de milhares 2" xfId="3"/>
    <cellStyle name="Standard_5S CHECKLISTE DEUTSCH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title>
      <c:tx>
        <c:rich>
          <a:bodyPr/>
          <a:lstStyle/>
          <a:p>
            <a:pPr>
              <a:defRPr sz="23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Balanceamento</a:t>
            </a:r>
          </a:p>
        </c:rich>
      </c:tx>
      <c:layout>
        <c:manualLayout>
          <c:xMode val="edge"/>
          <c:yMode val="edge"/>
          <c:x val="0.37902426805907596"/>
          <c:y val="2.8070223530399414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4641759396254594"/>
          <c:y val="0.18947400883019747"/>
          <c:w val="0.84423761625212923"/>
          <c:h val="0.56842202649059215"/>
        </c:manualLayout>
      </c:layout>
      <c:barChart>
        <c:barDir val="col"/>
        <c:grouping val="clustered"/>
        <c:ser>
          <c:idx val="1"/>
          <c:order val="1"/>
          <c:tx>
            <c:strRef>
              <c:f>balanceamento!$D$38</c:f>
              <c:strCache>
                <c:ptCount val="1"/>
                <c:pt idx="0">
                  <c:v>Tempo de Processo</c:v>
                </c:pt>
              </c:strCache>
            </c:strRef>
          </c:tx>
          <c:spPr>
            <a:solidFill>
              <a:srgbClr val="0000FF"/>
            </a:solidFill>
            <a:ln w="12700">
              <a:solidFill>
                <a:srgbClr val="0000FF"/>
              </a:solidFill>
              <a:prstDash val="solid"/>
            </a:ln>
          </c:spPr>
          <c:cat>
            <c:strRef>
              <c:f>balanceamento!$B$39:$B$45</c:f>
              <c:strCache>
                <c:ptCount val="7"/>
                <c:pt idx="0">
                  <c:v>extrusão</c:v>
                </c:pt>
                <c:pt idx="1">
                  <c:v>tecelagem</c:v>
                </c:pt>
                <c:pt idx="2">
                  <c:v>Thunder COMAT</c:v>
                </c:pt>
                <c:pt idx="3">
                  <c:v>Padane</c:v>
                </c:pt>
                <c:pt idx="4">
                  <c:v>Chinesa</c:v>
                </c:pt>
                <c:pt idx="5">
                  <c:v>Taubaté</c:v>
                </c:pt>
                <c:pt idx="6">
                  <c:v>Vitra</c:v>
                </c:pt>
              </c:strCache>
            </c:strRef>
          </c:cat>
          <c:val>
            <c:numRef>
              <c:f>balanceamento!$D$39:$D$45</c:f>
              <c:numCache>
                <c:formatCode>0.00</c:formatCode>
                <c:ptCount val="7"/>
                <c:pt idx="0">
                  <c:v>3.0275148414679865E-2</c:v>
                </c:pt>
                <c:pt idx="1">
                  <c:v>5.1162712030851265E-2</c:v>
                </c:pt>
                <c:pt idx="2">
                  <c:v>6.7151356998639226E-3</c:v>
                </c:pt>
                <c:pt idx="3">
                  <c:v>5.9795791765608628E-3</c:v>
                </c:pt>
                <c:pt idx="4">
                  <c:v>1.8474054753866515E-2</c:v>
                </c:pt>
                <c:pt idx="5">
                  <c:v>1.8468969115897165E-2</c:v>
                </c:pt>
                <c:pt idx="6">
                  <c:v>1.7522798042656006E-2</c:v>
                </c:pt>
              </c:numCache>
            </c:numRef>
          </c:val>
        </c:ser>
        <c:dLbls/>
        <c:axId val="166304768"/>
        <c:axId val="166327424"/>
      </c:barChart>
      <c:lineChart>
        <c:grouping val="standard"/>
        <c:ser>
          <c:idx val="0"/>
          <c:order val="0"/>
          <c:tx>
            <c:strRef>
              <c:f>balanceamento!$C$38</c:f>
              <c:strCache>
                <c:ptCount val="1"/>
                <c:pt idx="0">
                  <c:v>Takt de demanda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Ref>
              <c:f>balanceamento!$B$39:$B$45</c:f>
              <c:strCache>
                <c:ptCount val="7"/>
                <c:pt idx="0">
                  <c:v>extrusão</c:v>
                </c:pt>
                <c:pt idx="1">
                  <c:v>tecelagem</c:v>
                </c:pt>
                <c:pt idx="2">
                  <c:v>Thunder COMAT</c:v>
                </c:pt>
                <c:pt idx="3">
                  <c:v>Padane</c:v>
                </c:pt>
                <c:pt idx="4">
                  <c:v>Chinesa</c:v>
                </c:pt>
                <c:pt idx="5">
                  <c:v>Taubaté</c:v>
                </c:pt>
                <c:pt idx="6">
                  <c:v>Vitra</c:v>
                </c:pt>
              </c:strCache>
            </c:strRef>
          </c:cat>
          <c:val>
            <c:numRef>
              <c:f>balanceamento!$C$39:$C$45</c:f>
              <c:numCache>
                <c:formatCode>0.00</c:formatCode>
                <c:ptCount val="7"/>
                <c:pt idx="0">
                  <c:v>6.3279684140918807E-2</c:v>
                </c:pt>
                <c:pt idx="1">
                  <c:v>6.3279684140918807E-2</c:v>
                </c:pt>
                <c:pt idx="2">
                  <c:v>6.3279684140918807E-2</c:v>
                </c:pt>
                <c:pt idx="3">
                  <c:v>6.3279684140918807E-2</c:v>
                </c:pt>
                <c:pt idx="4">
                  <c:v>6.3279684140918807E-2</c:v>
                </c:pt>
                <c:pt idx="5">
                  <c:v>6.3279684140918807E-2</c:v>
                </c:pt>
                <c:pt idx="6">
                  <c:v>6.3279684140918807E-2</c:v>
                </c:pt>
              </c:numCache>
            </c:numRef>
          </c:val>
        </c:ser>
        <c:dLbls/>
        <c:marker val="1"/>
        <c:axId val="166304768"/>
        <c:axId val="166327424"/>
      </c:lineChart>
      <c:catAx>
        <c:axId val="16630476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Processo</a:t>
                </a:r>
              </a:p>
            </c:rich>
          </c:tx>
          <c:layout>
            <c:manualLayout>
              <c:xMode val="edge"/>
              <c:yMode val="edge"/>
              <c:x val="0.50363498632506887"/>
              <c:y val="0.8947383750314813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66327424"/>
        <c:crosses val="autoZero"/>
        <c:auto val="1"/>
        <c:lblAlgn val="ctr"/>
        <c:lblOffset val="100"/>
        <c:tickLblSkip val="1"/>
        <c:tickMarkSkip val="1"/>
      </c:catAx>
      <c:valAx>
        <c:axId val="166327424"/>
        <c:scaling>
          <c:orientation val="minMax"/>
        </c:scaling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9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Takt Time</a:t>
                </a:r>
              </a:p>
            </c:rich>
          </c:tx>
          <c:layout>
            <c:manualLayout>
              <c:xMode val="edge"/>
              <c:yMode val="edge"/>
              <c:x val="1.6614762435466189E-2"/>
              <c:y val="0.35964973898324248"/>
            </c:manualLayout>
          </c:layout>
          <c:spPr>
            <a:noFill/>
            <a:ln w="25400">
              <a:noFill/>
            </a:ln>
          </c:spPr>
        </c:title>
        <c:numFmt formatCode="0.00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t-BR"/>
          </a:p>
        </c:txPr>
        <c:crossAx val="16630476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73104954716051695"/>
          <c:y val="2.4561445589099652E-2"/>
          <c:w val="0.26479777631524248"/>
          <c:h val="0.13157917279874717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8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printSettings>
    <c:headerFooter alignWithMargins="0"/>
    <c:pageMargins b="1" l="0.75000000000000322" r="0.75000000000000322" t="1" header="0.49212598500000276" footer="0.4921259850000027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</xdr:row>
      <xdr:rowOff>19050</xdr:rowOff>
    </xdr:from>
    <xdr:to>
      <xdr:col>16</xdr:col>
      <xdr:colOff>19050</xdr:colOff>
      <xdr:row>31</xdr:row>
      <xdr:rowOff>161925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151040</xdr:rowOff>
    </xdr:from>
    <xdr:to>
      <xdr:col>3</xdr:col>
      <xdr:colOff>19050</xdr:colOff>
      <xdr:row>32</xdr:row>
      <xdr:rowOff>6804</xdr:rowOff>
    </xdr:to>
    <xdr:grpSp>
      <xdr:nvGrpSpPr>
        <xdr:cNvPr id="9" name="Processo01"/>
        <xdr:cNvGrpSpPr>
          <a:grpSpLocks/>
        </xdr:cNvGrpSpPr>
      </xdr:nvGrpSpPr>
      <xdr:grpSpPr bwMode="auto">
        <a:xfrm>
          <a:off x="1466850" y="4627790"/>
          <a:ext cx="2047875" cy="665389"/>
          <a:chOff x="1276" y="62"/>
          <a:chExt cx="90" cy="90"/>
        </a:xfrm>
      </xdr:grpSpPr>
      <xdr:sp macro="" textlink="">
        <xdr:nvSpPr>
          <xdr:cNvPr id="1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18969</xdr:colOff>
      <xdr:row>32</xdr:row>
      <xdr:rowOff>35380</xdr:rowOff>
    </xdr:from>
    <xdr:to>
      <xdr:col>3</xdr:col>
      <xdr:colOff>18968</xdr:colOff>
      <xdr:row>33</xdr:row>
      <xdr:rowOff>102055</xdr:rowOff>
    </xdr:to>
    <xdr:sp macro="" textlink="">
      <xdr:nvSpPr>
        <xdr:cNvPr id="19" name="Text 22"/>
        <xdr:cNvSpPr txBox="1">
          <a:spLocks noChangeArrowheads="1"/>
        </xdr:cNvSpPr>
      </xdr:nvSpPr>
      <xdr:spPr bwMode="auto">
        <a:xfrm>
          <a:off x="1466769" y="5321755"/>
          <a:ext cx="204787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25 min. Trama</a:t>
          </a:r>
        </a:p>
      </xdr:txBody>
    </xdr:sp>
    <xdr:clientData/>
  </xdr:twoCellAnchor>
  <xdr:twoCellAnchor>
    <xdr:from>
      <xdr:col>1</xdr:col>
      <xdr:colOff>19050</xdr:colOff>
      <xdr:row>36</xdr:row>
      <xdr:rowOff>8165</xdr:rowOff>
    </xdr:from>
    <xdr:to>
      <xdr:col>3</xdr:col>
      <xdr:colOff>19049</xdr:colOff>
      <xdr:row>37</xdr:row>
      <xdr:rowOff>73479</xdr:rowOff>
    </xdr:to>
    <xdr:sp macro="" textlink="">
      <xdr:nvSpPr>
        <xdr:cNvPr id="20" name="Text 22"/>
        <xdr:cNvSpPr txBox="1">
          <a:spLocks noChangeArrowheads="1"/>
        </xdr:cNvSpPr>
      </xdr:nvSpPr>
      <xdr:spPr bwMode="auto">
        <a:xfrm>
          <a:off x="1466850" y="5942240"/>
          <a:ext cx="2047874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19050</xdr:colOff>
      <xdr:row>39</xdr:row>
      <xdr:rowOff>31992</xdr:rowOff>
    </xdr:from>
    <xdr:to>
      <xdr:col>3</xdr:col>
      <xdr:colOff>19049</xdr:colOff>
      <xdr:row>40</xdr:row>
      <xdr:rowOff>94132</xdr:rowOff>
    </xdr:to>
    <xdr:sp macro="" textlink="">
      <xdr:nvSpPr>
        <xdr:cNvPr id="21" name="Text 22"/>
        <xdr:cNvSpPr txBox="1">
          <a:spLocks noChangeArrowheads="1"/>
        </xdr:cNvSpPr>
      </xdr:nvSpPr>
      <xdr:spPr bwMode="auto">
        <a:xfrm>
          <a:off x="1466850" y="6451842"/>
          <a:ext cx="2047874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19050</xdr:colOff>
      <xdr:row>40</xdr:row>
      <xdr:rowOff>122707</xdr:rowOff>
    </xdr:from>
    <xdr:to>
      <xdr:col>3</xdr:col>
      <xdr:colOff>19049</xdr:colOff>
      <xdr:row>41</xdr:row>
      <xdr:rowOff>165342</xdr:rowOff>
    </xdr:to>
    <xdr:sp macro="" textlink="">
      <xdr:nvSpPr>
        <xdr:cNvPr id="22" name="Text 22"/>
        <xdr:cNvSpPr txBox="1">
          <a:spLocks noChangeArrowheads="1"/>
        </xdr:cNvSpPr>
      </xdr:nvSpPr>
      <xdr:spPr bwMode="auto">
        <a:xfrm>
          <a:off x="1466850" y="6704482"/>
          <a:ext cx="2047874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1</xdr:col>
      <xdr:colOff>19050</xdr:colOff>
      <xdr:row>42</xdr:row>
      <xdr:rowOff>2057</xdr:rowOff>
    </xdr:from>
    <xdr:to>
      <xdr:col>3</xdr:col>
      <xdr:colOff>19049</xdr:colOff>
      <xdr:row>43</xdr:row>
      <xdr:rowOff>65557</xdr:rowOff>
    </xdr:to>
    <xdr:sp macro="" textlink="">
      <xdr:nvSpPr>
        <xdr:cNvPr id="23" name="Text 22"/>
        <xdr:cNvSpPr txBox="1">
          <a:spLocks noChangeArrowheads="1"/>
        </xdr:cNvSpPr>
      </xdr:nvSpPr>
      <xdr:spPr bwMode="auto">
        <a:xfrm>
          <a:off x="1466850" y="6964832"/>
          <a:ext cx="2047874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19050</xdr:colOff>
      <xdr:row>45</xdr:row>
      <xdr:rowOff>84607</xdr:rowOff>
    </xdr:from>
    <xdr:to>
      <xdr:col>3</xdr:col>
      <xdr:colOff>19049</xdr:colOff>
      <xdr:row>46</xdr:row>
      <xdr:rowOff>151282</xdr:rowOff>
    </xdr:to>
    <xdr:sp macro="" textlink="">
      <xdr:nvSpPr>
        <xdr:cNvPr id="24" name="Text 22"/>
        <xdr:cNvSpPr txBox="1">
          <a:spLocks noChangeArrowheads="1"/>
        </xdr:cNvSpPr>
      </xdr:nvSpPr>
      <xdr:spPr bwMode="auto">
        <a:xfrm>
          <a:off x="1466850" y="7561732"/>
          <a:ext cx="204787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19051</xdr:colOff>
      <xdr:row>43</xdr:row>
      <xdr:rowOff>94132</xdr:rowOff>
    </xdr:from>
    <xdr:to>
      <xdr:col>3</xdr:col>
      <xdr:colOff>19050</xdr:colOff>
      <xdr:row>45</xdr:row>
      <xdr:rowOff>59207</xdr:rowOff>
    </xdr:to>
    <xdr:sp macro="" textlink="">
      <xdr:nvSpPr>
        <xdr:cNvPr id="25" name="Text 22"/>
        <xdr:cNvSpPr txBox="1">
          <a:spLocks noChangeArrowheads="1"/>
        </xdr:cNvSpPr>
      </xdr:nvSpPr>
      <xdr:spPr bwMode="auto">
        <a:xfrm>
          <a:off x="1466851" y="7247407"/>
          <a:ext cx="2047874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1</xdr:col>
      <xdr:colOff>253845</xdr:colOff>
      <xdr:row>30</xdr:row>
      <xdr:rowOff>102054</xdr:rowOff>
    </xdr:from>
    <xdr:to>
      <xdr:col>1</xdr:col>
      <xdr:colOff>505098</xdr:colOff>
      <xdr:row>31</xdr:row>
      <xdr:rowOff>95251</xdr:rowOff>
    </xdr:to>
    <xdr:grpSp>
      <xdr:nvGrpSpPr>
        <xdr:cNvPr id="26" name="Operador01"/>
        <xdr:cNvGrpSpPr>
          <a:grpSpLocks/>
        </xdr:cNvGrpSpPr>
      </xdr:nvGrpSpPr>
      <xdr:grpSpPr bwMode="auto">
        <a:xfrm>
          <a:off x="1701645" y="5064579"/>
          <a:ext cx="251253" cy="155122"/>
          <a:chOff x="1113" y="728"/>
          <a:chExt cx="106" cy="91"/>
        </a:xfrm>
      </xdr:grpSpPr>
      <xdr:sp macro="" textlink="">
        <xdr:nvSpPr>
          <xdr:cNvPr id="2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567029</xdr:colOff>
      <xdr:row>30</xdr:row>
      <xdr:rowOff>73478</xdr:rowOff>
    </xdr:from>
    <xdr:to>
      <xdr:col>1</xdr:col>
      <xdr:colOff>841217</xdr:colOff>
      <xdr:row>31</xdr:row>
      <xdr:rowOff>111578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2014829" y="5036003"/>
          <a:ext cx="274188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300746</xdr:colOff>
      <xdr:row>29</xdr:row>
      <xdr:rowOff>117026</xdr:rowOff>
    </xdr:from>
    <xdr:to>
      <xdr:col>0</xdr:col>
      <xdr:colOff>1196096</xdr:colOff>
      <xdr:row>33</xdr:row>
      <xdr:rowOff>48991</xdr:rowOff>
    </xdr:to>
    <xdr:grpSp>
      <xdr:nvGrpSpPr>
        <xdr:cNvPr id="30" name="Estoque01"/>
        <xdr:cNvGrpSpPr>
          <a:grpSpLocks/>
        </xdr:cNvGrpSpPr>
      </xdr:nvGrpSpPr>
      <xdr:grpSpPr bwMode="auto">
        <a:xfrm>
          <a:off x="300746" y="4917626"/>
          <a:ext cx="895350" cy="579665"/>
          <a:chOff x="1472" y="116"/>
          <a:chExt cx="66" cy="74"/>
        </a:xfrm>
      </xdr:grpSpPr>
      <xdr:sp macro="" textlink="">
        <xdr:nvSpPr>
          <xdr:cNvPr id="31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47626</xdr:colOff>
      <xdr:row>33</xdr:row>
      <xdr:rowOff>86772</xdr:rowOff>
    </xdr:from>
    <xdr:to>
      <xdr:col>1</xdr:col>
      <xdr:colOff>0</xdr:colOff>
      <xdr:row>36</xdr:row>
      <xdr:rowOff>133350</xdr:rowOff>
    </xdr:to>
    <xdr:sp macro="" textlink="">
      <xdr:nvSpPr>
        <xdr:cNvPr id="40" name="CaixaDeTexto 39"/>
        <xdr:cNvSpPr txBox="1"/>
      </xdr:nvSpPr>
      <xdr:spPr>
        <a:xfrm>
          <a:off x="47626" y="5535072"/>
          <a:ext cx="1400174" cy="532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900">
              <a:latin typeface="Times New Roman" pitchFamily="18" charset="0"/>
              <a:cs typeface="Times New Roman" pitchFamily="18" charset="0"/>
            </a:rPr>
            <a:t>PP                          = 0 Kg</a:t>
          </a:r>
        </a:p>
        <a:p>
          <a:pPr algn="l"/>
          <a:r>
            <a:rPr lang="pt-BR" sz="900">
              <a:latin typeface="Times New Roman" pitchFamily="18" charset="0"/>
              <a:cs typeface="Times New Roman" pitchFamily="18" charset="0"/>
            </a:rPr>
            <a:t>Anti</a:t>
          </a:r>
          <a:r>
            <a:rPr lang="pt-BR" sz="900" baseline="0">
              <a:latin typeface="Times New Roman" pitchFamily="18" charset="0"/>
              <a:cs typeface="Times New Roman" pitchFamily="18" charset="0"/>
            </a:rPr>
            <a:t> Fibrilante      = 0 Kg</a:t>
          </a:r>
        </a:p>
        <a:p>
          <a:pPr algn="l"/>
          <a:r>
            <a:rPr lang="pt-BR" sz="900" baseline="0">
              <a:latin typeface="Times New Roman" pitchFamily="18" charset="0"/>
              <a:cs typeface="Times New Roman" pitchFamily="18" charset="0"/>
            </a:rPr>
            <a:t>Corante Branco     = 0 Kg</a:t>
          </a:r>
        </a:p>
      </xdr:txBody>
    </xdr:sp>
    <xdr:clientData/>
  </xdr:twoCellAnchor>
  <xdr:twoCellAnchor>
    <xdr:from>
      <xdr:col>0</xdr:col>
      <xdr:colOff>759042</xdr:colOff>
      <xdr:row>7</xdr:row>
      <xdr:rowOff>18606</xdr:rowOff>
    </xdr:from>
    <xdr:to>
      <xdr:col>0</xdr:col>
      <xdr:colOff>1066564</xdr:colOff>
      <xdr:row>30</xdr:row>
      <xdr:rowOff>106015</xdr:rowOff>
    </xdr:to>
    <xdr:sp macro="" textlink="">
      <xdr:nvSpPr>
        <xdr:cNvPr id="41" name="Acabados01"/>
        <xdr:cNvSpPr>
          <a:spLocks/>
        </xdr:cNvSpPr>
      </xdr:nvSpPr>
      <xdr:spPr bwMode="auto">
        <a:xfrm rot="5120201">
          <a:off x="-1045427" y="2956550"/>
          <a:ext cx="391645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</xdr:colOff>
      <xdr:row>27</xdr:row>
      <xdr:rowOff>152400</xdr:rowOff>
    </xdr:from>
    <xdr:to>
      <xdr:col>7</xdr:col>
      <xdr:colOff>9525</xdr:colOff>
      <xdr:row>32</xdr:row>
      <xdr:rowOff>9525</xdr:rowOff>
    </xdr:to>
    <xdr:grpSp>
      <xdr:nvGrpSpPr>
        <xdr:cNvPr id="46" name="Processo01"/>
        <xdr:cNvGrpSpPr>
          <a:grpSpLocks/>
        </xdr:cNvGrpSpPr>
      </xdr:nvGrpSpPr>
      <xdr:grpSpPr bwMode="auto">
        <a:xfrm>
          <a:off x="5619750" y="4629150"/>
          <a:ext cx="1162050" cy="666750"/>
          <a:chOff x="1276" y="62"/>
          <a:chExt cx="90" cy="90"/>
        </a:xfrm>
      </xdr:grpSpPr>
      <xdr:sp macro="" textlink="">
        <xdr:nvSpPr>
          <xdr:cNvPr id="4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9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11766</xdr:colOff>
      <xdr:row>32</xdr:row>
      <xdr:rowOff>35299</xdr:rowOff>
    </xdr:from>
    <xdr:to>
      <xdr:col>7</xdr:col>
      <xdr:colOff>11757</xdr:colOff>
      <xdr:row>33</xdr:row>
      <xdr:rowOff>107017</xdr:rowOff>
    </xdr:to>
    <xdr:sp macro="" textlink="">
      <xdr:nvSpPr>
        <xdr:cNvPr id="50" name="Text 22"/>
        <xdr:cNvSpPr txBox="1">
          <a:spLocks noChangeArrowheads="1"/>
        </xdr:cNvSpPr>
      </xdr:nvSpPr>
      <xdr:spPr bwMode="auto">
        <a:xfrm>
          <a:off x="5621991" y="5321674"/>
          <a:ext cx="116204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391,17 min.</a:t>
          </a:r>
        </a:p>
      </xdr:txBody>
    </xdr:sp>
    <xdr:clientData/>
  </xdr:twoCellAnchor>
  <xdr:twoCellAnchor>
    <xdr:from>
      <xdr:col>5</xdr:col>
      <xdr:colOff>11847</xdr:colOff>
      <xdr:row>33</xdr:row>
      <xdr:rowOff>130548</xdr:rowOff>
    </xdr:from>
    <xdr:to>
      <xdr:col>7</xdr:col>
      <xdr:colOff>11838</xdr:colOff>
      <xdr:row>35</xdr:row>
      <xdr:rowOff>35298</xdr:rowOff>
    </xdr:to>
    <xdr:sp macro="" textlink="">
      <xdr:nvSpPr>
        <xdr:cNvPr id="51" name="Text 22"/>
        <xdr:cNvSpPr txBox="1">
          <a:spLocks noChangeArrowheads="1"/>
        </xdr:cNvSpPr>
      </xdr:nvSpPr>
      <xdr:spPr bwMode="auto">
        <a:xfrm>
          <a:off x="5622072" y="5578848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11847</xdr:colOff>
      <xdr:row>35</xdr:row>
      <xdr:rowOff>63873</xdr:rowOff>
    </xdr:from>
    <xdr:to>
      <xdr:col>7</xdr:col>
      <xdr:colOff>11838</xdr:colOff>
      <xdr:row>36</xdr:row>
      <xdr:rowOff>130548</xdr:rowOff>
    </xdr:to>
    <xdr:sp macro="" textlink="">
      <xdr:nvSpPr>
        <xdr:cNvPr id="52" name="Text 22"/>
        <xdr:cNvSpPr txBox="1">
          <a:spLocks noChangeArrowheads="1"/>
        </xdr:cNvSpPr>
      </xdr:nvSpPr>
      <xdr:spPr bwMode="auto">
        <a:xfrm>
          <a:off x="5622072" y="5836023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11847</xdr:colOff>
      <xdr:row>36</xdr:row>
      <xdr:rowOff>159123</xdr:rowOff>
    </xdr:from>
    <xdr:to>
      <xdr:col>7</xdr:col>
      <xdr:colOff>11838</xdr:colOff>
      <xdr:row>38</xdr:row>
      <xdr:rowOff>63873</xdr:rowOff>
    </xdr:to>
    <xdr:sp macro="" textlink="">
      <xdr:nvSpPr>
        <xdr:cNvPr id="53" name="Text 22"/>
        <xdr:cNvSpPr txBox="1">
          <a:spLocks noChangeArrowheads="1"/>
        </xdr:cNvSpPr>
      </xdr:nvSpPr>
      <xdr:spPr bwMode="auto">
        <a:xfrm>
          <a:off x="5622072" y="6093198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0,74%</a:t>
          </a:r>
        </a:p>
      </xdr:txBody>
    </xdr:sp>
    <xdr:clientData/>
  </xdr:twoCellAnchor>
  <xdr:twoCellAnchor>
    <xdr:from>
      <xdr:col>5</xdr:col>
      <xdr:colOff>11847</xdr:colOff>
      <xdr:row>38</xdr:row>
      <xdr:rowOff>92448</xdr:rowOff>
    </xdr:from>
    <xdr:to>
      <xdr:col>7</xdr:col>
      <xdr:colOff>11838</xdr:colOff>
      <xdr:row>39</xdr:row>
      <xdr:rowOff>159123</xdr:rowOff>
    </xdr:to>
    <xdr:sp macro="" textlink="">
      <xdr:nvSpPr>
        <xdr:cNvPr id="54" name="Text 22"/>
        <xdr:cNvSpPr txBox="1">
          <a:spLocks noChangeArrowheads="1"/>
        </xdr:cNvSpPr>
      </xdr:nvSpPr>
      <xdr:spPr bwMode="auto">
        <a:xfrm>
          <a:off x="5622072" y="6350373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11847</xdr:colOff>
      <xdr:row>41</xdr:row>
      <xdr:rowOff>63873</xdr:rowOff>
    </xdr:from>
    <xdr:to>
      <xdr:col>7</xdr:col>
      <xdr:colOff>11838</xdr:colOff>
      <xdr:row>42</xdr:row>
      <xdr:rowOff>180975</xdr:rowOff>
    </xdr:to>
    <xdr:sp macro="" textlink="">
      <xdr:nvSpPr>
        <xdr:cNvPr id="55" name="Text 22"/>
        <xdr:cNvSpPr txBox="1">
          <a:spLocks noChangeArrowheads="1"/>
        </xdr:cNvSpPr>
      </xdr:nvSpPr>
      <xdr:spPr bwMode="auto">
        <a:xfrm>
          <a:off x="5622072" y="6836148"/>
          <a:ext cx="1162041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736,8 min/dia</a:t>
          </a:r>
        </a:p>
      </xdr:txBody>
    </xdr:sp>
    <xdr:clientData/>
  </xdr:twoCellAnchor>
  <xdr:twoCellAnchor>
    <xdr:from>
      <xdr:col>5</xdr:col>
      <xdr:colOff>11848</xdr:colOff>
      <xdr:row>39</xdr:row>
      <xdr:rowOff>159123</xdr:rowOff>
    </xdr:from>
    <xdr:to>
      <xdr:col>7</xdr:col>
      <xdr:colOff>11839</xdr:colOff>
      <xdr:row>41</xdr:row>
      <xdr:rowOff>63873</xdr:rowOff>
    </xdr:to>
    <xdr:sp macro="" textlink="">
      <xdr:nvSpPr>
        <xdr:cNvPr id="56" name="Text 22"/>
        <xdr:cNvSpPr txBox="1">
          <a:spLocks noChangeArrowheads="1"/>
        </xdr:cNvSpPr>
      </xdr:nvSpPr>
      <xdr:spPr bwMode="auto">
        <a:xfrm>
          <a:off x="5622073" y="6578973"/>
          <a:ext cx="116204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43641</xdr:colOff>
      <xdr:row>30</xdr:row>
      <xdr:rowOff>104775</xdr:rowOff>
    </xdr:from>
    <xdr:to>
      <xdr:col>5</xdr:col>
      <xdr:colOff>259182</xdr:colOff>
      <xdr:row>31</xdr:row>
      <xdr:rowOff>66675</xdr:rowOff>
    </xdr:to>
    <xdr:grpSp>
      <xdr:nvGrpSpPr>
        <xdr:cNvPr id="57" name="Operador01"/>
        <xdr:cNvGrpSpPr>
          <a:grpSpLocks/>
        </xdr:cNvGrpSpPr>
      </xdr:nvGrpSpPr>
      <xdr:grpSpPr bwMode="auto">
        <a:xfrm>
          <a:off x="5653866" y="5067300"/>
          <a:ext cx="215541" cy="123825"/>
          <a:chOff x="1113" y="728"/>
          <a:chExt cx="106" cy="91"/>
        </a:xfrm>
      </xdr:grpSpPr>
      <xdr:sp macro="" textlink="">
        <xdr:nvSpPr>
          <xdr:cNvPr id="5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547636</xdr:colOff>
      <xdr:row>30</xdr:row>
      <xdr:rowOff>73397</xdr:rowOff>
    </xdr:from>
    <xdr:to>
      <xdr:col>6</xdr:col>
      <xdr:colOff>196024</xdr:colOff>
      <xdr:row>31</xdr:row>
      <xdr:rowOff>116540</xdr:rowOff>
    </xdr:to>
    <xdr:sp macro="" textlink="">
      <xdr:nvSpPr>
        <xdr:cNvPr id="60" name="Text 22"/>
        <xdr:cNvSpPr txBox="1">
          <a:spLocks noChangeArrowheads="1"/>
        </xdr:cNvSpPr>
      </xdr:nvSpPr>
      <xdr:spPr bwMode="auto">
        <a:xfrm>
          <a:off x="6157861" y="5035922"/>
          <a:ext cx="257988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17657</xdr:colOff>
      <xdr:row>37</xdr:row>
      <xdr:rowOff>109338</xdr:rowOff>
    </xdr:from>
    <xdr:to>
      <xdr:col>3</xdr:col>
      <xdr:colOff>24485</xdr:colOff>
      <xdr:row>39</xdr:row>
      <xdr:rowOff>9751</xdr:rowOff>
    </xdr:to>
    <xdr:sp macro="" textlink="">
      <xdr:nvSpPr>
        <xdr:cNvPr id="61" name="Text 22"/>
        <xdr:cNvSpPr txBox="1">
          <a:spLocks noChangeArrowheads="1"/>
        </xdr:cNvSpPr>
      </xdr:nvSpPr>
      <xdr:spPr bwMode="auto">
        <a:xfrm>
          <a:off x="1465457" y="6205338"/>
          <a:ext cx="2054703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1351211</xdr:colOff>
      <xdr:row>70</xdr:row>
      <xdr:rowOff>74869</xdr:rowOff>
    </xdr:from>
    <xdr:to>
      <xdr:col>3</xdr:col>
      <xdr:colOff>133349</xdr:colOff>
      <xdr:row>79</xdr:row>
      <xdr:rowOff>19049</xdr:rowOff>
    </xdr:to>
    <xdr:pic>
      <xdr:nvPicPr>
        <xdr:cNvPr id="9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1211" y="12066844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1343032</xdr:colOff>
      <xdr:row>54</xdr:row>
      <xdr:rowOff>66675</xdr:rowOff>
    </xdr:from>
    <xdr:to>
      <xdr:col>3</xdr:col>
      <xdr:colOff>133853</xdr:colOff>
      <xdr:row>61</xdr:row>
      <xdr:rowOff>200390</xdr:rowOff>
    </xdr:to>
    <xdr:pic>
      <xdr:nvPicPr>
        <xdr:cNvPr id="9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32" y="9029700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1338952</xdr:colOff>
      <xdr:row>62</xdr:row>
      <xdr:rowOff>50349</xdr:rowOff>
    </xdr:from>
    <xdr:to>
      <xdr:col>3</xdr:col>
      <xdr:colOff>131893</xdr:colOff>
      <xdr:row>69</xdr:row>
      <xdr:rowOff>77927</xdr:rowOff>
    </xdr:to>
    <xdr:pic>
      <xdr:nvPicPr>
        <xdr:cNvPr id="9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8952" y="105183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32649</xdr:colOff>
      <xdr:row>54</xdr:row>
      <xdr:rowOff>62593</xdr:rowOff>
    </xdr:from>
    <xdr:to>
      <xdr:col>7</xdr:col>
      <xdr:colOff>587693</xdr:colOff>
      <xdr:row>61</xdr:row>
      <xdr:rowOff>196308</xdr:rowOff>
    </xdr:to>
    <xdr:pic>
      <xdr:nvPicPr>
        <xdr:cNvPr id="9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33274" y="90256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32666</xdr:colOff>
      <xdr:row>62</xdr:row>
      <xdr:rowOff>73481</xdr:rowOff>
    </xdr:from>
    <xdr:to>
      <xdr:col>7</xdr:col>
      <xdr:colOff>582711</xdr:colOff>
      <xdr:row>69</xdr:row>
      <xdr:rowOff>101059</xdr:rowOff>
    </xdr:to>
    <xdr:pic>
      <xdr:nvPicPr>
        <xdr:cNvPr id="9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33291" y="1054145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756558</xdr:colOff>
      <xdr:row>25</xdr:row>
      <xdr:rowOff>95250</xdr:rowOff>
    </xdr:from>
    <xdr:to>
      <xdr:col>2</xdr:col>
      <xdr:colOff>180976</xdr:colOff>
      <xdr:row>27</xdr:row>
      <xdr:rowOff>83004</xdr:rowOff>
    </xdr:to>
    <xdr:grpSp>
      <xdr:nvGrpSpPr>
        <xdr:cNvPr id="104" name="VaVer01"/>
        <xdr:cNvGrpSpPr>
          <a:grpSpLocks/>
        </xdr:cNvGrpSpPr>
      </xdr:nvGrpSpPr>
      <xdr:grpSpPr bwMode="auto">
        <a:xfrm>
          <a:off x="2204358" y="4248150"/>
          <a:ext cx="510268" cy="311604"/>
          <a:chOff x="1367" y="606"/>
          <a:chExt cx="190" cy="124"/>
        </a:xfrm>
      </xdr:grpSpPr>
      <xdr:sp macro="" textlink="">
        <xdr:nvSpPr>
          <xdr:cNvPr id="10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138761</xdr:colOff>
      <xdr:row>25</xdr:row>
      <xdr:rowOff>66674</xdr:rowOff>
    </xdr:from>
    <xdr:to>
      <xdr:col>6</xdr:col>
      <xdr:colOff>95251</xdr:colOff>
      <xdr:row>27</xdr:row>
      <xdr:rowOff>66675</xdr:rowOff>
    </xdr:to>
    <xdr:grpSp>
      <xdr:nvGrpSpPr>
        <xdr:cNvPr id="110" name="VaVer01"/>
        <xdr:cNvGrpSpPr>
          <a:grpSpLocks/>
        </xdr:cNvGrpSpPr>
      </xdr:nvGrpSpPr>
      <xdr:grpSpPr bwMode="auto">
        <a:xfrm>
          <a:off x="5748986" y="4219574"/>
          <a:ext cx="566090" cy="323851"/>
          <a:chOff x="1367" y="606"/>
          <a:chExt cx="190" cy="124"/>
        </a:xfrm>
      </xdr:grpSpPr>
      <xdr:sp macro="" textlink="">
        <xdr:nvSpPr>
          <xdr:cNvPr id="11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1042988</xdr:colOff>
      <xdr:row>7</xdr:row>
      <xdr:rowOff>741</xdr:rowOff>
    </xdr:from>
    <xdr:to>
      <xdr:col>14</xdr:col>
      <xdr:colOff>518828</xdr:colOff>
      <xdr:row>27</xdr:row>
      <xdr:rowOff>151040</xdr:rowOff>
    </xdr:to>
    <xdr:cxnSp macro="">
      <xdr:nvCxnSpPr>
        <xdr:cNvPr id="116" name="Conector de seta reta 263"/>
        <xdr:cNvCxnSpPr>
          <a:cxnSpLocks noChangeShapeType="1"/>
          <a:stCxn id="350" idx="2"/>
          <a:endCxn id="12" idx="0"/>
        </xdr:cNvCxnSpPr>
      </xdr:nvCxnSpPr>
      <xdr:spPr bwMode="auto">
        <a:xfrm flipH="1">
          <a:off x="2490788" y="1229466"/>
          <a:ext cx="9296115" cy="339832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19050</xdr:colOff>
      <xdr:row>36</xdr:row>
      <xdr:rowOff>13599</xdr:rowOff>
    </xdr:from>
    <xdr:to>
      <xdr:col>13</xdr:col>
      <xdr:colOff>9525</xdr:colOff>
      <xdr:row>40</xdr:row>
      <xdr:rowOff>32649</xdr:rowOff>
    </xdr:to>
    <xdr:grpSp>
      <xdr:nvGrpSpPr>
        <xdr:cNvPr id="119" name="Processo01"/>
        <xdr:cNvGrpSpPr>
          <a:grpSpLocks/>
        </xdr:cNvGrpSpPr>
      </xdr:nvGrpSpPr>
      <xdr:grpSpPr bwMode="auto">
        <a:xfrm>
          <a:off x="8810625" y="5947674"/>
          <a:ext cx="1857375" cy="666750"/>
          <a:chOff x="1276" y="62"/>
          <a:chExt cx="90" cy="90"/>
        </a:xfrm>
      </xdr:grpSpPr>
      <xdr:sp macro="" textlink="">
        <xdr:nvSpPr>
          <xdr:cNvPr id="120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1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22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10</xdr:col>
      <xdr:colOff>17424</xdr:colOff>
      <xdr:row>40</xdr:row>
      <xdr:rowOff>67068</xdr:rowOff>
    </xdr:from>
    <xdr:to>
      <xdr:col>13</xdr:col>
      <xdr:colOff>9540</xdr:colOff>
      <xdr:row>41</xdr:row>
      <xdr:rowOff>56568</xdr:rowOff>
    </xdr:to>
    <xdr:sp macro="" textlink="">
      <xdr:nvSpPr>
        <xdr:cNvPr id="123" name="Text 22"/>
        <xdr:cNvSpPr txBox="1">
          <a:spLocks noChangeArrowheads="1"/>
        </xdr:cNvSpPr>
      </xdr:nvSpPr>
      <xdr:spPr bwMode="auto">
        <a:xfrm>
          <a:off x="8808999" y="6648843"/>
          <a:ext cx="1859016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10,64 min.</a:t>
          </a:r>
        </a:p>
      </xdr:txBody>
    </xdr:sp>
    <xdr:clientData/>
  </xdr:twoCellAnchor>
  <xdr:twoCellAnchor>
    <xdr:from>
      <xdr:col>10</xdr:col>
      <xdr:colOff>17545</xdr:colOff>
      <xdr:row>41</xdr:row>
      <xdr:rowOff>98764</xdr:rowOff>
    </xdr:from>
    <xdr:to>
      <xdr:col>13</xdr:col>
      <xdr:colOff>10628</xdr:colOff>
      <xdr:row>42</xdr:row>
      <xdr:rowOff>88456</xdr:rowOff>
    </xdr:to>
    <xdr:sp macro="" textlink="">
      <xdr:nvSpPr>
        <xdr:cNvPr id="124" name="Text 22"/>
        <xdr:cNvSpPr txBox="1">
          <a:spLocks noChangeArrowheads="1"/>
        </xdr:cNvSpPr>
      </xdr:nvSpPr>
      <xdr:spPr bwMode="auto">
        <a:xfrm>
          <a:off x="8809120" y="6871039"/>
          <a:ext cx="1859983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17545</xdr:colOff>
      <xdr:row>42</xdr:row>
      <xdr:rowOff>124216</xdr:rowOff>
    </xdr:from>
    <xdr:to>
      <xdr:col>13</xdr:col>
      <xdr:colOff>10628</xdr:colOff>
      <xdr:row>43</xdr:row>
      <xdr:rowOff>113716</xdr:rowOff>
    </xdr:to>
    <xdr:sp macro="" textlink="">
      <xdr:nvSpPr>
        <xdr:cNvPr id="125" name="Text 22"/>
        <xdr:cNvSpPr txBox="1">
          <a:spLocks noChangeArrowheads="1"/>
        </xdr:cNvSpPr>
      </xdr:nvSpPr>
      <xdr:spPr bwMode="auto">
        <a:xfrm>
          <a:off x="8809120" y="7086991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17544</xdr:colOff>
      <xdr:row>43</xdr:row>
      <xdr:rowOff>146389</xdr:rowOff>
    </xdr:from>
    <xdr:to>
      <xdr:col>13</xdr:col>
      <xdr:colOff>10627</xdr:colOff>
      <xdr:row>45</xdr:row>
      <xdr:rowOff>2539</xdr:rowOff>
    </xdr:to>
    <xdr:sp macro="" textlink="">
      <xdr:nvSpPr>
        <xdr:cNvPr id="126" name="Text 22"/>
        <xdr:cNvSpPr txBox="1">
          <a:spLocks noChangeArrowheads="1"/>
        </xdr:cNvSpPr>
      </xdr:nvSpPr>
      <xdr:spPr bwMode="auto">
        <a:xfrm>
          <a:off x="8809119" y="7299664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17545</xdr:colOff>
      <xdr:row>45</xdr:row>
      <xdr:rowOff>37131</xdr:rowOff>
    </xdr:from>
    <xdr:to>
      <xdr:col>13</xdr:col>
      <xdr:colOff>10628</xdr:colOff>
      <xdr:row>46</xdr:row>
      <xdr:rowOff>55206</xdr:rowOff>
    </xdr:to>
    <xdr:sp macro="" textlink="">
      <xdr:nvSpPr>
        <xdr:cNvPr id="127" name="Text 22"/>
        <xdr:cNvSpPr txBox="1">
          <a:spLocks noChangeArrowheads="1"/>
        </xdr:cNvSpPr>
      </xdr:nvSpPr>
      <xdr:spPr bwMode="auto">
        <a:xfrm>
          <a:off x="8809120" y="7514256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17545</xdr:colOff>
      <xdr:row>48</xdr:row>
      <xdr:rowOff>22564</xdr:rowOff>
    </xdr:from>
    <xdr:to>
      <xdr:col>13</xdr:col>
      <xdr:colOff>10628</xdr:colOff>
      <xdr:row>49</xdr:row>
      <xdr:rowOff>76639</xdr:rowOff>
    </xdr:to>
    <xdr:sp macro="" textlink="">
      <xdr:nvSpPr>
        <xdr:cNvPr id="128" name="Text 22"/>
        <xdr:cNvSpPr txBox="1">
          <a:spLocks noChangeArrowheads="1"/>
        </xdr:cNvSpPr>
      </xdr:nvSpPr>
      <xdr:spPr bwMode="auto">
        <a:xfrm>
          <a:off x="8809120" y="7985464"/>
          <a:ext cx="1859983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282,2 min./dia</a:t>
          </a:r>
        </a:p>
      </xdr:txBody>
    </xdr:sp>
    <xdr:clientData/>
  </xdr:twoCellAnchor>
  <xdr:twoCellAnchor>
    <xdr:from>
      <xdr:col>10</xdr:col>
      <xdr:colOff>17546</xdr:colOff>
      <xdr:row>46</xdr:row>
      <xdr:rowOff>86118</xdr:rowOff>
    </xdr:from>
    <xdr:to>
      <xdr:col>13</xdr:col>
      <xdr:colOff>10629</xdr:colOff>
      <xdr:row>47</xdr:row>
      <xdr:rowOff>140193</xdr:rowOff>
    </xdr:to>
    <xdr:sp macro="" textlink="">
      <xdr:nvSpPr>
        <xdr:cNvPr id="129" name="Text 22"/>
        <xdr:cNvSpPr txBox="1">
          <a:spLocks noChangeArrowheads="1"/>
        </xdr:cNvSpPr>
      </xdr:nvSpPr>
      <xdr:spPr bwMode="auto">
        <a:xfrm>
          <a:off x="8809121" y="7725168"/>
          <a:ext cx="1859983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11</xdr:col>
      <xdr:colOff>14415</xdr:colOff>
      <xdr:row>38</xdr:row>
      <xdr:rowOff>125178</xdr:rowOff>
    </xdr:from>
    <xdr:to>
      <xdr:col>11</xdr:col>
      <xdr:colOff>263913</xdr:colOff>
      <xdr:row>39</xdr:row>
      <xdr:rowOff>96603</xdr:rowOff>
    </xdr:to>
    <xdr:grpSp>
      <xdr:nvGrpSpPr>
        <xdr:cNvPr id="130" name="Operador01"/>
        <xdr:cNvGrpSpPr>
          <a:grpSpLocks/>
        </xdr:cNvGrpSpPr>
      </xdr:nvGrpSpPr>
      <xdr:grpSpPr bwMode="auto">
        <a:xfrm>
          <a:off x="9453690" y="6383103"/>
          <a:ext cx="249498" cy="133350"/>
          <a:chOff x="1113" y="728"/>
          <a:chExt cx="106" cy="91"/>
        </a:xfrm>
      </xdr:grpSpPr>
      <xdr:sp macro="" textlink="">
        <xdr:nvSpPr>
          <xdr:cNvPr id="131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517020</xdr:colOff>
      <xdr:row>38</xdr:row>
      <xdr:rowOff>101084</xdr:rowOff>
    </xdr:from>
    <xdr:to>
      <xdr:col>12</xdr:col>
      <xdr:colOff>199519</xdr:colOff>
      <xdr:row>39</xdr:row>
      <xdr:rowOff>137824</xdr:rowOff>
    </xdr:to>
    <xdr:sp macro="" textlink="">
      <xdr:nvSpPr>
        <xdr:cNvPr id="133" name="Text 22"/>
        <xdr:cNvSpPr txBox="1">
          <a:spLocks noChangeArrowheads="1"/>
        </xdr:cNvSpPr>
      </xdr:nvSpPr>
      <xdr:spPr bwMode="auto">
        <a:xfrm>
          <a:off x="9956295" y="6359009"/>
          <a:ext cx="29209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476460</xdr:colOff>
      <xdr:row>33</xdr:row>
      <xdr:rowOff>95250</xdr:rowOff>
    </xdr:from>
    <xdr:to>
      <xdr:col>12</xdr:col>
      <xdr:colOff>428625</xdr:colOff>
      <xdr:row>35</xdr:row>
      <xdr:rowOff>111579</xdr:rowOff>
    </xdr:to>
    <xdr:grpSp>
      <xdr:nvGrpSpPr>
        <xdr:cNvPr id="134" name="VaVer01"/>
        <xdr:cNvGrpSpPr>
          <a:grpSpLocks/>
        </xdr:cNvGrpSpPr>
      </xdr:nvGrpSpPr>
      <xdr:grpSpPr bwMode="auto">
        <a:xfrm>
          <a:off x="9915735" y="5543550"/>
          <a:ext cx="561765" cy="340179"/>
          <a:chOff x="1367" y="606"/>
          <a:chExt cx="190" cy="124"/>
        </a:xfrm>
      </xdr:grpSpPr>
      <xdr:sp macro="" textlink="">
        <xdr:nvSpPr>
          <xdr:cNvPr id="135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590550</xdr:colOff>
      <xdr:row>7</xdr:row>
      <xdr:rowOff>741</xdr:rowOff>
    </xdr:from>
    <xdr:to>
      <xdr:col>14</xdr:col>
      <xdr:colOff>518828</xdr:colOff>
      <xdr:row>27</xdr:row>
      <xdr:rowOff>152400</xdr:rowOff>
    </xdr:to>
    <xdr:cxnSp macro="">
      <xdr:nvCxnSpPr>
        <xdr:cNvPr id="141" name="Conector de seta reta 263"/>
        <xdr:cNvCxnSpPr>
          <a:cxnSpLocks noChangeShapeType="1"/>
          <a:stCxn id="350" idx="2"/>
          <a:endCxn id="49" idx="0"/>
        </xdr:cNvCxnSpPr>
      </xdr:nvCxnSpPr>
      <xdr:spPr bwMode="auto">
        <a:xfrm flipH="1">
          <a:off x="6200775" y="1229466"/>
          <a:ext cx="5586128" cy="33996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9</xdr:col>
      <xdr:colOff>447675</xdr:colOff>
      <xdr:row>54</xdr:row>
      <xdr:rowOff>76201</xdr:rowOff>
    </xdr:from>
    <xdr:to>
      <xdr:col>13</xdr:col>
      <xdr:colOff>113175</xdr:colOff>
      <xdr:row>61</xdr:row>
      <xdr:rowOff>111088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29650" y="9039226"/>
          <a:ext cx="2142000" cy="13302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447675</xdr:colOff>
      <xdr:row>61</xdr:row>
      <xdr:rowOff>152400</xdr:rowOff>
    </xdr:from>
    <xdr:to>
      <xdr:col>13</xdr:col>
      <xdr:colOff>113175</xdr:colOff>
      <xdr:row>68</xdr:row>
      <xdr:rowOff>83281</xdr:rowOff>
    </xdr:to>
    <xdr:pic>
      <xdr:nvPicPr>
        <xdr:cNvPr id="14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29650" y="10410825"/>
          <a:ext cx="2142000" cy="13310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457201</xdr:colOff>
      <xdr:row>69</xdr:row>
      <xdr:rowOff>20411</xdr:rowOff>
    </xdr:from>
    <xdr:to>
      <xdr:col>13</xdr:col>
      <xdr:colOff>122701</xdr:colOff>
      <xdr:row>77</xdr:row>
      <xdr:rowOff>126882</xdr:rowOff>
    </xdr:to>
    <xdr:pic>
      <xdr:nvPicPr>
        <xdr:cNvPr id="14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39176" y="11888561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19051</xdr:colOff>
      <xdr:row>39</xdr:row>
      <xdr:rowOff>2718</xdr:rowOff>
    </xdr:from>
    <xdr:to>
      <xdr:col>19</xdr:col>
      <xdr:colOff>0</xdr:colOff>
      <xdr:row>41</xdr:row>
      <xdr:rowOff>86115</xdr:rowOff>
    </xdr:to>
    <xdr:grpSp>
      <xdr:nvGrpSpPr>
        <xdr:cNvPr id="160" name="Processo01"/>
        <xdr:cNvGrpSpPr>
          <a:grpSpLocks/>
        </xdr:cNvGrpSpPr>
      </xdr:nvGrpSpPr>
      <xdr:grpSpPr bwMode="auto">
        <a:xfrm>
          <a:off x="12563476" y="6422568"/>
          <a:ext cx="2085974" cy="435822"/>
          <a:chOff x="1276" y="62"/>
          <a:chExt cx="90" cy="58"/>
        </a:xfrm>
      </xdr:grpSpPr>
      <xdr:sp macro="" textlink="">
        <xdr:nvSpPr>
          <xdr:cNvPr id="16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2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63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18988</xdr:colOff>
      <xdr:row>41</xdr:row>
      <xdr:rowOff>106131</xdr:rowOff>
    </xdr:from>
    <xdr:to>
      <xdr:col>19</xdr:col>
      <xdr:colOff>1004</xdr:colOff>
      <xdr:row>42</xdr:row>
      <xdr:rowOff>95631</xdr:rowOff>
    </xdr:to>
    <xdr:sp macro="" textlink="">
      <xdr:nvSpPr>
        <xdr:cNvPr id="164" name="Text 22"/>
        <xdr:cNvSpPr txBox="1">
          <a:spLocks noChangeArrowheads="1"/>
        </xdr:cNvSpPr>
      </xdr:nvSpPr>
      <xdr:spPr bwMode="auto">
        <a:xfrm>
          <a:off x="12563413" y="6878406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70,00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42</xdr:row>
      <xdr:rowOff>118778</xdr:rowOff>
    </xdr:from>
    <xdr:to>
      <xdr:col>19</xdr:col>
      <xdr:colOff>1085</xdr:colOff>
      <xdr:row>43</xdr:row>
      <xdr:rowOff>108278</xdr:rowOff>
    </xdr:to>
    <xdr:sp macro="" textlink="">
      <xdr:nvSpPr>
        <xdr:cNvPr id="165" name="Text 22"/>
        <xdr:cNvSpPr txBox="1">
          <a:spLocks noChangeArrowheads="1"/>
        </xdr:cNvSpPr>
      </xdr:nvSpPr>
      <xdr:spPr bwMode="auto">
        <a:xfrm>
          <a:off x="12563494" y="7081553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19069</xdr:colOff>
      <xdr:row>43</xdr:row>
      <xdr:rowOff>134705</xdr:rowOff>
    </xdr:from>
    <xdr:to>
      <xdr:col>19</xdr:col>
      <xdr:colOff>1085</xdr:colOff>
      <xdr:row>44</xdr:row>
      <xdr:rowOff>152780</xdr:rowOff>
    </xdr:to>
    <xdr:sp macro="" textlink="">
      <xdr:nvSpPr>
        <xdr:cNvPr id="166" name="Text 22"/>
        <xdr:cNvSpPr txBox="1">
          <a:spLocks noChangeArrowheads="1"/>
        </xdr:cNvSpPr>
      </xdr:nvSpPr>
      <xdr:spPr bwMode="auto">
        <a:xfrm>
          <a:off x="12563494" y="7287980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45</xdr:row>
      <xdr:rowOff>1356</xdr:rowOff>
    </xdr:from>
    <xdr:to>
      <xdr:col>19</xdr:col>
      <xdr:colOff>1085</xdr:colOff>
      <xdr:row>46</xdr:row>
      <xdr:rowOff>19431</xdr:rowOff>
    </xdr:to>
    <xdr:sp macro="" textlink="">
      <xdr:nvSpPr>
        <xdr:cNvPr id="167" name="Text 22"/>
        <xdr:cNvSpPr txBox="1">
          <a:spLocks noChangeArrowheads="1"/>
        </xdr:cNvSpPr>
      </xdr:nvSpPr>
      <xdr:spPr bwMode="auto">
        <a:xfrm>
          <a:off x="12563494" y="7478481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0,64%</a:t>
          </a:r>
        </a:p>
      </xdr:txBody>
    </xdr:sp>
    <xdr:clientData/>
  </xdr:twoCellAnchor>
  <xdr:twoCellAnchor>
    <xdr:from>
      <xdr:col>16</xdr:col>
      <xdr:colOff>19069</xdr:colOff>
      <xdr:row>46</xdr:row>
      <xdr:rowOff>38094</xdr:rowOff>
    </xdr:from>
    <xdr:to>
      <xdr:col>19</xdr:col>
      <xdr:colOff>1085</xdr:colOff>
      <xdr:row>47</xdr:row>
      <xdr:rowOff>56169</xdr:rowOff>
    </xdr:to>
    <xdr:sp macro="" textlink="">
      <xdr:nvSpPr>
        <xdr:cNvPr id="168" name="Text 22"/>
        <xdr:cNvSpPr txBox="1">
          <a:spLocks noChangeArrowheads="1"/>
        </xdr:cNvSpPr>
      </xdr:nvSpPr>
      <xdr:spPr bwMode="auto">
        <a:xfrm>
          <a:off x="12563494" y="7677144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1,4%</a:t>
          </a:r>
        </a:p>
      </xdr:txBody>
    </xdr:sp>
    <xdr:clientData/>
  </xdr:twoCellAnchor>
  <xdr:twoCellAnchor>
    <xdr:from>
      <xdr:col>16</xdr:col>
      <xdr:colOff>19069</xdr:colOff>
      <xdr:row>48</xdr:row>
      <xdr:rowOff>113333</xdr:rowOff>
    </xdr:from>
    <xdr:to>
      <xdr:col>19</xdr:col>
      <xdr:colOff>1085</xdr:colOff>
      <xdr:row>49</xdr:row>
      <xdr:rowOff>131408</xdr:rowOff>
    </xdr:to>
    <xdr:sp macro="" textlink="">
      <xdr:nvSpPr>
        <xdr:cNvPr id="169" name="Text 22"/>
        <xdr:cNvSpPr txBox="1">
          <a:spLocks noChangeArrowheads="1"/>
        </xdr:cNvSpPr>
      </xdr:nvSpPr>
      <xdr:spPr bwMode="auto">
        <a:xfrm>
          <a:off x="12563494" y="8076233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894,7 min./dia</a:t>
          </a:r>
        </a:p>
      </xdr:txBody>
    </xdr:sp>
    <xdr:clientData/>
  </xdr:twoCellAnchor>
  <xdr:twoCellAnchor>
    <xdr:from>
      <xdr:col>16</xdr:col>
      <xdr:colOff>19070</xdr:colOff>
      <xdr:row>47</xdr:row>
      <xdr:rowOff>74434</xdr:rowOff>
    </xdr:from>
    <xdr:to>
      <xdr:col>19</xdr:col>
      <xdr:colOff>1086</xdr:colOff>
      <xdr:row>48</xdr:row>
      <xdr:rowOff>92509</xdr:rowOff>
    </xdr:to>
    <xdr:sp macro="" textlink="">
      <xdr:nvSpPr>
        <xdr:cNvPr id="170" name="Text 22"/>
        <xdr:cNvSpPr txBox="1">
          <a:spLocks noChangeArrowheads="1"/>
        </xdr:cNvSpPr>
      </xdr:nvSpPr>
      <xdr:spPr bwMode="auto">
        <a:xfrm>
          <a:off x="12563495" y="7875409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581434</xdr:colOff>
      <xdr:row>40</xdr:row>
      <xdr:rowOff>77564</xdr:rowOff>
    </xdr:from>
    <xdr:to>
      <xdr:col>17</xdr:col>
      <xdr:colOff>152501</xdr:colOff>
      <xdr:row>41</xdr:row>
      <xdr:rowOff>12249</xdr:rowOff>
    </xdr:to>
    <xdr:grpSp>
      <xdr:nvGrpSpPr>
        <xdr:cNvPr id="172" name="Operador01"/>
        <xdr:cNvGrpSpPr>
          <a:grpSpLocks/>
        </xdr:cNvGrpSpPr>
      </xdr:nvGrpSpPr>
      <xdr:grpSpPr bwMode="auto">
        <a:xfrm>
          <a:off x="13125859" y="6659339"/>
          <a:ext cx="314017" cy="125185"/>
          <a:chOff x="1113" y="728"/>
          <a:chExt cx="106" cy="91"/>
        </a:xfrm>
      </xdr:grpSpPr>
      <xdr:sp macro="" textlink="">
        <xdr:nvSpPr>
          <xdr:cNvPr id="17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325949</xdr:colOff>
      <xdr:row>40</xdr:row>
      <xdr:rowOff>47625</xdr:rowOff>
    </xdr:from>
    <xdr:to>
      <xdr:col>18</xdr:col>
      <xdr:colOff>96444</xdr:colOff>
      <xdr:row>41</xdr:row>
      <xdr:rowOff>55789</xdr:rowOff>
    </xdr:to>
    <xdr:sp macro="" textlink="">
      <xdr:nvSpPr>
        <xdr:cNvPr id="175" name="Text 22"/>
        <xdr:cNvSpPr txBox="1">
          <a:spLocks noChangeArrowheads="1"/>
        </xdr:cNvSpPr>
      </xdr:nvSpPr>
      <xdr:spPr bwMode="auto">
        <a:xfrm>
          <a:off x="13613324" y="6629400"/>
          <a:ext cx="522970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319088</xdr:colOff>
      <xdr:row>24</xdr:row>
      <xdr:rowOff>123825</xdr:rowOff>
    </xdr:to>
    <xdr:cxnSp macro="">
      <xdr:nvCxnSpPr>
        <xdr:cNvPr id="176" name="Conector de seta reta 263"/>
        <xdr:cNvCxnSpPr>
          <a:cxnSpLocks noChangeShapeType="1"/>
          <a:stCxn id="350" idx="2"/>
          <a:endCxn id="203" idx="0"/>
        </xdr:cNvCxnSpPr>
      </xdr:nvCxnSpPr>
      <xdr:spPr bwMode="auto">
        <a:xfrm>
          <a:off x="11786903" y="1229466"/>
          <a:ext cx="1819560" cy="288533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319088</xdr:colOff>
      <xdr:row>39</xdr:row>
      <xdr:rowOff>2718</xdr:rowOff>
    </xdr:to>
    <xdr:cxnSp macro="">
      <xdr:nvCxnSpPr>
        <xdr:cNvPr id="177" name="Conector de seta reta 263"/>
        <xdr:cNvCxnSpPr>
          <a:cxnSpLocks noChangeShapeType="1"/>
          <a:stCxn id="350" idx="2"/>
          <a:endCxn id="163" idx="0"/>
        </xdr:cNvCxnSpPr>
      </xdr:nvCxnSpPr>
      <xdr:spPr bwMode="auto">
        <a:xfrm>
          <a:off x="11786903" y="1229466"/>
          <a:ext cx="1819560" cy="519310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291045</xdr:colOff>
      <xdr:row>8</xdr:row>
      <xdr:rowOff>133351</xdr:rowOff>
    </xdr:from>
    <xdr:to>
      <xdr:col>17</xdr:col>
      <xdr:colOff>685801</xdr:colOff>
      <xdr:row>10</xdr:row>
      <xdr:rowOff>29927</xdr:rowOff>
    </xdr:to>
    <xdr:grpSp>
      <xdr:nvGrpSpPr>
        <xdr:cNvPr id="189" name="VaVer01"/>
        <xdr:cNvGrpSpPr>
          <a:grpSpLocks/>
        </xdr:cNvGrpSpPr>
      </xdr:nvGrpSpPr>
      <xdr:grpSpPr bwMode="auto">
        <a:xfrm>
          <a:off x="13578420" y="1524001"/>
          <a:ext cx="394756" cy="220426"/>
          <a:chOff x="1367" y="606"/>
          <a:chExt cx="190" cy="124"/>
        </a:xfrm>
      </xdr:grpSpPr>
      <xdr:sp macro="" textlink="">
        <xdr:nvSpPr>
          <xdr:cNvPr id="19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9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319150</xdr:colOff>
      <xdr:row>10</xdr:row>
      <xdr:rowOff>133350</xdr:rowOff>
    </xdr:to>
    <xdr:cxnSp macro="">
      <xdr:nvCxnSpPr>
        <xdr:cNvPr id="199" name="Conector de seta reta 263"/>
        <xdr:cNvCxnSpPr>
          <a:cxnSpLocks noChangeShapeType="1"/>
          <a:stCxn id="350" idx="2"/>
          <a:endCxn id="569" idx="0"/>
        </xdr:cNvCxnSpPr>
      </xdr:nvCxnSpPr>
      <xdr:spPr bwMode="auto">
        <a:xfrm>
          <a:off x="11786903" y="1229466"/>
          <a:ext cx="1819622" cy="6183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19051</xdr:colOff>
      <xdr:row>24</xdr:row>
      <xdr:rowOff>123825</xdr:rowOff>
    </xdr:from>
    <xdr:to>
      <xdr:col>19</xdr:col>
      <xdr:colOff>0</xdr:colOff>
      <xdr:row>27</xdr:row>
      <xdr:rowOff>73872</xdr:rowOff>
    </xdr:to>
    <xdr:grpSp>
      <xdr:nvGrpSpPr>
        <xdr:cNvPr id="200" name="Processo01"/>
        <xdr:cNvGrpSpPr>
          <a:grpSpLocks/>
        </xdr:cNvGrpSpPr>
      </xdr:nvGrpSpPr>
      <xdr:grpSpPr bwMode="auto">
        <a:xfrm>
          <a:off x="12563476" y="4114800"/>
          <a:ext cx="2085974" cy="435822"/>
          <a:chOff x="1276" y="62"/>
          <a:chExt cx="90" cy="58"/>
        </a:xfrm>
      </xdr:grpSpPr>
      <xdr:sp macro="" textlink="">
        <xdr:nvSpPr>
          <xdr:cNvPr id="201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2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03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18988</xdr:colOff>
      <xdr:row>27</xdr:row>
      <xdr:rowOff>93888</xdr:rowOff>
    </xdr:from>
    <xdr:to>
      <xdr:col>19</xdr:col>
      <xdr:colOff>1004</xdr:colOff>
      <xdr:row>28</xdr:row>
      <xdr:rowOff>111963</xdr:rowOff>
    </xdr:to>
    <xdr:sp macro="" textlink="">
      <xdr:nvSpPr>
        <xdr:cNvPr id="204" name="Text 22"/>
        <xdr:cNvSpPr txBox="1">
          <a:spLocks noChangeArrowheads="1"/>
        </xdr:cNvSpPr>
      </xdr:nvSpPr>
      <xdr:spPr bwMode="auto">
        <a:xfrm>
          <a:off x="12563413" y="4570638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28</xdr:row>
      <xdr:rowOff>144635</xdr:rowOff>
    </xdr:from>
    <xdr:to>
      <xdr:col>19</xdr:col>
      <xdr:colOff>1085</xdr:colOff>
      <xdr:row>30</xdr:row>
      <xdr:rowOff>785</xdr:rowOff>
    </xdr:to>
    <xdr:sp macro="" textlink="">
      <xdr:nvSpPr>
        <xdr:cNvPr id="205" name="Text 22"/>
        <xdr:cNvSpPr txBox="1">
          <a:spLocks noChangeArrowheads="1"/>
        </xdr:cNvSpPr>
      </xdr:nvSpPr>
      <xdr:spPr bwMode="auto">
        <a:xfrm>
          <a:off x="12563494" y="4783310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19069</xdr:colOff>
      <xdr:row>30</xdr:row>
      <xdr:rowOff>17687</xdr:rowOff>
    </xdr:from>
    <xdr:to>
      <xdr:col>19</xdr:col>
      <xdr:colOff>1085</xdr:colOff>
      <xdr:row>31</xdr:row>
      <xdr:rowOff>35762</xdr:rowOff>
    </xdr:to>
    <xdr:sp macro="" textlink="">
      <xdr:nvSpPr>
        <xdr:cNvPr id="206" name="Text 22"/>
        <xdr:cNvSpPr txBox="1">
          <a:spLocks noChangeArrowheads="1"/>
        </xdr:cNvSpPr>
      </xdr:nvSpPr>
      <xdr:spPr bwMode="auto">
        <a:xfrm>
          <a:off x="12563494" y="4980212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31</xdr:row>
      <xdr:rowOff>55788</xdr:rowOff>
    </xdr:from>
    <xdr:to>
      <xdr:col>19</xdr:col>
      <xdr:colOff>1085</xdr:colOff>
      <xdr:row>32</xdr:row>
      <xdr:rowOff>73863</xdr:rowOff>
    </xdr:to>
    <xdr:sp macro="" textlink="">
      <xdr:nvSpPr>
        <xdr:cNvPr id="207" name="Text 22"/>
        <xdr:cNvSpPr txBox="1">
          <a:spLocks noChangeArrowheads="1"/>
        </xdr:cNvSpPr>
      </xdr:nvSpPr>
      <xdr:spPr bwMode="auto">
        <a:xfrm>
          <a:off x="12563494" y="5180238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1,1%</a:t>
          </a:r>
        </a:p>
      </xdr:txBody>
    </xdr:sp>
    <xdr:clientData/>
  </xdr:twoCellAnchor>
  <xdr:twoCellAnchor>
    <xdr:from>
      <xdr:col>16</xdr:col>
      <xdr:colOff>19069</xdr:colOff>
      <xdr:row>32</xdr:row>
      <xdr:rowOff>83001</xdr:rowOff>
    </xdr:from>
    <xdr:to>
      <xdr:col>19</xdr:col>
      <xdr:colOff>1085</xdr:colOff>
      <xdr:row>33</xdr:row>
      <xdr:rowOff>101076</xdr:rowOff>
    </xdr:to>
    <xdr:sp macro="" textlink="">
      <xdr:nvSpPr>
        <xdr:cNvPr id="208" name="Text 22"/>
        <xdr:cNvSpPr txBox="1">
          <a:spLocks noChangeArrowheads="1"/>
        </xdr:cNvSpPr>
      </xdr:nvSpPr>
      <xdr:spPr bwMode="auto">
        <a:xfrm>
          <a:off x="12563494" y="5369376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0,66%</a:t>
          </a:r>
        </a:p>
      </xdr:txBody>
    </xdr:sp>
    <xdr:clientData/>
  </xdr:twoCellAnchor>
  <xdr:twoCellAnchor>
    <xdr:from>
      <xdr:col>16</xdr:col>
      <xdr:colOff>19069</xdr:colOff>
      <xdr:row>34</xdr:row>
      <xdr:rowOff>158240</xdr:rowOff>
    </xdr:from>
    <xdr:to>
      <xdr:col>19</xdr:col>
      <xdr:colOff>1085</xdr:colOff>
      <xdr:row>36</xdr:row>
      <xdr:rowOff>14390</xdr:rowOff>
    </xdr:to>
    <xdr:sp macro="" textlink="">
      <xdr:nvSpPr>
        <xdr:cNvPr id="209" name="Text 22"/>
        <xdr:cNvSpPr txBox="1">
          <a:spLocks noChangeArrowheads="1"/>
        </xdr:cNvSpPr>
      </xdr:nvSpPr>
      <xdr:spPr bwMode="auto">
        <a:xfrm>
          <a:off x="12563494" y="5768465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871,8 min./dia</a:t>
          </a:r>
        </a:p>
      </xdr:txBody>
    </xdr:sp>
    <xdr:clientData/>
  </xdr:twoCellAnchor>
  <xdr:twoCellAnchor>
    <xdr:from>
      <xdr:col>16</xdr:col>
      <xdr:colOff>19070</xdr:colOff>
      <xdr:row>33</xdr:row>
      <xdr:rowOff>119341</xdr:rowOff>
    </xdr:from>
    <xdr:to>
      <xdr:col>19</xdr:col>
      <xdr:colOff>1086</xdr:colOff>
      <xdr:row>34</xdr:row>
      <xdr:rowOff>137416</xdr:rowOff>
    </xdr:to>
    <xdr:sp macro="" textlink="">
      <xdr:nvSpPr>
        <xdr:cNvPr id="210" name="Text 22"/>
        <xdr:cNvSpPr txBox="1">
          <a:spLocks noChangeArrowheads="1"/>
        </xdr:cNvSpPr>
      </xdr:nvSpPr>
      <xdr:spPr bwMode="auto">
        <a:xfrm>
          <a:off x="12563495" y="5567641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581434</xdr:colOff>
      <xdr:row>26</xdr:row>
      <xdr:rowOff>27221</xdr:rowOff>
    </xdr:from>
    <xdr:to>
      <xdr:col>17</xdr:col>
      <xdr:colOff>152501</xdr:colOff>
      <xdr:row>26</xdr:row>
      <xdr:rowOff>152406</xdr:rowOff>
    </xdr:to>
    <xdr:grpSp>
      <xdr:nvGrpSpPr>
        <xdr:cNvPr id="211" name="Operador01"/>
        <xdr:cNvGrpSpPr>
          <a:grpSpLocks/>
        </xdr:cNvGrpSpPr>
      </xdr:nvGrpSpPr>
      <xdr:grpSpPr bwMode="auto">
        <a:xfrm>
          <a:off x="13125859" y="4342046"/>
          <a:ext cx="314017" cy="125185"/>
          <a:chOff x="1113" y="728"/>
          <a:chExt cx="106" cy="91"/>
        </a:xfrm>
      </xdr:grpSpPr>
      <xdr:sp macro="" textlink="">
        <xdr:nvSpPr>
          <xdr:cNvPr id="212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3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325949</xdr:colOff>
      <xdr:row>25</xdr:row>
      <xdr:rowOff>159207</xdr:rowOff>
    </xdr:from>
    <xdr:to>
      <xdr:col>18</xdr:col>
      <xdr:colOff>96444</xdr:colOff>
      <xdr:row>27</xdr:row>
      <xdr:rowOff>34021</xdr:rowOff>
    </xdr:to>
    <xdr:sp macro="" textlink="">
      <xdr:nvSpPr>
        <xdr:cNvPr id="214" name="Text 22"/>
        <xdr:cNvSpPr txBox="1">
          <a:spLocks noChangeArrowheads="1"/>
        </xdr:cNvSpPr>
      </xdr:nvSpPr>
      <xdr:spPr bwMode="auto">
        <a:xfrm>
          <a:off x="13613324" y="4312107"/>
          <a:ext cx="522970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628650</xdr:colOff>
      <xdr:row>22</xdr:row>
      <xdr:rowOff>152400</xdr:rowOff>
    </xdr:from>
    <xdr:to>
      <xdr:col>18</xdr:col>
      <xdr:colOff>385231</xdr:colOff>
      <xdr:row>24</xdr:row>
      <xdr:rowOff>85725</xdr:rowOff>
    </xdr:to>
    <xdr:grpSp>
      <xdr:nvGrpSpPr>
        <xdr:cNvPr id="216" name="VaVer01"/>
        <xdr:cNvGrpSpPr>
          <a:grpSpLocks/>
        </xdr:cNvGrpSpPr>
      </xdr:nvGrpSpPr>
      <xdr:grpSpPr bwMode="auto">
        <a:xfrm>
          <a:off x="13916025" y="3819525"/>
          <a:ext cx="509056" cy="257175"/>
          <a:chOff x="1367" y="606"/>
          <a:chExt cx="190" cy="124"/>
        </a:xfrm>
      </xdr:grpSpPr>
      <xdr:sp macro="" textlink="">
        <xdr:nvSpPr>
          <xdr:cNvPr id="21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676275</xdr:colOff>
      <xdr:row>37</xdr:row>
      <xdr:rowOff>9525</xdr:rowOff>
    </xdr:from>
    <xdr:to>
      <xdr:col>18</xdr:col>
      <xdr:colOff>394756</xdr:colOff>
      <xdr:row>38</xdr:row>
      <xdr:rowOff>123825</xdr:rowOff>
    </xdr:to>
    <xdr:grpSp>
      <xdr:nvGrpSpPr>
        <xdr:cNvPr id="223" name="VaVer01"/>
        <xdr:cNvGrpSpPr>
          <a:grpSpLocks/>
        </xdr:cNvGrpSpPr>
      </xdr:nvGrpSpPr>
      <xdr:grpSpPr bwMode="auto">
        <a:xfrm>
          <a:off x="13963650" y="6105525"/>
          <a:ext cx="470956" cy="276225"/>
          <a:chOff x="1367" y="606"/>
          <a:chExt cx="190" cy="124"/>
        </a:xfrm>
      </xdr:grpSpPr>
      <xdr:sp macro="" textlink="">
        <xdr:nvSpPr>
          <xdr:cNvPr id="22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15</xdr:col>
      <xdr:colOff>647700</xdr:colOff>
      <xdr:row>69</xdr:row>
      <xdr:rowOff>10886</xdr:rowOff>
    </xdr:from>
    <xdr:to>
      <xdr:col>19</xdr:col>
      <xdr:colOff>17925</xdr:colOff>
      <xdr:row>77</xdr:row>
      <xdr:rowOff>105641</xdr:rowOff>
    </xdr:to>
    <xdr:pic>
      <xdr:nvPicPr>
        <xdr:cNvPr id="22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25375" y="11879036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638176</xdr:colOff>
      <xdr:row>54</xdr:row>
      <xdr:rowOff>85725</xdr:rowOff>
    </xdr:from>
    <xdr:to>
      <xdr:col>19</xdr:col>
      <xdr:colOff>8401</xdr:colOff>
      <xdr:row>61</xdr:row>
      <xdr:rowOff>108893</xdr:rowOff>
    </xdr:to>
    <xdr:pic>
      <xdr:nvPicPr>
        <xdr:cNvPr id="23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15851" y="9048750"/>
          <a:ext cx="2142000" cy="13185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647700</xdr:colOff>
      <xdr:row>61</xdr:row>
      <xdr:rowOff>142875</xdr:rowOff>
    </xdr:from>
    <xdr:to>
      <xdr:col>19</xdr:col>
      <xdr:colOff>17925</xdr:colOff>
      <xdr:row>68</xdr:row>
      <xdr:rowOff>67418</xdr:rowOff>
    </xdr:to>
    <xdr:pic>
      <xdr:nvPicPr>
        <xdr:cNvPr id="23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25375" y="10401300"/>
          <a:ext cx="2142000" cy="13247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16299</xdr:colOff>
      <xdr:row>33</xdr:row>
      <xdr:rowOff>123825</xdr:rowOff>
    </xdr:from>
    <xdr:to>
      <xdr:col>3</xdr:col>
      <xdr:colOff>16298</xdr:colOff>
      <xdr:row>36</xdr:row>
      <xdr:rowOff>0</xdr:rowOff>
    </xdr:to>
    <xdr:sp macro="" textlink="">
      <xdr:nvSpPr>
        <xdr:cNvPr id="232" name="Text 22"/>
        <xdr:cNvSpPr txBox="1">
          <a:spLocks noChangeArrowheads="1"/>
        </xdr:cNvSpPr>
      </xdr:nvSpPr>
      <xdr:spPr bwMode="auto">
        <a:xfrm>
          <a:off x="1464099" y="5572125"/>
          <a:ext cx="2047874" cy="3619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62 min. Urdume</a:t>
          </a:r>
        </a:p>
      </xdr:txBody>
    </xdr:sp>
    <xdr:clientData/>
  </xdr:twoCellAnchor>
  <xdr:twoCellAnchor>
    <xdr:from>
      <xdr:col>11</xdr:col>
      <xdr:colOff>300038</xdr:colOff>
      <xdr:row>7</xdr:row>
      <xdr:rowOff>741</xdr:rowOff>
    </xdr:from>
    <xdr:to>
      <xdr:col>14</xdr:col>
      <xdr:colOff>518828</xdr:colOff>
      <xdr:row>36</xdr:row>
      <xdr:rowOff>13599</xdr:rowOff>
    </xdr:to>
    <xdr:cxnSp macro="">
      <xdr:nvCxnSpPr>
        <xdr:cNvPr id="234" name="Conector de seta reta 263"/>
        <xdr:cNvCxnSpPr>
          <a:cxnSpLocks noChangeShapeType="1"/>
          <a:stCxn id="350" idx="2"/>
          <a:endCxn id="122" idx="0"/>
        </xdr:cNvCxnSpPr>
      </xdr:nvCxnSpPr>
      <xdr:spPr bwMode="auto">
        <a:xfrm flipH="1">
          <a:off x="9739313" y="1229466"/>
          <a:ext cx="2047590" cy="4718208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482987</xdr:colOff>
      <xdr:row>16</xdr:row>
      <xdr:rowOff>152400</xdr:rowOff>
    </xdr:from>
    <xdr:to>
      <xdr:col>11</xdr:col>
      <xdr:colOff>409575</xdr:colOff>
      <xdr:row>18</xdr:row>
      <xdr:rowOff>144226</xdr:rowOff>
    </xdr:to>
    <xdr:grpSp>
      <xdr:nvGrpSpPr>
        <xdr:cNvPr id="235" name="VaVer01"/>
        <xdr:cNvGrpSpPr>
          <a:grpSpLocks/>
        </xdr:cNvGrpSpPr>
      </xdr:nvGrpSpPr>
      <xdr:grpSpPr bwMode="auto">
        <a:xfrm>
          <a:off x="9274562" y="2847975"/>
          <a:ext cx="574288" cy="315676"/>
          <a:chOff x="1367" y="606"/>
          <a:chExt cx="190" cy="124"/>
        </a:xfrm>
      </xdr:grpSpPr>
      <xdr:sp macro="" textlink="">
        <xdr:nvSpPr>
          <xdr:cNvPr id="236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7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8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9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0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19050</xdr:colOff>
      <xdr:row>19</xdr:row>
      <xdr:rowOff>47625</xdr:rowOff>
    </xdr:from>
    <xdr:to>
      <xdr:col>13</xdr:col>
      <xdr:colOff>9525</xdr:colOff>
      <xdr:row>23</xdr:row>
      <xdr:rowOff>66675</xdr:rowOff>
    </xdr:to>
    <xdr:grpSp>
      <xdr:nvGrpSpPr>
        <xdr:cNvPr id="242" name="Processo01"/>
        <xdr:cNvGrpSpPr>
          <a:grpSpLocks/>
        </xdr:cNvGrpSpPr>
      </xdr:nvGrpSpPr>
      <xdr:grpSpPr bwMode="auto">
        <a:xfrm>
          <a:off x="8810625" y="3228975"/>
          <a:ext cx="1857375" cy="666750"/>
          <a:chOff x="1276" y="62"/>
          <a:chExt cx="90" cy="90"/>
        </a:xfrm>
      </xdr:grpSpPr>
      <xdr:sp macro="" textlink="">
        <xdr:nvSpPr>
          <xdr:cNvPr id="24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10</xdr:col>
      <xdr:colOff>17424</xdr:colOff>
      <xdr:row>23</xdr:row>
      <xdr:rowOff>91569</xdr:rowOff>
    </xdr:from>
    <xdr:to>
      <xdr:col>13</xdr:col>
      <xdr:colOff>9540</xdr:colOff>
      <xdr:row>24</xdr:row>
      <xdr:rowOff>109644</xdr:rowOff>
    </xdr:to>
    <xdr:sp macro="" textlink="">
      <xdr:nvSpPr>
        <xdr:cNvPr id="246" name="Text 22"/>
        <xdr:cNvSpPr txBox="1">
          <a:spLocks noChangeArrowheads="1"/>
        </xdr:cNvSpPr>
      </xdr:nvSpPr>
      <xdr:spPr bwMode="auto">
        <a:xfrm>
          <a:off x="8808999" y="3920619"/>
          <a:ext cx="1859016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17,16 min.</a:t>
          </a:r>
        </a:p>
      </xdr:txBody>
    </xdr:sp>
    <xdr:clientData/>
  </xdr:twoCellAnchor>
  <xdr:twoCellAnchor>
    <xdr:from>
      <xdr:col>10</xdr:col>
      <xdr:colOff>17545</xdr:colOff>
      <xdr:row>24</xdr:row>
      <xdr:rowOff>151840</xdr:rowOff>
    </xdr:from>
    <xdr:to>
      <xdr:col>13</xdr:col>
      <xdr:colOff>10628</xdr:colOff>
      <xdr:row>26</xdr:row>
      <xdr:rowOff>8182</xdr:rowOff>
    </xdr:to>
    <xdr:sp macro="" textlink="">
      <xdr:nvSpPr>
        <xdr:cNvPr id="247" name="Text 22"/>
        <xdr:cNvSpPr txBox="1">
          <a:spLocks noChangeArrowheads="1"/>
        </xdr:cNvSpPr>
      </xdr:nvSpPr>
      <xdr:spPr bwMode="auto">
        <a:xfrm>
          <a:off x="8809120" y="4142815"/>
          <a:ext cx="1859983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17545</xdr:colOff>
      <xdr:row>26</xdr:row>
      <xdr:rowOff>24892</xdr:rowOff>
    </xdr:from>
    <xdr:to>
      <xdr:col>13</xdr:col>
      <xdr:colOff>10628</xdr:colOff>
      <xdr:row>27</xdr:row>
      <xdr:rowOff>42967</xdr:rowOff>
    </xdr:to>
    <xdr:sp macro="" textlink="">
      <xdr:nvSpPr>
        <xdr:cNvPr id="248" name="Text 22"/>
        <xdr:cNvSpPr txBox="1">
          <a:spLocks noChangeArrowheads="1"/>
        </xdr:cNvSpPr>
      </xdr:nvSpPr>
      <xdr:spPr bwMode="auto">
        <a:xfrm>
          <a:off x="8809120" y="4339717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17544</xdr:colOff>
      <xdr:row>27</xdr:row>
      <xdr:rowOff>66115</xdr:rowOff>
    </xdr:from>
    <xdr:to>
      <xdr:col>13</xdr:col>
      <xdr:colOff>10627</xdr:colOff>
      <xdr:row>28</xdr:row>
      <xdr:rowOff>84190</xdr:rowOff>
    </xdr:to>
    <xdr:sp macro="" textlink="">
      <xdr:nvSpPr>
        <xdr:cNvPr id="249" name="Text 22"/>
        <xdr:cNvSpPr txBox="1">
          <a:spLocks noChangeArrowheads="1"/>
        </xdr:cNvSpPr>
      </xdr:nvSpPr>
      <xdr:spPr bwMode="auto">
        <a:xfrm>
          <a:off x="8809119" y="4542865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17545</xdr:colOff>
      <xdr:row>28</xdr:row>
      <xdr:rowOff>118782</xdr:rowOff>
    </xdr:from>
    <xdr:to>
      <xdr:col>13</xdr:col>
      <xdr:colOff>10628</xdr:colOff>
      <xdr:row>29</xdr:row>
      <xdr:rowOff>136857</xdr:rowOff>
    </xdr:to>
    <xdr:sp macro="" textlink="">
      <xdr:nvSpPr>
        <xdr:cNvPr id="250" name="Text 22"/>
        <xdr:cNvSpPr txBox="1">
          <a:spLocks noChangeArrowheads="1"/>
        </xdr:cNvSpPr>
      </xdr:nvSpPr>
      <xdr:spPr bwMode="auto">
        <a:xfrm>
          <a:off x="8809120" y="4757457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17545</xdr:colOff>
      <xdr:row>31</xdr:row>
      <xdr:rowOff>66115</xdr:rowOff>
    </xdr:from>
    <xdr:to>
      <xdr:col>13</xdr:col>
      <xdr:colOff>10628</xdr:colOff>
      <xdr:row>32</xdr:row>
      <xdr:rowOff>84190</xdr:rowOff>
    </xdr:to>
    <xdr:sp macro="" textlink="">
      <xdr:nvSpPr>
        <xdr:cNvPr id="251" name="Text 22"/>
        <xdr:cNvSpPr txBox="1">
          <a:spLocks noChangeArrowheads="1"/>
        </xdr:cNvSpPr>
      </xdr:nvSpPr>
      <xdr:spPr bwMode="auto">
        <a:xfrm>
          <a:off x="8809120" y="5190565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617 min./dia</a:t>
          </a:r>
        </a:p>
      </xdr:txBody>
    </xdr:sp>
    <xdr:clientData/>
  </xdr:twoCellAnchor>
  <xdr:twoCellAnchor>
    <xdr:from>
      <xdr:col>10</xdr:col>
      <xdr:colOff>17546</xdr:colOff>
      <xdr:row>30</xdr:row>
      <xdr:rowOff>15369</xdr:rowOff>
    </xdr:from>
    <xdr:to>
      <xdr:col>13</xdr:col>
      <xdr:colOff>10629</xdr:colOff>
      <xdr:row>31</xdr:row>
      <xdr:rowOff>33444</xdr:rowOff>
    </xdr:to>
    <xdr:sp macro="" textlink="">
      <xdr:nvSpPr>
        <xdr:cNvPr id="252" name="Text 22"/>
        <xdr:cNvSpPr txBox="1">
          <a:spLocks noChangeArrowheads="1"/>
        </xdr:cNvSpPr>
      </xdr:nvSpPr>
      <xdr:spPr bwMode="auto">
        <a:xfrm>
          <a:off x="8809121" y="4977894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97,30%</a:t>
          </a:r>
        </a:p>
      </xdr:txBody>
    </xdr:sp>
    <xdr:clientData/>
  </xdr:twoCellAnchor>
  <xdr:twoCellAnchor>
    <xdr:from>
      <xdr:col>10</xdr:col>
      <xdr:colOff>568346</xdr:colOff>
      <xdr:row>22</xdr:row>
      <xdr:rowOff>6804</xdr:rowOff>
    </xdr:from>
    <xdr:to>
      <xdr:col>11</xdr:col>
      <xdr:colOff>207107</xdr:colOff>
      <xdr:row>22</xdr:row>
      <xdr:rowOff>140154</xdr:rowOff>
    </xdr:to>
    <xdr:grpSp>
      <xdr:nvGrpSpPr>
        <xdr:cNvPr id="253" name="Operador01"/>
        <xdr:cNvGrpSpPr>
          <a:grpSpLocks/>
        </xdr:cNvGrpSpPr>
      </xdr:nvGrpSpPr>
      <xdr:grpSpPr bwMode="auto">
        <a:xfrm>
          <a:off x="9359921" y="3673929"/>
          <a:ext cx="286461" cy="133350"/>
          <a:chOff x="1113" y="728"/>
          <a:chExt cx="106" cy="91"/>
        </a:xfrm>
      </xdr:grpSpPr>
      <xdr:sp macro="" textlink="">
        <xdr:nvSpPr>
          <xdr:cNvPr id="25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459870</xdr:colOff>
      <xdr:row>21</xdr:row>
      <xdr:rowOff>144635</xdr:rowOff>
    </xdr:from>
    <xdr:to>
      <xdr:col>12</xdr:col>
      <xdr:colOff>142369</xdr:colOff>
      <xdr:row>23</xdr:row>
      <xdr:rowOff>19450</xdr:rowOff>
    </xdr:to>
    <xdr:sp macro="" textlink="">
      <xdr:nvSpPr>
        <xdr:cNvPr id="256" name="Text 22"/>
        <xdr:cNvSpPr txBox="1">
          <a:spLocks noChangeArrowheads="1"/>
        </xdr:cNvSpPr>
      </xdr:nvSpPr>
      <xdr:spPr bwMode="auto">
        <a:xfrm>
          <a:off x="9899145" y="3649835"/>
          <a:ext cx="29209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300038</xdr:colOff>
      <xdr:row>7</xdr:row>
      <xdr:rowOff>741</xdr:rowOff>
    </xdr:from>
    <xdr:to>
      <xdr:col>14</xdr:col>
      <xdr:colOff>518828</xdr:colOff>
      <xdr:row>19</xdr:row>
      <xdr:rowOff>47625</xdr:rowOff>
    </xdr:to>
    <xdr:cxnSp macro="">
      <xdr:nvCxnSpPr>
        <xdr:cNvPr id="257" name="Conector de seta reta 263"/>
        <xdr:cNvCxnSpPr>
          <a:cxnSpLocks noChangeShapeType="1"/>
          <a:stCxn id="350" idx="2"/>
          <a:endCxn id="245" idx="0"/>
        </xdr:cNvCxnSpPr>
      </xdr:nvCxnSpPr>
      <xdr:spPr bwMode="auto">
        <a:xfrm flipH="1">
          <a:off x="9739313" y="1229466"/>
          <a:ext cx="2047590" cy="199950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12</xdr:col>
      <xdr:colOff>28575</xdr:colOff>
      <xdr:row>14</xdr:row>
      <xdr:rowOff>0</xdr:rowOff>
    </xdr:from>
    <xdr:ext cx="1360714" cy="525107"/>
    <xdr:sp macro="" textlink="">
      <xdr:nvSpPr>
        <xdr:cNvPr id="258" name="CaixaDeTexto 257"/>
        <xdr:cNvSpPr txBox="1"/>
      </xdr:nvSpPr>
      <xdr:spPr>
        <a:xfrm>
          <a:off x="10077450" y="2371725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13</xdr:col>
      <xdr:colOff>66675</xdr:colOff>
      <xdr:row>30</xdr:row>
      <xdr:rowOff>133350</xdr:rowOff>
    </xdr:from>
    <xdr:to>
      <xdr:col>15</xdr:col>
      <xdr:colOff>651531</xdr:colOff>
      <xdr:row>38</xdr:row>
      <xdr:rowOff>76199</xdr:rowOff>
    </xdr:to>
    <xdr:grpSp>
      <xdr:nvGrpSpPr>
        <xdr:cNvPr id="241" name="Grupo 193"/>
        <xdr:cNvGrpSpPr/>
      </xdr:nvGrpSpPr>
      <xdr:grpSpPr>
        <a:xfrm>
          <a:off x="10725150" y="5095875"/>
          <a:ext cx="1804056" cy="1238249"/>
          <a:chOff x="13890297" y="4621106"/>
          <a:chExt cx="1804056" cy="1238249"/>
        </a:xfrm>
      </xdr:grpSpPr>
      <xdr:sp macro="" textlink="">
        <xdr:nvSpPr>
          <xdr:cNvPr id="259" name="CaixaDeTexto 258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260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29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0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61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293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4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62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290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1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2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263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264" name="Empilhadeira01"/>
          <xdr:cNvGrpSpPr>
            <a:grpSpLocks/>
          </xdr:cNvGrpSpPr>
        </xdr:nvGrpSpPr>
        <xdr:grpSpPr bwMode="auto">
          <a:xfrm>
            <a:off x="14906648" y="4981785"/>
            <a:ext cx="285751" cy="257174"/>
            <a:chOff x="1619" y="961"/>
            <a:chExt cx="71" cy="65"/>
          </a:xfrm>
        </xdr:grpSpPr>
        <xdr:sp macro="" textlink="">
          <xdr:nvSpPr>
            <xdr:cNvPr id="282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3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4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5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6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7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8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9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65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66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267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268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280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1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269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27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70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27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7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71" name="CaixaDeTexto 270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7</xdr:col>
      <xdr:colOff>104775</xdr:colOff>
      <xdr:row>30</xdr:row>
      <xdr:rowOff>114300</xdr:rowOff>
    </xdr:from>
    <xdr:to>
      <xdr:col>9</xdr:col>
      <xdr:colOff>499131</xdr:colOff>
      <xdr:row>38</xdr:row>
      <xdr:rowOff>104775</xdr:rowOff>
    </xdr:to>
    <xdr:grpSp>
      <xdr:nvGrpSpPr>
        <xdr:cNvPr id="387" name="Grupo 386"/>
        <xdr:cNvGrpSpPr/>
      </xdr:nvGrpSpPr>
      <xdr:grpSpPr>
        <a:xfrm>
          <a:off x="6877050" y="5076825"/>
          <a:ext cx="1804056" cy="1285875"/>
          <a:chOff x="2085975" y="333375"/>
          <a:chExt cx="1804056" cy="1285875"/>
        </a:xfrm>
      </xdr:grpSpPr>
      <xdr:sp macro="" textlink="">
        <xdr:nvSpPr>
          <xdr:cNvPr id="388" name="CaixaDeTexto 387"/>
          <xdr:cNvSpPr txBox="1"/>
        </xdr:nvSpPr>
        <xdr:spPr>
          <a:xfrm>
            <a:off x="2085975" y="104626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26.587 met.</a:t>
            </a:r>
          </a:p>
        </xdr:txBody>
      </xdr:sp>
      <xdr:grpSp>
        <xdr:nvGrpSpPr>
          <xdr:cNvPr id="389" name="Empurrado01"/>
          <xdr:cNvGrpSpPr>
            <a:grpSpLocks/>
          </xdr:cNvGrpSpPr>
        </xdr:nvGrpSpPr>
        <xdr:grpSpPr bwMode="auto">
          <a:xfrm flipV="1">
            <a:off x="2097471" y="831957"/>
            <a:ext cx="433332" cy="128587"/>
            <a:chOff x="1223" y="590"/>
            <a:chExt cx="238" cy="57"/>
          </a:xfrm>
        </xdr:grpSpPr>
        <xdr:sp macro="" textlink="">
          <xdr:nvSpPr>
            <xdr:cNvPr id="42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2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90" name="Estoque01"/>
          <xdr:cNvGrpSpPr>
            <a:grpSpLocks/>
          </xdr:cNvGrpSpPr>
        </xdr:nvGrpSpPr>
        <xdr:grpSpPr bwMode="auto">
          <a:xfrm>
            <a:off x="2166184" y="693843"/>
            <a:ext cx="288419" cy="329293"/>
            <a:chOff x="1472" y="116"/>
            <a:chExt cx="66" cy="74"/>
          </a:xfrm>
        </xdr:grpSpPr>
        <xdr:sp macro="" textlink="">
          <xdr:nvSpPr>
            <xdr:cNvPr id="42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391" name="Empurrado01"/>
          <xdr:cNvGrpSpPr>
            <a:grpSpLocks/>
          </xdr:cNvGrpSpPr>
        </xdr:nvGrpSpPr>
        <xdr:grpSpPr bwMode="auto">
          <a:xfrm flipV="1">
            <a:off x="3435678" y="836719"/>
            <a:ext cx="433332" cy="128587"/>
            <a:chOff x="1223" y="590"/>
            <a:chExt cx="238" cy="57"/>
          </a:xfrm>
        </xdr:grpSpPr>
        <xdr:sp macro="" textlink="">
          <xdr:nvSpPr>
            <xdr:cNvPr id="418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19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0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1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2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23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392" name="Estoque01"/>
          <xdr:cNvGrpSpPr>
            <a:grpSpLocks/>
          </xdr:cNvGrpSpPr>
        </xdr:nvGrpSpPr>
        <xdr:grpSpPr bwMode="auto">
          <a:xfrm>
            <a:off x="3483303" y="693844"/>
            <a:ext cx="288419" cy="329293"/>
            <a:chOff x="1472" y="116"/>
            <a:chExt cx="66" cy="74"/>
          </a:xfrm>
        </xdr:grpSpPr>
        <xdr:sp macro="" textlink="">
          <xdr:nvSpPr>
            <xdr:cNvPr id="416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17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393" name="CaixaDeTexto 392"/>
          <xdr:cNvSpPr txBox="1"/>
        </xdr:nvSpPr>
        <xdr:spPr>
          <a:xfrm>
            <a:off x="3388053" y="1046269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394" name="Grupo 158"/>
          <xdr:cNvGrpSpPr/>
        </xdr:nvGrpSpPr>
        <xdr:grpSpPr>
          <a:xfrm>
            <a:off x="2549853" y="333375"/>
            <a:ext cx="866850" cy="1285875"/>
            <a:chOff x="5407353" y="3705225"/>
            <a:chExt cx="866850" cy="1285875"/>
          </a:xfrm>
        </xdr:grpSpPr>
        <xdr:grpSp>
          <xdr:nvGrpSpPr>
            <xdr:cNvPr id="395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413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4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15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396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397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405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6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7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8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409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0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1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12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398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399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00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01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403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404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02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3</xdr:col>
      <xdr:colOff>190500</xdr:colOff>
      <xdr:row>28</xdr:row>
      <xdr:rowOff>19050</xdr:rowOff>
    </xdr:from>
    <xdr:to>
      <xdr:col>4</xdr:col>
      <xdr:colOff>489606</xdr:colOff>
      <xdr:row>42</xdr:row>
      <xdr:rowOff>143855</xdr:rowOff>
    </xdr:to>
    <xdr:grpSp>
      <xdr:nvGrpSpPr>
        <xdr:cNvPr id="480" name="Grupo 479"/>
        <xdr:cNvGrpSpPr/>
      </xdr:nvGrpSpPr>
      <xdr:grpSpPr>
        <a:xfrm>
          <a:off x="3686175" y="4657725"/>
          <a:ext cx="1804056" cy="2448905"/>
          <a:chOff x="1371600" y="342900"/>
          <a:chExt cx="1804056" cy="2448905"/>
        </a:xfrm>
      </xdr:grpSpPr>
      <xdr:sp macro="" textlink="">
        <xdr:nvSpPr>
          <xdr:cNvPr id="481" name="CaixaDeTexto 6"/>
          <xdr:cNvSpPr txBox="1"/>
        </xdr:nvSpPr>
        <xdr:spPr>
          <a:xfrm>
            <a:off x="1371600" y="14748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Kg</a:t>
            </a:r>
          </a:p>
        </xdr:txBody>
      </xdr:sp>
      <xdr:grpSp>
        <xdr:nvGrpSpPr>
          <xdr:cNvPr id="482" name="Empurrado01"/>
          <xdr:cNvGrpSpPr>
            <a:grpSpLocks/>
          </xdr:cNvGrpSpPr>
        </xdr:nvGrpSpPr>
        <xdr:grpSpPr bwMode="auto">
          <a:xfrm flipV="1">
            <a:off x="1383096" y="1260582"/>
            <a:ext cx="433332" cy="128587"/>
            <a:chOff x="1223" y="590"/>
            <a:chExt cx="238" cy="57"/>
          </a:xfrm>
        </xdr:grpSpPr>
        <xdr:sp macro="" textlink="">
          <xdr:nvSpPr>
            <xdr:cNvPr id="52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2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3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483" name="Estoque01"/>
          <xdr:cNvGrpSpPr>
            <a:grpSpLocks/>
          </xdr:cNvGrpSpPr>
        </xdr:nvGrpSpPr>
        <xdr:grpSpPr bwMode="auto">
          <a:xfrm>
            <a:off x="1451809" y="1122468"/>
            <a:ext cx="288419" cy="329293"/>
            <a:chOff x="1472" y="116"/>
            <a:chExt cx="66" cy="74"/>
          </a:xfrm>
        </xdr:grpSpPr>
        <xdr:sp macro="" textlink="">
          <xdr:nvSpPr>
            <xdr:cNvPr id="523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4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484" name="Empurrado01"/>
          <xdr:cNvGrpSpPr>
            <a:grpSpLocks/>
          </xdr:cNvGrpSpPr>
        </xdr:nvGrpSpPr>
        <xdr:grpSpPr bwMode="auto">
          <a:xfrm flipV="1">
            <a:off x="2721303" y="1265344"/>
            <a:ext cx="433332" cy="128587"/>
            <a:chOff x="1223" y="590"/>
            <a:chExt cx="238" cy="57"/>
          </a:xfrm>
        </xdr:grpSpPr>
        <xdr:sp macro="" textlink="">
          <xdr:nvSpPr>
            <xdr:cNvPr id="51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1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1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2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485" name="CaixaDeTexto 484"/>
          <xdr:cNvSpPr txBox="1"/>
        </xdr:nvSpPr>
        <xdr:spPr>
          <a:xfrm>
            <a:off x="2673678" y="1474894"/>
            <a:ext cx="501978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Kg</a:t>
            </a:r>
          </a:p>
        </xdr:txBody>
      </xdr:sp>
      <xdr:grpSp>
        <xdr:nvGrpSpPr>
          <xdr:cNvPr id="486" name="Grupo 130"/>
          <xdr:cNvGrpSpPr/>
        </xdr:nvGrpSpPr>
        <xdr:grpSpPr>
          <a:xfrm>
            <a:off x="1819275" y="342900"/>
            <a:ext cx="914474" cy="2448905"/>
            <a:chOff x="2247900" y="3343275"/>
            <a:chExt cx="914474" cy="2448905"/>
          </a:xfrm>
        </xdr:grpSpPr>
        <xdr:sp macro="" textlink="">
          <xdr:nvSpPr>
            <xdr:cNvPr id="490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91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92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93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494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514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15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16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495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496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506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07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8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9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510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1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2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13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497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98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499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500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504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05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501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02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503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  <xdr:grpSp>
        <xdr:nvGrpSpPr>
          <xdr:cNvPr id="487" name="Estoque01"/>
          <xdr:cNvGrpSpPr>
            <a:grpSpLocks/>
          </xdr:cNvGrpSpPr>
        </xdr:nvGrpSpPr>
        <xdr:grpSpPr bwMode="auto">
          <a:xfrm>
            <a:off x="2781300" y="1114425"/>
            <a:ext cx="288419" cy="329293"/>
            <a:chOff x="1472" y="116"/>
            <a:chExt cx="66" cy="74"/>
          </a:xfrm>
        </xdr:grpSpPr>
        <xdr:sp macro="" textlink="">
          <xdr:nvSpPr>
            <xdr:cNvPr id="488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89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</xdr:grpSp>
    <xdr:clientData/>
  </xdr:twoCellAnchor>
  <xdr:twoCellAnchor>
    <xdr:from>
      <xdr:col>0</xdr:col>
      <xdr:colOff>38100</xdr:colOff>
      <xdr:row>0</xdr:row>
      <xdr:rowOff>114300</xdr:rowOff>
    </xdr:from>
    <xdr:to>
      <xdr:col>27</xdr:col>
      <xdr:colOff>285750</xdr:colOff>
      <xdr:row>13</xdr:row>
      <xdr:rowOff>95250</xdr:rowOff>
    </xdr:to>
    <xdr:grpSp>
      <xdr:nvGrpSpPr>
        <xdr:cNvPr id="346" name="Grupo 345"/>
        <xdr:cNvGrpSpPr/>
      </xdr:nvGrpSpPr>
      <xdr:grpSpPr>
        <a:xfrm>
          <a:off x="38100" y="114300"/>
          <a:ext cx="19792950" cy="2190750"/>
          <a:chOff x="250371" y="163286"/>
          <a:chExt cx="23227393" cy="2034268"/>
        </a:xfrm>
      </xdr:grpSpPr>
      <xdr:grpSp>
        <xdr:nvGrpSpPr>
          <xdr:cNvPr id="347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372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3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348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370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71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USINA CRUÂNGI</a:t>
              </a:r>
              <a:endParaRPr lang="pt-BR" sz="18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49" name="CaixaDeTexto 348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350" name="CaixaDeTexto 349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351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352" name="CaixaDeTexto 351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353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54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355" name="CaixaDeTexto 354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356" name="CaixaDeTexto 355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357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367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8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69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CRU0111 Família 08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58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0,0666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359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60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361" name="CaixaDeTexto 360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362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3" name="CaixaDeTexto 362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364" name="Conector angulado 477"/>
          <xdr:cNvCxnSpPr>
            <a:stCxn id="352" idx="2"/>
            <a:endCxn id="372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65" name="CaixaDeTexto 364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366" name="CaixaDeTexto 365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23</xdr:col>
      <xdr:colOff>323850</xdr:colOff>
      <xdr:row>10</xdr:row>
      <xdr:rowOff>76200</xdr:rowOff>
    </xdr:from>
    <xdr:to>
      <xdr:col>27</xdr:col>
      <xdr:colOff>66675</xdr:colOff>
      <xdr:row>11</xdr:row>
      <xdr:rowOff>133350</xdr:rowOff>
    </xdr:to>
    <xdr:sp macro="" textlink="">
      <xdr:nvSpPr>
        <xdr:cNvPr id="374" name="Text 22"/>
        <xdr:cNvSpPr txBox="1">
          <a:spLocks noChangeArrowheads="1"/>
        </xdr:cNvSpPr>
      </xdr:nvSpPr>
      <xdr:spPr bwMode="auto">
        <a:xfrm>
          <a:off x="17411700" y="1790700"/>
          <a:ext cx="2200275" cy="2381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240.000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25</xdr:col>
      <xdr:colOff>108284</xdr:colOff>
      <xdr:row>12</xdr:row>
      <xdr:rowOff>45386</xdr:rowOff>
    </xdr:from>
    <xdr:to>
      <xdr:col>25</xdr:col>
      <xdr:colOff>347119</xdr:colOff>
      <xdr:row>28</xdr:row>
      <xdr:rowOff>153343</xdr:rowOff>
    </xdr:to>
    <xdr:sp macro="" textlink="">
      <xdr:nvSpPr>
        <xdr:cNvPr id="375" name="Acabados01"/>
        <xdr:cNvSpPr>
          <a:spLocks/>
        </xdr:cNvSpPr>
      </xdr:nvSpPr>
      <xdr:spPr bwMode="auto">
        <a:xfrm rot="18463008">
          <a:off x="17118698" y="3342272"/>
          <a:ext cx="2660657" cy="23883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57135</xdr:colOff>
      <xdr:row>31</xdr:row>
      <xdr:rowOff>1673</xdr:rowOff>
    </xdr:from>
    <xdr:to>
      <xdr:col>24</xdr:col>
      <xdr:colOff>182323</xdr:colOff>
      <xdr:row>32</xdr:row>
      <xdr:rowOff>85725</xdr:rowOff>
    </xdr:to>
    <xdr:sp macro="" textlink="">
      <xdr:nvSpPr>
        <xdr:cNvPr id="376" name="CaixaDeTexto 375"/>
        <xdr:cNvSpPr txBox="1"/>
      </xdr:nvSpPr>
      <xdr:spPr>
        <a:xfrm>
          <a:off x="17144985" y="5126123"/>
          <a:ext cx="734788" cy="24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Unidade</a:t>
          </a:r>
        </a:p>
      </xdr:txBody>
    </xdr:sp>
    <xdr:clientData/>
  </xdr:twoCellAnchor>
  <xdr:twoCellAnchor>
    <xdr:from>
      <xdr:col>20</xdr:col>
      <xdr:colOff>8153</xdr:colOff>
      <xdr:row>22</xdr:row>
      <xdr:rowOff>42918</xdr:rowOff>
    </xdr:from>
    <xdr:to>
      <xdr:col>23</xdr:col>
      <xdr:colOff>9525</xdr:colOff>
      <xdr:row>38</xdr:row>
      <xdr:rowOff>51056</xdr:rowOff>
    </xdr:to>
    <xdr:grpSp>
      <xdr:nvGrpSpPr>
        <xdr:cNvPr id="377" name="Grupo 376"/>
        <xdr:cNvGrpSpPr/>
      </xdr:nvGrpSpPr>
      <xdr:grpSpPr>
        <a:xfrm>
          <a:off x="15267203" y="3710043"/>
          <a:ext cx="1830172" cy="2598938"/>
          <a:chOff x="17539607" y="5619769"/>
          <a:chExt cx="1415882" cy="1848632"/>
        </a:xfrm>
      </xdr:grpSpPr>
      <xdr:grpSp>
        <xdr:nvGrpSpPr>
          <xdr:cNvPr id="378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435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6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37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79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80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381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82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383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384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385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386" name="Operador01"/>
          <xdr:cNvGrpSpPr>
            <a:grpSpLocks/>
          </xdr:cNvGrpSpPr>
        </xdr:nvGrpSpPr>
        <xdr:grpSpPr bwMode="auto">
          <a:xfrm>
            <a:off x="17910125" y="5876958"/>
            <a:ext cx="212884" cy="126547"/>
            <a:chOff x="1113" y="728"/>
            <a:chExt cx="106" cy="91"/>
          </a:xfrm>
        </xdr:grpSpPr>
        <xdr:sp macro="" textlink="">
          <xdr:nvSpPr>
            <xdr:cNvPr id="433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34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32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23</xdr:col>
      <xdr:colOff>134804</xdr:colOff>
      <xdr:row>26</xdr:row>
      <xdr:rowOff>123160</xdr:rowOff>
    </xdr:from>
    <xdr:to>
      <xdr:col>24</xdr:col>
      <xdr:colOff>99427</xdr:colOff>
      <xdr:row>30</xdr:row>
      <xdr:rowOff>135405</xdr:rowOff>
    </xdr:to>
    <xdr:grpSp>
      <xdr:nvGrpSpPr>
        <xdr:cNvPr id="438" name="Estoque01"/>
        <xdr:cNvGrpSpPr>
          <a:grpSpLocks/>
        </xdr:cNvGrpSpPr>
      </xdr:nvGrpSpPr>
      <xdr:grpSpPr bwMode="auto">
        <a:xfrm>
          <a:off x="17222654" y="4437985"/>
          <a:ext cx="574223" cy="659945"/>
          <a:chOff x="1472" y="116"/>
          <a:chExt cx="66" cy="74"/>
        </a:xfrm>
      </xdr:grpSpPr>
      <xdr:sp macro="" textlink="">
        <xdr:nvSpPr>
          <xdr:cNvPr id="439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0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19</xdr:col>
      <xdr:colOff>133350</xdr:colOff>
      <xdr:row>29</xdr:row>
      <xdr:rowOff>3465</xdr:rowOff>
    </xdr:from>
    <xdr:to>
      <xdr:col>19</xdr:col>
      <xdr:colOff>533400</xdr:colOff>
      <xdr:row>31</xdr:row>
      <xdr:rowOff>33401</xdr:rowOff>
    </xdr:to>
    <xdr:grpSp>
      <xdr:nvGrpSpPr>
        <xdr:cNvPr id="441" name="Empurrado01"/>
        <xdr:cNvGrpSpPr>
          <a:grpSpLocks/>
        </xdr:cNvGrpSpPr>
      </xdr:nvGrpSpPr>
      <xdr:grpSpPr bwMode="auto">
        <a:xfrm flipV="1">
          <a:off x="14782800" y="4804065"/>
          <a:ext cx="400050" cy="353786"/>
          <a:chOff x="1223" y="590"/>
          <a:chExt cx="238" cy="57"/>
        </a:xfrm>
      </xdr:grpSpPr>
      <xdr:sp macro="" textlink="">
        <xdr:nvSpPr>
          <xdr:cNvPr id="442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43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4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5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6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47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19</xdr:col>
      <xdr:colOff>174328</xdr:colOff>
      <xdr:row>36</xdr:row>
      <xdr:rowOff>132819</xdr:rowOff>
    </xdr:from>
    <xdr:to>
      <xdr:col>19</xdr:col>
      <xdr:colOff>465795</xdr:colOff>
      <xdr:row>40</xdr:row>
      <xdr:rowOff>142286</xdr:rowOff>
    </xdr:to>
    <xdr:grpSp>
      <xdr:nvGrpSpPr>
        <xdr:cNvPr id="448" name="Empurrado01"/>
        <xdr:cNvGrpSpPr>
          <a:grpSpLocks/>
        </xdr:cNvGrpSpPr>
      </xdr:nvGrpSpPr>
      <xdr:grpSpPr bwMode="auto">
        <a:xfrm rot="18627964" flipV="1">
          <a:off x="14640928" y="6249744"/>
          <a:ext cx="657167" cy="291467"/>
          <a:chOff x="1223" y="590"/>
          <a:chExt cx="238" cy="57"/>
        </a:xfrm>
      </xdr:grpSpPr>
      <xdr:sp macro="" textlink="">
        <xdr:nvSpPr>
          <xdr:cNvPr id="44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19</xdr:col>
      <xdr:colOff>177558</xdr:colOff>
      <xdr:row>20</xdr:row>
      <xdr:rowOff>10800</xdr:rowOff>
    </xdr:from>
    <xdr:to>
      <xdr:col>19</xdr:col>
      <xdr:colOff>502535</xdr:colOff>
      <xdr:row>23</xdr:row>
      <xdr:rowOff>110252</xdr:rowOff>
    </xdr:to>
    <xdr:grpSp>
      <xdr:nvGrpSpPr>
        <xdr:cNvPr id="455" name="Empurrado01"/>
        <xdr:cNvGrpSpPr>
          <a:grpSpLocks/>
        </xdr:cNvGrpSpPr>
      </xdr:nvGrpSpPr>
      <xdr:grpSpPr bwMode="auto">
        <a:xfrm rot="2986517" flipV="1">
          <a:off x="14696883" y="3484200"/>
          <a:ext cx="585227" cy="324977"/>
          <a:chOff x="1223" y="590"/>
          <a:chExt cx="238" cy="57"/>
        </a:xfrm>
      </xdr:grpSpPr>
      <xdr:sp macro="" textlink="">
        <xdr:nvSpPr>
          <xdr:cNvPr id="456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7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8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59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0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1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21</xdr:col>
      <xdr:colOff>315676</xdr:colOff>
      <xdr:row>20</xdr:row>
      <xdr:rowOff>40150</xdr:rowOff>
    </xdr:from>
    <xdr:to>
      <xdr:col>22</xdr:col>
      <xdr:colOff>182475</xdr:colOff>
      <xdr:row>21</xdr:row>
      <xdr:rowOff>147636</xdr:rowOff>
    </xdr:to>
    <xdr:grpSp>
      <xdr:nvGrpSpPr>
        <xdr:cNvPr id="462" name="VaVer01"/>
        <xdr:cNvGrpSpPr>
          <a:grpSpLocks/>
        </xdr:cNvGrpSpPr>
      </xdr:nvGrpSpPr>
      <xdr:grpSpPr bwMode="auto">
        <a:xfrm>
          <a:off x="16184326" y="3383425"/>
          <a:ext cx="476399" cy="269411"/>
          <a:chOff x="1367" y="606"/>
          <a:chExt cx="190" cy="124"/>
        </a:xfrm>
      </xdr:grpSpPr>
      <xdr:sp macro="" textlink="">
        <xdr:nvSpPr>
          <xdr:cNvPr id="463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4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5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6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7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24</xdr:col>
      <xdr:colOff>114300</xdr:colOff>
      <xdr:row>18</xdr:row>
      <xdr:rowOff>85725</xdr:rowOff>
    </xdr:from>
    <xdr:to>
      <xdr:col>26</xdr:col>
      <xdr:colOff>108857</xdr:colOff>
      <xdr:row>24</xdr:row>
      <xdr:rowOff>121104</xdr:rowOff>
    </xdr:to>
    <xdr:grpSp>
      <xdr:nvGrpSpPr>
        <xdr:cNvPr id="475" name="Caminhao01"/>
        <xdr:cNvGrpSpPr>
          <a:grpSpLocks/>
        </xdr:cNvGrpSpPr>
      </xdr:nvGrpSpPr>
      <xdr:grpSpPr bwMode="auto">
        <a:xfrm>
          <a:off x="17811750" y="3105150"/>
          <a:ext cx="1194707" cy="1006929"/>
          <a:chOff x="1029" y="32"/>
          <a:chExt cx="85" cy="52"/>
        </a:xfrm>
      </xdr:grpSpPr>
      <xdr:sp macro="" textlink="">
        <xdr:nvSpPr>
          <xdr:cNvPr id="476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77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8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79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1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2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24</xdr:col>
      <xdr:colOff>133350</xdr:colOff>
      <xdr:row>20</xdr:row>
      <xdr:rowOff>31297</xdr:rowOff>
    </xdr:from>
    <xdr:to>
      <xdr:col>25</xdr:col>
      <xdr:colOff>443593</xdr:colOff>
      <xdr:row>21</xdr:row>
      <xdr:rowOff>89808</xdr:rowOff>
    </xdr:to>
    <xdr:sp macro="" textlink="">
      <xdr:nvSpPr>
        <xdr:cNvPr id="533" name="Text 22"/>
        <xdr:cNvSpPr txBox="1">
          <a:spLocks noChangeArrowheads="1"/>
        </xdr:cNvSpPr>
      </xdr:nvSpPr>
      <xdr:spPr bwMode="auto">
        <a:xfrm>
          <a:off x="17830800" y="3374572"/>
          <a:ext cx="834118" cy="22043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0</xdr:col>
      <xdr:colOff>66675</xdr:colOff>
      <xdr:row>13</xdr:row>
      <xdr:rowOff>114300</xdr:rowOff>
    </xdr:from>
    <xdr:to>
      <xdr:col>0</xdr:col>
      <xdr:colOff>1408339</xdr:colOff>
      <xdr:row>19</xdr:row>
      <xdr:rowOff>149678</xdr:rowOff>
    </xdr:to>
    <xdr:grpSp>
      <xdr:nvGrpSpPr>
        <xdr:cNvPr id="542" name="Caminhao01"/>
        <xdr:cNvGrpSpPr>
          <a:grpSpLocks/>
        </xdr:cNvGrpSpPr>
      </xdr:nvGrpSpPr>
      <xdr:grpSpPr bwMode="auto">
        <a:xfrm>
          <a:off x="66675" y="2324100"/>
          <a:ext cx="1341664" cy="1006928"/>
          <a:chOff x="1029" y="32"/>
          <a:chExt cx="85" cy="52"/>
        </a:xfrm>
      </xdr:grpSpPr>
      <xdr:sp macro="" textlink="">
        <xdr:nvSpPr>
          <xdr:cNvPr id="543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4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5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6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47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8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133350</xdr:colOff>
      <xdr:row>15</xdr:row>
      <xdr:rowOff>48986</xdr:rowOff>
    </xdr:from>
    <xdr:to>
      <xdr:col>0</xdr:col>
      <xdr:colOff>952500</xdr:colOff>
      <xdr:row>16</xdr:row>
      <xdr:rowOff>108857</xdr:rowOff>
    </xdr:to>
    <xdr:sp macro="" textlink="">
      <xdr:nvSpPr>
        <xdr:cNvPr id="549" name="Text 22"/>
        <xdr:cNvSpPr txBox="1">
          <a:spLocks noChangeArrowheads="1"/>
        </xdr:cNvSpPr>
      </xdr:nvSpPr>
      <xdr:spPr bwMode="auto">
        <a:xfrm>
          <a:off x="133350" y="258263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14</xdr:col>
      <xdr:colOff>518828</xdr:colOff>
      <xdr:row>7</xdr:row>
      <xdr:rowOff>741</xdr:rowOff>
    </xdr:from>
    <xdr:to>
      <xdr:col>21</xdr:col>
      <xdr:colOff>313203</xdr:colOff>
      <xdr:row>22</xdr:row>
      <xdr:rowOff>42918</xdr:rowOff>
    </xdr:to>
    <xdr:cxnSp macro="">
      <xdr:nvCxnSpPr>
        <xdr:cNvPr id="550" name="Conector de seta reta 263"/>
        <xdr:cNvCxnSpPr>
          <a:cxnSpLocks noChangeShapeType="1"/>
          <a:stCxn id="350" idx="2"/>
          <a:endCxn id="437" idx="0"/>
        </xdr:cNvCxnSpPr>
      </xdr:nvCxnSpPr>
      <xdr:spPr bwMode="auto">
        <a:xfrm>
          <a:off x="11786903" y="1229466"/>
          <a:ext cx="4394950" cy="248057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19050</xdr:colOff>
      <xdr:row>10</xdr:row>
      <xdr:rowOff>133350</xdr:rowOff>
    </xdr:from>
    <xdr:to>
      <xdr:col>19</xdr:col>
      <xdr:colOff>1148</xdr:colOff>
      <xdr:row>22</xdr:row>
      <xdr:rowOff>23915</xdr:rowOff>
    </xdr:to>
    <xdr:grpSp>
      <xdr:nvGrpSpPr>
        <xdr:cNvPr id="554" name="Grupo 553"/>
        <xdr:cNvGrpSpPr/>
      </xdr:nvGrpSpPr>
      <xdr:grpSpPr>
        <a:xfrm>
          <a:off x="12563475" y="1847850"/>
          <a:ext cx="2087123" cy="1843190"/>
          <a:chOff x="12553888" y="1793419"/>
          <a:chExt cx="2087123" cy="1843190"/>
        </a:xfrm>
      </xdr:grpSpPr>
      <xdr:grpSp>
        <xdr:nvGrpSpPr>
          <xdr:cNvPr id="555" name="Processo01"/>
          <xdr:cNvGrpSpPr>
            <a:grpSpLocks/>
          </xdr:cNvGrpSpPr>
        </xdr:nvGrpSpPr>
        <xdr:grpSpPr bwMode="auto">
          <a:xfrm>
            <a:off x="12553951" y="1793419"/>
            <a:ext cx="2085974" cy="450850"/>
            <a:chOff x="1276" y="62"/>
            <a:chExt cx="90" cy="60"/>
          </a:xfrm>
        </xdr:grpSpPr>
        <xdr:sp macro="" textlink="">
          <xdr:nvSpPr>
            <xdr:cNvPr id="567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68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569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CORTE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&amp; COSTURA (CHINESA)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556" name="Text 22"/>
          <xdr:cNvSpPr txBox="1">
            <a:spLocks noChangeArrowheads="1"/>
          </xdr:cNvSpPr>
        </xdr:nvSpPr>
        <xdr:spPr bwMode="auto">
          <a:xfrm>
            <a:off x="12553888" y="2268307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 73,68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57" name="Text 22"/>
          <xdr:cNvSpPr txBox="1">
            <a:spLocks noChangeArrowheads="1"/>
          </xdr:cNvSpPr>
        </xdr:nvSpPr>
        <xdr:spPr bwMode="auto">
          <a:xfrm>
            <a:off x="12553969" y="2480979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3 min.</a:t>
            </a:r>
          </a:p>
        </xdr:txBody>
      </xdr:sp>
      <xdr:sp macro="" textlink="">
        <xdr:nvSpPr>
          <xdr:cNvPr id="558" name="Text 22"/>
          <xdr:cNvSpPr txBox="1">
            <a:spLocks noChangeArrowheads="1"/>
          </xdr:cNvSpPr>
        </xdr:nvSpPr>
        <xdr:spPr bwMode="auto">
          <a:xfrm>
            <a:off x="12553969" y="2677881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59" name="Text 22"/>
          <xdr:cNvSpPr txBox="1">
            <a:spLocks noChangeArrowheads="1"/>
          </xdr:cNvSpPr>
        </xdr:nvSpPr>
        <xdr:spPr bwMode="auto">
          <a:xfrm>
            <a:off x="12553969" y="2868382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1,22%</a:t>
            </a:r>
          </a:p>
        </xdr:txBody>
      </xdr:sp>
      <xdr:sp macro="" textlink="">
        <xdr:nvSpPr>
          <xdr:cNvPr id="560" name="Text 22"/>
          <xdr:cNvSpPr txBox="1">
            <a:spLocks noChangeArrowheads="1"/>
          </xdr:cNvSpPr>
        </xdr:nvSpPr>
        <xdr:spPr bwMode="auto">
          <a:xfrm>
            <a:off x="12553969" y="3067045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1,98%</a:t>
            </a:r>
          </a:p>
        </xdr:txBody>
      </xdr:sp>
      <xdr:sp macro="" textlink="">
        <xdr:nvSpPr>
          <xdr:cNvPr id="561" name="Text 22"/>
          <xdr:cNvSpPr txBox="1">
            <a:spLocks noChangeArrowheads="1"/>
          </xdr:cNvSpPr>
        </xdr:nvSpPr>
        <xdr:spPr bwMode="auto">
          <a:xfrm>
            <a:off x="12553969" y="3456609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867,2 min./dia</a:t>
            </a:r>
          </a:p>
        </xdr:txBody>
      </xdr:sp>
      <xdr:sp macro="" textlink="">
        <xdr:nvSpPr>
          <xdr:cNvPr id="562" name="Text 22"/>
          <xdr:cNvSpPr txBox="1">
            <a:spLocks noChangeArrowheads="1"/>
          </xdr:cNvSpPr>
        </xdr:nvSpPr>
        <xdr:spPr bwMode="auto">
          <a:xfrm>
            <a:off x="12553970" y="3265310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97,46%</a:t>
            </a:r>
          </a:p>
        </xdr:txBody>
      </xdr:sp>
      <xdr:grpSp>
        <xdr:nvGrpSpPr>
          <xdr:cNvPr id="563" name="Operador01"/>
          <xdr:cNvGrpSpPr>
            <a:grpSpLocks/>
          </xdr:cNvGrpSpPr>
        </xdr:nvGrpSpPr>
        <xdr:grpSpPr bwMode="auto">
          <a:xfrm>
            <a:off x="13116334" y="2058765"/>
            <a:ext cx="314017" cy="125185"/>
            <a:chOff x="1113" y="728"/>
            <a:chExt cx="106" cy="91"/>
          </a:xfrm>
        </xdr:grpSpPr>
        <xdr:sp macro="" textlink="">
          <xdr:nvSpPr>
            <xdr:cNvPr id="565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566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564" name="Text 22"/>
          <xdr:cNvSpPr txBox="1">
            <a:spLocks noChangeArrowheads="1"/>
          </xdr:cNvSpPr>
        </xdr:nvSpPr>
        <xdr:spPr bwMode="auto">
          <a:xfrm>
            <a:off x="13603799" y="2019301"/>
            <a:ext cx="522970" cy="19866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0</xdr:col>
      <xdr:colOff>1101002</xdr:colOff>
      <xdr:row>25</xdr:row>
      <xdr:rowOff>95250</xdr:rowOff>
    </xdr:from>
    <xdr:to>
      <xdr:col>1</xdr:col>
      <xdr:colOff>1047934</xdr:colOff>
      <xdr:row>30</xdr:row>
      <xdr:rowOff>77560</xdr:rowOff>
    </xdr:to>
    <xdr:sp macro="" textlink="">
      <xdr:nvSpPr>
        <xdr:cNvPr id="691" name="Explosão 1 690"/>
        <xdr:cNvSpPr/>
      </xdr:nvSpPr>
      <xdr:spPr>
        <a:xfrm rot="19488168">
          <a:off x="1101002" y="4248150"/>
          <a:ext cx="1394732" cy="79193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0</xdr:col>
      <xdr:colOff>586652</xdr:colOff>
      <xdr:row>36</xdr:row>
      <xdr:rowOff>47626</xdr:rowOff>
    </xdr:from>
    <xdr:to>
      <xdr:col>1</xdr:col>
      <xdr:colOff>771709</xdr:colOff>
      <xdr:row>42</xdr:row>
      <xdr:rowOff>34019</xdr:rowOff>
    </xdr:to>
    <xdr:sp macro="" textlink="">
      <xdr:nvSpPr>
        <xdr:cNvPr id="692" name="Explosão 1 691"/>
        <xdr:cNvSpPr/>
      </xdr:nvSpPr>
      <xdr:spPr>
        <a:xfrm rot="19514295">
          <a:off x="586652" y="5981701"/>
          <a:ext cx="1632857" cy="101509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Padrão</a:t>
          </a:r>
          <a:r>
            <a:rPr lang="pt-BR" sz="800" baseline="0"/>
            <a:t> Configuração</a:t>
          </a:r>
          <a:endParaRPr lang="pt-BR" sz="800"/>
        </a:p>
      </xdr:txBody>
    </xdr:sp>
    <xdr:clientData/>
  </xdr:twoCellAnchor>
  <xdr:twoCellAnchor>
    <xdr:from>
      <xdr:col>0</xdr:col>
      <xdr:colOff>533400</xdr:colOff>
      <xdr:row>42</xdr:row>
      <xdr:rowOff>14968</xdr:rowOff>
    </xdr:from>
    <xdr:to>
      <xdr:col>1</xdr:col>
      <xdr:colOff>813707</xdr:colOff>
      <xdr:row>47</xdr:row>
      <xdr:rowOff>153760</xdr:rowOff>
    </xdr:to>
    <xdr:sp macro="" textlink="">
      <xdr:nvSpPr>
        <xdr:cNvPr id="693" name="Explosão 1 692"/>
        <xdr:cNvSpPr/>
      </xdr:nvSpPr>
      <xdr:spPr>
        <a:xfrm rot="18900003">
          <a:off x="533400" y="6977743"/>
          <a:ext cx="1728107" cy="97699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3</xdr:col>
      <xdr:colOff>465980</xdr:colOff>
      <xdr:row>24</xdr:row>
      <xdr:rowOff>158083</xdr:rowOff>
    </xdr:from>
    <xdr:to>
      <xdr:col>4</xdr:col>
      <xdr:colOff>223095</xdr:colOff>
      <xdr:row>29</xdr:row>
      <xdr:rowOff>8169</xdr:rowOff>
    </xdr:to>
    <xdr:sp macro="" textlink="">
      <xdr:nvSpPr>
        <xdr:cNvPr id="694" name="Explosão 1 693"/>
        <xdr:cNvSpPr/>
      </xdr:nvSpPr>
      <xdr:spPr>
        <a:xfrm rot="21357695">
          <a:off x="3961655" y="4149058"/>
          <a:ext cx="1262065" cy="65971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3</xdr:col>
      <xdr:colOff>355332</xdr:colOff>
      <xdr:row>42</xdr:row>
      <xdr:rowOff>8164</xdr:rowOff>
    </xdr:from>
    <xdr:to>
      <xdr:col>4</xdr:col>
      <xdr:colOff>315871</xdr:colOff>
      <xdr:row>47</xdr:row>
      <xdr:rowOff>148317</xdr:rowOff>
    </xdr:to>
    <xdr:sp macro="" textlink="">
      <xdr:nvSpPr>
        <xdr:cNvPr id="695" name="Explosão 1 694"/>
        <xdr:cNvSpPr/>
      </xdr:nvSpPr>
      <xdr:spPr>
        <a:xfrm>
          <a:off x="3851007" y="6970939"/>
          <a:ext cx="1465489" cy="97835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6</xdr:col>
      <xdr:colOff>70930</xdr:colOff>
      <xdr:row>23</xdr:row>
      <xdr:rowOff>104776</xdr:rowOff>
    </xdr:from>
    <xdr:to>
      <xdr:col>8</xdr:col>
      <xdr:colOff>2446</xdr:colOff>
      <xdr:row>29</xdr:row>
      <xdr:rowOff>143244</xdr:rowOff>
    </xdr:to>
    <xdr:sp macro="" textlink="">
      <xdr:nvSpPr>
        <xdr:cNvPr id="696" name="Explosão 1 695"/>
        <xdr:cNvSpPr/>
      </xdr:nvSpPr>
      <xdr:spPr>
        <a:xfrm rot="1554147">
          <a:off x="6290755" y="3933826"/>
          <a:ext cx="1284066" cy="101001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6</xdr:col>
      <xdr:colOff>27817</xdr:colOff>
      <xdr:row>41</xdr:row>
      <xdr:rowOff>95036</xdr:rowOff>
    </xdr:from>
    <xdr:to>
      <xdr:col>8</xdr:col>
      <xdr:colOff>42783</xdr:colOff>
      <xdr:row>47</xdr:row>
      <xdr:rowOff>65101</xdr:rowOff>
    </xdr:to>
    <xdr:sp macro="" textlink="">
      <xdr:nvSpPr>
        <xdr:cNvPr id="697" name="Explosão 1 696"/>
        <xdr:cNvSpPr/>
      </xdr:nvSpPr>
      <xdr:spPr>
        <a:xfrm>
          <a:off x="6247642" y="6867311"/>
          <a:ext cx="1367516" cy="99876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  <xdr:twoCellAnchor>
    <xdr:from>
      <xdr:col>7</xdr:col>
      <xdr:colOff>395209</xdr:colOff>
      <xdr:row>38</xdr:row>
      <xdr:rowOff>17475</xdr:rowOff>
    </xdr:from>
    <xdr:to>
      <xdr:col>9</xdr:col>
      <xdr:colOff>449638</xdr:colOff>
      <xdr:row>43</xdr:row>
      <xdr:rowOff>99116</xdr:rowOff>
    </xdr:to>
    <xdr:sp macro="" textlink="">
      <xdr:nvSpPr>
        <xdr:cNvPr id="698" name="Explosão 1 697"/>
        <xdr:cNvSpPr/>
      </xdr:nvSpPr>
      <xdr:spPr>
        <a:xfrm rot="582288">
          <a:off x="7167484" y="6275400"/>
          <a:ext cx="1464129" cy="97699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Estoque</a:t>
          </a:r>
          <a:r>
            <a:rPr lang="pt-BR" sz="800" baseline="0"/>
            <a:t> sem controle</a:t>
          </a:r>
          <a:endParaRPr lang="pt-BR" sz="800"/>
        </a:p>
      </xdr:txBody>
    </xdr:sp>
    <xdr:clientData/>
  </xdr:twoCellAnchor>
  <xdr:twoCellAnchor>
    <xdr:from>
      <xdr:col>4</xdr:col>
      <xdr:colOff>232755</xdr:colOff>
      <xdr:row>23</xdr:row>
      <xdr:rowOff>105846</xdr:rowOff>
    </xdr:from>
    <xdr:to>
      <xdr:col>6</xdr:col>
      <xdr:colOff>274115</xdr:colOff>
      <xdr:row>29</xdr:row>
      <xdr:rowOff>142123</xdr:rowOff>
    </xdr:to>
    <xdr:sp macro="" textlink="">
      <xdr:nvSpPr>
        <xdr:cNvPr id="699" name="Explosão 1 698"/>
        <xdr:cNvSpPr/>
      </xdr:nvSpPr>
      <xdr:spPr>
        <a:xfrm rot="19609209">
          <a:off x="5233380" y="3934896"/>
          <a:ext cx="1260560" cy="100782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r>
            <a:rPr lang="pt-BR" sz="800" baseline="0"/>
            <a:t> Qualidade</a:t>
          </a:r>
          <a:endParaRPr lang="pt-BR" sz="800"/>
        </a:p>
      </xdr:txBody>
    </xdr:sp>
    <xdr:clientData/>
  </xdr:twoCellAnchor>
  <xdr:twoCellAnchor>
    <xdr:from>
      <xdr:col>4</xdr:col>
      <xdr:colOff>142875</xdr:colOff>
      <xdr:row>41</xdr:row>
      <xdr:rowOff>76274</xdr:rowOff>
    </xdr:from>
    <xdr:to>
      <xdr:col>6</xdr:col>
      <xdr:colOff>129067</xdr:colOff>
      <xdr:row>46</xdr:row>
      <xdr:rowOff>160000</xdr:rowOff>
    </xdr:to>
    <xdr:sp macro="" textlink="">
      <xdr:nvSpPr>
        <xdr:cNvPr id="700" name="Explosão 1 699"/>
        <xdr:cNvSpPr/>
      </xdr:nvSpPr>
      <xdr:spPr>
        <a:xfrm rot="19345171">
          <a:off x="5143500" y="6848549"/>
          <a:ext cx="1205392" cy="950501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7</xdr:col>
      <xdr:colOff>378209</xdr:colOff>
      <xdr:row>27</xdr:row>
      <xdr:rowOff>91646</xdr:rowOff>
    </xdr:from>
    <xdr:to>
      <xdr:col>9</xdr:col>
      <xdr:colOff>406233</xdr:colOff>
      <xdr:row>32</xdr:row>
      <xdr:rowOff>46755</xdr:rowOff>
    </xdr:to>
    <xdr:sp macro="" textlink="">
      <xdr:nvSpPr>
        <xdr:cNvPr id="701" name="Explosão 1 700"/>
        <xdr:cNvSpPr/>
      </xdr:nvSpPr>
      <xdr:spPr>
        <a:xfrm rot="21357695">
          <a:off x="7150484" y="4568396"/>
          <a:ext cx="1437724" cy="764734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Prob.</a:t>
          </a:r>
          <a:r>
            <a:rPr lang="pt-BR" sz="800" baseline="0"/>
            <a:t> Layout</a:t>
          </a:r>
          <a:endParaRPr lang="pt-BR" sz="800"/>
        </a:p>
      </xdr:txBody>
    </xdr:sp>
    <xdr:clientData/>
  </xdr:twoCellAnchor>
  <xdr:twoCellAnchor>
    <xdr:from>
      <xdr:col>20</xdr:col>
      <xdr:colOff>159183</xdr:colOff>
      <xdr:row>8</xdr:row>
      <xdr:rowOff>22809</xdr:rowOff>
    </xdr:from>
    <xdr:to>
      <xdr:col>23</xdr:col>
      <xdr:colOff>68411</xdr:colOff>
      <xdr:row>15</xdr:row>
      <xdr:rowOff>5939</xdr:rowOff>
    </xdr:to>
    <xdr:sp macro="" textlink="">
      <xdr:nvSpPr>
        <xdr:cNvPr id="702" name="Explosão 1 701"/>
        <xdr:cNvSpPr/>
      </xdr:nvSpPr>
      <xdr:spPr>
        <a:xfrm rot="1029070">
          <a:off x="15418233" y="1413459"/>
          <a:ext cx="1738028" cy="1126130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Probl. Liberação de OP</a:t>
          </a:r>
        </a:p>
      </xdr:txBody>
    </xdr:sp>
    <xdr:clientData/>
  </xdr:twoCellAnchor>
  <xdr:twoCellAnchor>
    <xdr:from>
      <xdr:col>13</xdr:col>
      <xdr:colOff>288380</xdr:colOff>
      <xdr:row>8</xdr:row>
      <xdr:rowOff>123826</xdr:rowOff>
    </xdr:from>
    <xdr:to>
      <xdr:col>16</xdr:col>
      <xdr:colOff>354711</xdr:colOff>
      <xdr:row>15</xdr:row>
      <xdr:rowOff>118483</xdr:rowOff>
    </xdr:to>
    <xdr:sp macro="" textlink="">
      <xdr:nvSpPr>
        <xdr:cNvPr id="703" name="Explosão 1 702"/>
        <xdr:cNvSpPr/>
      </xdr:nvSpPr>
      <xdr:spPr>
        <a:xfrm rot="2063156">
          <a:off x="10946855" y="1514476"/>
          <a:ext cx="1952281" cy="113765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Falta Programação de Produção</a:t>
          </a:r>
        </a:p>
      </xdr:txBody>
    </xdr:sp>
    <xdr:clientData/>
  </xdr:twoCellAnchor>
  <xdr:twoCellAnchor>
    <xdr:from>
      <xdr:col>8</xdr:col>
      <xdr:colOff>523875</xdr:colOff>
      <xdr:row>7</xdr:row>
      <xdr:rowOff>6742</xdr:rowOff>
    </xdr:from>
    <xdr:to>
      <xdr:col>13</xdr:col>
      <xdr:colOff>259846</xdr:colOff>
      <xdr:row>16</xdr:row>
      <xdr:rowOff>129755</xdr:rowOff>
    </xdr:to>
    <xdr:sp macro="" textlink="">
      <xdr:nvSpPr>
        <xdr:cNvPr id="704" name="Explosão 1 703"/>
        <xdr:cNvSpPr/>
      </xdr:nvSpPr>
      <xdr:spPr>
        <a:xfrm rot="164791">
          <a:off x="8096250" y="1235467"/>
          <a:ext cx="2822071" cy="158986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050" b="1"/>
            <a:t>Fluxo</a:t>
          </a:r>
          <a:r>
            <a:rPr lang="pt-BR" sz="1050" b="1" baseline="0"/>
            <a:t> de informação Truncado</a:t>
          </a:r>
          <a:endParaRPr lang="pt-BR" sz="1050" b="1"/>
        </a:p>
      </xdr:txBody>
    </xdr:sp>
    <xdr:clientData/>
  </xdr:twoCellAnchor>
  <xdr:twoCellAnchor>
    <xdr:from>
      <xdr:col>8</xdr:col>
      <xdr:colOff>533400</xdr:colOff>
      <xdr:row>17</xdr:row>
      <xdr:rowOff>42049</xdr:rowOff>
    </xdr:from>
    <xdr:to>
      <xdr:col>11</xdr:col>
      <xdr:colOff>78922</xdr:colOff>
      <xdr:row>22</xdr:row>
      <xdr:rowOff>29803</xdr:rowOff>
    </xdr:to>
    <xdr:sp macro="" textlink="">
      <xdr:nvSpPr>
        <xdr:cNvPr id="705" name="Explosão 1 704"/>
        <xdr:cNvSpPr/>
      </xdr:nvSpPr>
      <xdr:spPr>
        <a:xfrm rot="19488168">
          <a:off x="8105775" y="2899549"/>
          <a:ext cx="1412422" cy="797379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9</xdr:col>
      <xdr:colOff>408237</xdr:colOff>
      <xdr:row>32</xdr:row>
      <xdr:rowOff>107965</xdr:rowOff>
    </xdr:from>
    <xdr:to>
      <xdr:col>11</xdr:col>
      <xdr:colOff>141868</xdr:colOff>
      <xdr:row>39</xdr:row>
      <xdr:rowOff>73197</xdr:rowOff>
    </xdr:to>
    <xdr:sp macro="" textlink="">
      <xdr:nvSpPr>
        <xdr:cNvPr id="706" name="Explosão 1 705"/>
        <xdr:cNvSpPr/>
      </xdr:nvSpPr>
      <xdr:spPr>
        <a:xfrm rot="20100572">
          <a:off x="8590212" y="5394340"/>
          <a:ext cx="990931" cy="1098707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Setup</a:t>
          </a:r>
          <a:r>
            <a:rPr lang="pt-BR" sz="800" baseline="0"/>
            <a:t> </a:t>
          </a:r>
          <a:r>
            <a:rPr lang="pt-BR" sz="800"/>
            <a:t>elevado</a:t>
          </a:r>
        </a:p>
      </xdr:txBody>
    </xdr:sp>
    <xdr:clientData/>
  </xdr:twoCellAnchor>
  <xdr:twoCellAnchor>
    <xdr:from>
      <xdr:col>11</xdr:col>
      <xdr:colOff>567620</xdr:colOff>
      <xdr:row>16</xdr:row>
      <xdr:rowOff>47289</xdr:rowOff>
    </xdr:from>
    <xdr:to>
      <xdr:col>13</xdr:col>
      <xdr:colOff>537399</xdr:colOff>
      <xdr:row>22</xdr:row>
      <xdr:rowOff>118964</xdr:rowOff>
    </xdr:to>
    <xdr:sp macro="" textlink="">
      <xdr:nvSpPr>
        <xdr:cNvPr id="707" name="Explosão 1 706"/>
        <xdr:cNvSpPr/>
      </xdr:nvSpPr>
      <xdr:spPr>
        <a:xfrm rot="19116661">
          <a:off x="10006895" y="2742864"/>
          <a:ext cx="1188979" cy="1043225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11</xdr:col>
      <xdr:colOff>507157</xdr:colOff>
      <xdr:row>35</xdr:row>
      <xdr:rowOff>16999</xdr:rowOff>
    </xdr:from>
    <xdr:to>
      <xdr:col>13</xdr:col>
      <xdr:colOff>590572</xdr:colOff>
      <xdr:row>40</xdr:row>
      <xdr:rowOff>185856</xdr:rowOff>
    </xdr:to>
    <xdr:sp macro="" textlink="">
      <xdr:nvSpPr>
        <xdr:cNvPr id="708" name="Explosão 1 707"/>
        <xdr:cNvSpPr/>
      </xdr:nvSpPr>
      <xdr:spPr>
        <a:xfrm rot="1020070">
          <a:off x="9946432" y="5789149"/>
          <a:ext cx="1302615" cy="97848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700"/>
            <a:t>Padrão</a:t>
          </a:r>
          <a:r>
            <a:rPr lang="pt-BR" sz="700" baseline="0"/>
            <a:t> Configuração</a:t>
          </a:r>
          <a:endParaRPr lang="pt-BR" sz="700"/>
        </a:p>
      </xdr:txBody>
    </xdr:sp>
    <xdr:clientData/>
  </xdr:twoCellAnchor>
  <xdr:twoCellAnchor>
    <xdr:from>
      <xdr:col>8</xdr:col>
      <xdr:colOff>569868</xdr:colOff>
      <xdr:row>23</xdr:row>
      <xdr:rowOff>12386</xdr:rowOff>
    </xdr:from>
    <xdr:to>
      <xdr:col>10</xdr:col>
      <xdr:colOff>638816</xdr:colOff>
      <xdr:row>29</xdr:row>
      <xdr:rowOff>59019</xdr:rowOff>
    </xdr:to>
    <xdr:sp macro="" textlink="">
      <xdr:nvSpPr>
        <xdr:cNvPr id="709" name="Explosão 1 708"/>
        <xdr:cNvSpPr/>
      </xdr:nvSpPr>
      <xdr:spPr>
        <a:xfrm rot="17563473">
          <a:off x="8277225" y="3706454"/>
          <a:ext cx="1018183" cy="1288148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9</xdr:col>
      <xdr:colOff>214719</xdr:colOff>
      <xdr:row>46</xdr:row>
      <xdr:rowOff>68177</xdr:rowOff>
    </xdr:from>
    <xdr:to>
      <xdr:col>11</xdr:col>
      <xdr:colOff>251011</xdr:colOff>
      <xdr:row>53</xdr:row>
      <xdr:rowOff>38610</xdr:rowOff>
    </xdr:to>
    <xdr:sp macro="" textlink="">
      <xdr:nvSpPr>
        <xdr:cNvPr id="710" name="Explosão 1 709"/>
        <xdr:cNvSpPr/>
      </xdr:nvSpPr>
      <xdr:spPr>
        <a:xfrm rot="21371561">
          <a:off x="8396694" y="7707227"/>
          <a:ext cx="1293592" cy="1132483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Controle</a:t>
          </a:r>
          <a:br>
            <a:rPr lang="pt-BR" sz="800"/>
          </a:br>
          <a:r>
            <a:rPr lang="pt-BR" sz="800" baseline="0"/>
            <a:t>dados</a:t>
          </a:r>
          <a:endParaRPr lang="pt-BR" sz="800"/>
        </a:p>
      </xdr:txBody>
    </xdr:sp>
    <xdr:clientData/>
  </xdr:twoCellAnchor>
  <xdr:twoCellAnchor>
    <xdr:from>
      <xdr:col>11</xdr:col>
      <xdr:colOff>326572</xdr:colOff>
      <xdr:row>46</xdr:row>
      <xdr:rowOff>131857</xdr:rowOff>
    </xdr:from>
    <xdr:to>
      <xdr:col>13</xdr:col>
      <xdr:colOff>379638</xdr:colOff>
      <xdr:row>53</xdr:row>
      <xdr:rowOff>154989</xdr:rowOff>
    </xdr:to>
    <xdr:sp macro="" textlink="">
      <xdr:nvSpPr>
        <xdr:cNvPr id="711" name="Explosão 1 710"/>
        <xdr:cNvSpPr/>
      </xdr:nvSpPr>
      <xdr:spPr>
        <a:xfrm rot="20522983">
          <a:off x="9765847" y="7770907"/>
          <a:ext cx="1272266" cy="1185182"/>
        </a:xfrm>
        <a:prstGeom prst="irregularSeal1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800"/>
            <a:t>Baixa</a:t>
          </a:r>
          <a:r>
            <a:rPr lang="pt-BR" sz="800" baseline="0"/>
            <a:t> </a:t>
          </a:r>
          <a:br>
            <a:rPr lang="pt-BR" sz="800" baseline="0"/>
          </a:br>
          <a:r>
            <a:rPr lang="pt-BR" sz="800" baseline="0"/>
            <a:t>Eficiência</a:t>
          </a:r>
          <a:endParaRPr lang="pt-BR" sz="8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27</xdr:row>
      <xdr:rowOff>151040</xdr:rowOff>
    </xdr:from>
    <xdr:to>
      <xdr:col>3</xdr:col>
      <xdr:colOff>19050</xdr:colOff>
      <xdr:row>32</xdr:row>
      <xdr:rowOff>6804</xdr:rowOff>
    </xdr:to>
    <xdr:grpSp>
      <xdr:nvGrpSpPr>
        <xdr:cNvPr id="2" name="Processo01"/>
        <xdr:cNvGrpSpPr>
          <a:grpSpLocks/>
        </xdr:cNvGrpSpPr>
      </xdr:nvGrpSpPr>
      <xdr:grpSpPr bwMode="auto">
        <a:xfrm>
          <a:off x="1466850" y="4627790"/>
          <a:ext cx="2047875" cy="665389"/>
          <a:chOff x="1276" y="62"/>
          <a:chExt cx="90" cy="90"/>
        </a:xfrm>
      </xdr:grpSpPr>
      <xdr:sp macro="" textlink="">
        <xdr:nvSpPr>
          <xdr:cNvPr id="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EXTRUSÃO</a:t>
            </a: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/>
            </a:r>
            <a:b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</a:br>
            <a:r>
              <a:rPr lang="pt-BR" sz="800" b="0" i="0" strike="noStrike">
                <a:solidFill>
                  <a:srgbClr val="000000"/>
                </a:solidFill>
                <a:latin typeface="Arial"/>
                <a:cs typeface="Arial"/>
              </a:rPr>
              <a:t>Trama</a:t>
            </a:r>
            <a:r>
              <a:rPr lang="pt-BR" sz="8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+ Urdume</a:t>
            </a:r>
            <a:endParaRPr lang="pt-BR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</xdr:col>
      <xdr:colOff>18969</xdr:colOff>
      <xdr:row>32</xdr:row>
      <xdr:rowOff>35380</xdr:rowOff>
    </xdr:from>
    <xdr:to>
      <xdr:col>3</xdr:col>
      <xdr:colOff>18968</xdr:colOff>
      <xdr:row>33</xdr:row>
      <xdr:rowOff>102055</xdr:rowOff>
    </xdr:to>
    <xdr:sp macro="" textlink="">
      <xdr:nvSpPr>
        <xdr:cNvPr id="6" name="Text 22"/>
        <xdr:cNvSpPr txBox="1">
          <a:spLocks noChangeArrowheads="1"/>
        </xdr:cNvSpPr>
      </xdr:nvSpPr>
      <xdr:spPr bwMode="auto">
        <a:xfrm>
          <a:off x="1466769" y="5321755"/>
          <a:ext cx="204787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25 min. Trama</a:t>
          </a:r>
        </a:p>
      </xdr:txBody>
    </xdr:sp>
    <xdr:clientData/>
  </xdr:twoCellAnchor>
  <xdr:twoCellAnchor>
    <xdr:from>
      <xdr:col>1</xdr:col>
      <xdr:colOff>19050</xdr:colOff>
      <xdr:row>36</xdr:row>
      <xdr:rowOff>8165</xdr:rowOff>
    </xdr:from>
    <xdr:to>
      <xdr:col>3</xdr:col>
      <xdr:colOff>19049</xdr:colOff>
      <xdr:row>37</xdr:row>
      <xdr:rowOff>73479</xdr:rowOff>
    </xdr:to>
    <xdr:sp macro="" textlink="">
      <xdr:nvSpPr>
        <xdr:cNvPr id="7" name="Text 22"/>
        <xdr:cNvSpPr txBox="1">
          <a:spLocks noChangeArrowheads="1"/>
        </xdr:cNvSpPr>
      </xdr:nvSpPr>
      <xdr:spPr bwMode="auto">
        <a:xfrm>
          <a:off x="1466850" y="5942240"/>
          <a:ext cx="2047874" cy="227239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45 min.</a:t>
          </a:r>
        </a:p>
      </xdr:txBody>
    </xdr:sp>
    <xdr:clientData/>
  </xdr:twoCellAnchor>
  <xdr:twoCellAnchor>
    <xdr:from>
      <xdr:col>1</xdr:col>
      <xdr:colOff>19050</xdr:colOff>
      <xdr:row>39</xdr:row>
      <xdr:rowOff>31992</xdr:rowOff>
    </xdr:from>
    <xdr:to>
      <xdr:col>3</xdr:col>
      <xdr:colOff>19049</xdr:colOff>
      <xdr:row>40</xdr:row>
      <xdr:rowOff>94132</xdr:rowOff>
    </xdr:to>
    <xdr:sp macro="" textlink="">
      <xdr:nvSpPr>
        <xdr:cNvPr id="8" name="Text 22"/>
        <xdr:cNvSpPr txBox="1">
          <a:spLocks noChangeArrowheads="1"/>
        </xdr:cNvSpPr>
      </xdr:nvSpPr>
      <xdr:spPr bwMode="auto">
        <a:xfrm>
          <a:off x="1466850" y="6451842"/>
          <a:ext cx="2047874" cy="2240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19050</xdr:colOff>
      <xdr:row>40</xdr:row>
      <xdr:rowOff>122707</xdr:rowOff>
    </xdr:from>
    <xdr:to>
      <xdr:col>3</xdr:col>
      <xdr:colOff>19049</xdr:colOff>
      <xdr:row>41</xdr:row>
      <xdr:rowOff>165342</xdr:rowOff>
    </xdr:to>
    <xdr:sp macro="" textlink="">
      <xdr:nvSpPr>
        <xdr:cNvPr id="9" name="Text 22"/>
        <xdr:cNvSpPr txBox="1">
          <a:spLocks noChangeArrowheads="1"/>
        </xdr:cNvSpPr>
      </xdr:nvSpPr>
      <xdr:spPr bwMode="auto">
        <a:xfrm>
          <a:off x="1466850" y="6704482"/>
          <a:ext cx="2047874" cy="23313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Scrap = 2,2070%</a:t>
          </a:r>
        </a:p>
      </xdr:txBody>
    </xdr:sp>
    <xdr:clientData/>
  </xdr:twoCellAnchor>
  <xdr:twoCellAnchor>
    <xdr:from>
      <xdr:col>1</xdr:col>
      <xdr:colOff>19050</xdr:colOff>
      <xdr:row>42</xdr:row>
      <xdr:rowOff>2057</xdr:rowOff>
    </xdr:from>
    <xdr:to>
      <xdr:col>3</xdr:col>
      <xdr:colOff>19049</xdr:colOff>
      <xdr:row>43</xdr:row>
      <xdr:rowOff>65557</xdr:rowOff>
    </xdr:to>
    <xdr:sp macro="" textlink="">
      <xdr:nvSpPr>
        <xdr:cNvPr id="10" name="Text 22"/>
        <xdr:cNvSpPr txBox="1">
          <a:spLocks noChangeArrowheads="1"/>
        </xdr:cNvSpPr>
      </xdr:nvSpPr>
      <xdr:spPr bwMode="auto">
        <a:xfrm>
          <a:off x="1466850" y="6964832"/>
          <a:ext cx="2047874" cy="254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1</xdr:col>
      <xdr:colOff>19050</xdr:colOff>
      <xdr:row>45</xdr:row>
      <xdr:rowOff>84607</xdr:rowOff>
    </xdr:from>
    <xdr:to>
      <xdr:col>3</xdr:col>
      <xdr:colOff>19049</xdr:colOff>
      <xdr:row>46</xdr:row>
      <xdr:rowOff>151282</xdr:rowOff>
    </xdr:to>
    <xdr:sp macro="" textlink="">
      <xdr:nvSpPr>
        <xdr:cNvPr id="11" name="Text 22"/>
        <xdr:cNvSpPr txBox="1">
          <a:spLocks noChangeArrowheads="1"/>
        </xdr:cNvSpPr>
      </xdr:nvSpPr>
      <xdr:spPr bwMode="auto">
        <a:xfrm>
          <a:off x="1466850" y="7561732"/>
          <a:ext cx="2047874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1.274,1</a:t>
          </a:r>
          <a:r>
            <a:rPr lang="pt-BR" sz="900" b="0" i="0" strike="noStrike" baseline="0">
              <a:solidFill>
                <a:srgbClr val="000000"/>
              </a:solidFill>
              <a:latin typeface="Arial"/>
              <a:cs typeface="Arial"/>
            </a:rPr>
            <a:t> min/dia</a:t>
          </a:r>
          <a:endParaRPr lang="pt-BR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19051</xdr:colOff>
      <xdr:row>43</xdr:row>
      <xdr:rowOff>94132</xdr:rowOff>
    </xdr:from>
    <xdr:to>
      <xdr:col>3</xdr:col>
      <xdr:colOff>19050</xdr:colOff>
      <xdr:row>45</xdr:row>
      <xdr:rowOff>59207</xdr:rowOff>
    </xdr:to>
    <xdr:sp macro="" textlink="">
      <xdr:nvSpPr>
        <xdr:cNvPr id="12" name="Text 22"/>
        <xdr:cNvSpPr txBox="1">
          <a:spLocks noChangeArrowheads="1"/>
        </xdr:cNvSpPr>
      </xdr:nvSpPr>
      <xdr:spPr bwMode="auto">
        <a:xfrm>
          <a:off x="1466851" y="7247407"/>
          <a:ext cx="2047874" cy="2889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90,48%</a:t>
          </a:r>
        </a:p>
      </xdr:txBody>
    </xdr:sp>
    <xdr:clientData/>
  </xdr:twoCellAnchor>
  <xdr:twoCellAnchor>
    <xdr:from>
      <xdr:col>1</xdr:col>
      <xdr:colOff>253845</xdr:colOff>
      <xdr:row>30</xdr:row>
      <xdr:rowOff>102054</xdr:rowOff>
    </xdr:from>
    <xdr:to>
      <xdr:col>1</xdr:col>
      <xdr:colOff>505098</xdr:colOff>
      <xdr:row>31</xdr:row>
      <xdr:rowOff>95251</xdr:rowOff>
    </xdr:to>
    <xdr:grpSp>
      <xdr:nvGrpSpPr>
        <xdr:cNvPr id="13" name="Operador01"/>
        <xdr:cNvGrpSpPr>
          <a:grpSpLocks/>
        </xdr:cNvGrpSpPr>
      </xdr:nvGrpSpPr>
      <xdr:grpSpPr bwMode="auto">
        <a:xfrm>
          <a:off x="1701645" y="5064579"/>
          <a:ext cx="251253" cy="155122"/>
          <a:chOff x="1113" y="728"/>
          <a:chExt cx="106" cy="91"/>
        </a:xfrm>
      </xdr:grpSpPr>
      <xdr:sp macro="" textlink="">
        <xdr:nvSpPr>
          <xdr:cNvPr id="1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567029</xdr:colOff>
      <xdr:row>30</xdr:row>
      <xdr:rowOff>73478</xdr:rowOff>
    </xdr:from>
    <xdr:to>
      <xdr:col>1</xdr:col>
      <xdr:colOff>841217</xdr:colOff>
      <xdr:row>31</xdr:row>
      <xdr:rowOff>111578</xdr:rowOff>
    </xdr:to>
    <xdr:sp macro="" textlink="">
      <xdr:nvSpPr>
        <xdr:cNvPr id="16" name="Text 22"/>
        <xdr:cNvSpPr txBox="1">
          <a:spLocks noChangeArrowheads="1"/>
        </xdr:cNvSpPr>
      </xdr:nvSpPr>
      <xdr:spPr bwMode="auto">
        <a:xfrm>
          <a:off x="2014829" y="5036003"/>
          <a:ext cx="274188" cy="2000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11</a:t>
          </a:r>
        </a:p>
      </xdr:txBody>
    </xdr:sp>
    <xdr:clientData/>
  </xdr:twoCellAnchor>
  <xdr:twoCellAnchor>
    <xdr:from>
      <xdr:col>0</xdr:col>
      <xdr:colOff>300746</xdr:colOff>
      <xdr:row>29</xdr:row>
      <xdr:rowOff>117026</xdr:rowOff>
    </xdr:from>
    <xdr:to>
      <xdr:col>0</xdr:col>
      <xdr:colOff>1196096</xdr:colOff>
      <xdr:row>33</xdr:row>
      <xdr:rowOff>48991</xdr:rowOff>
    </xdr:to>
    <xdr:grpSp>
      <xdr:nvGrpSpPr>
        <xdr:cNvPr id="17" name="Estoque01"/>
        <xdr:cNvGrpSpPr>
          <a:grpSpLocks/>
        </xdr:cNvGrpSpPr>
      </xdr:nvGrpSpPr>
      <xdr:grpSpPr bwMode="auto">
        <a:xfrm>
          <a:off x="300746" y="4917626"/>
          <a:ext cx="895350" cy="579665"/>
          <a:chOff x="1472" y="116"/>
          <a:chExt cx="66" cy="74"/>
        </a:xfrm>
      </xdr:grpSpPr>
      <xdr:sp macro="" textlink="">
        <xdr:nvSpPr>
          <xdr:cNvPr id="18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9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6" cy="3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0</xdr:col>
      <xdr:colOff>47626</xdr:colOff>
      <xdr:row>33</xdr:row>
      <xdr:rowOff>86772</xdr:rowOff>
    </xdr:from>
    <xdr:to>
      <xdr:col>1</xdr:col>
      <xdr:colOff>0</xdr:colOff>
      <xdr:row>36</xdr:row>
      <xdr:rowOff>133350</xdr:rowOff>
    </xdr:to>
    <xdr:sp macro="" textlink="">
      <xdr:nvSpPr>
        <xdr:cNvPr id="20" name="CaixaDeTexto 19"/>
        <xdr:cNvSpPr txBox="1"/>
      </xdr:nvSpPr>
      <xdr:spPr>
        <a:xfrm>
          <a:off x="47626" y="5535072"/>
          <a:ext cx="1400174" cy="532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BR" sz="900">
              <a:latin typeface="Times New Roman" pitchFamily="18" charset="0"/>
              <a:cs typeface="Times New Roman" pitchFamily="18" charset="0"/>
            </a:rPr>
            <a:t>PP                          = 0 Kg</a:t>
          </a:r>
        </a:p>
        <a:p>
          <a:pPr algn="l"/>
          <a:r>
            <a:rPr lang="pt-BR" sz="900">
              <a:latin typeface="Times New Roman" pitchFamily="18" charset="0"/>
              <a:cs typeface="Times New Roman" pitchFamily="18" charset="0"/>
            </a:rPr>
            <a:t>Anti</a:t>
          </a:r>
          <a:r>
            <a:rPr lang="pt-BR" sz="900" baseline="0">
              <a:latin typeface="Times New Roman" pitchFamily="18" charset="0"/>
              <a:cs typeface="Times New Roman" pitchFamily="18" charset="0"/>
            </a:rPr>
            <a:t> Fibrilante      = 0 Kg</a:t>
          </a:r>
        </a:p>
        <a:p>
          <a:pPr algn="l"/>
          <a:r>
            <a:rPr lang="pt-BR" sz="900" baseline="0">
              <a:latin typeface="Times New Roman" pitchFamily="18" charset="0"/>
              <a:cs typeface="Times New Roman" pitchFamily="18" charset="0"/>
            </a:rPr>
            <a:t>Corante Branco     = 0 Kg</a:t>
          </a:r>
        </a:p>
      </xdr:txBody>
    </xdr:sp>
    <xdr:clientData/>
  </xdr:twoCellAnchor>
  <xdr:twoCellAnchor>
    <xdr:from>
      <xdr:col>0</xdr:col>
      <xdr:colOff>759042</xdr:colOff>
      <xdr:row>7</xdr:row>
      <xdr:rowOff>18606</xdr:rowOff>
    </xdr:from>
    <xdr:to>
      <xdr:col>0</xdr:col>
      <xdr:colOff>1066564</xdr:colOff>
      <xdr:row>30</xdr:row>
      <xdr:rowOff>106015</xdr:rowOff>
    </xdr:to>
    <xdr:sp macro="" textlink="">
      <xdr:nvSpPr>
        <xdr:cNvPr id="21" name="Acabados01"/>
        <xdr:cNvSpPr>
          <a:spLocks/>
        </xdr:cNvSpPr>
      </xdr:nvSpPr>
      <xdr:spPr bwMode="auto">
        <a:xfrm rot="5120201">
          <a:off x="-997802" y="3004175"/>
          <a:ext cx="3821209" cy="307522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9525</xdr:colOff>
      <xdr:row>27</xdr:row>
      <xdr:rowOff>152400</xdr:rowOff>
    </xdr:from>
    <xdr:to>
      <xdr:col>7</xdr:col>
      <xdr:colOff>9525</xdr:colOff>
      <xdr:row>32</xdr:row>
      <xdr:rowOff>9525</xdr:rowOff>
    </xdr:to>
    <xdr:grpSp>
      <xdr:nvGrpSpPr>
        <xdr:cNvPr id="22" name="Processo01"/>
        <xdr:cNvGrpSpPr>
          <a:grpSpLocks/>
        </xdr:cNvGrpSpPr>
      </xdr:nvGrpSpPr>
      <xdr:grpSpPr bwMode="auto">
        <a:xfrm>
          <a:off x="5619750" y="4629150"/>
          <a:ext cx="1162050" cy="666750"/>
          <a:chOff x="1276" y="62"/>
          <a:chExt cx="90" cy="90"/>
        </a:xfrm>
      </xdr:grpSpPr>
      <xdr:sp macro="" textlink="">
        <xdr:nvSpPr>
          <xdr:cNvPr id="23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4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5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TECELAGEM</a:t>
            </a:r>
          </a:p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12 máq. ident.</a:t>
            </a:r>
            <a:endParaRPr lang="pt-BR" sz="9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5</xdr:col>
      <xdr:colOff>11766</xdr:colOff>
      <xdr:row>32</xdr:row>
      <xdr:rowOff>35299</xdr:rowOff>
    </xdr:from>
    <xdr:to>
      <xdr:col>7</xdr:col>
      <xdr:colOff>11757</xdr:colOff>
      <xdr:row>33</xdr:row>
      <xdr:rowOff>107017</xdr:rowOff>
    </xdr:to>
    <xdr:sp macro="" textlink="">
      <xdr:nvSpPr>
        <xdr:cNvPr id="26" name="Text 22"/>
        <xdr:cNvSpPr txBox="1">
          <a:spLocks noChangeArrowheads="1"/>
        </xdr:cNvSpPr>
      </xdr:nvSpPr>
      <xdr:spPr bwMode="auto">
        <a:xfrm>
          <a:off x="5621991" y="5321674"/>
          <a:ext cx="1162041" cy="23364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391,17 min.</a:t>
          </a:r>
        </a:p>
      </xdr:txBody>
    </xdr:sp>
    <xdr:clientData/>
  </xdr:twoCellAnchor>
  <xdr:twoCellAnchor>
    <xdr:from>
      <xdr:col>5</xdr:col>
      <xdr:colOff>11847</xdr:colOff>
      <xdr:row>33</xdr:row>
      <xdr:rowOff>130548</xdr:rowOff>
    </xdr:from>
    <xdr:to>
      <xdr:col>7</xdr:col>
      <xdr:colOff>11838</xdr:colOff>
      <xdr:row>35</xdr:row>
      <xdr:rowOff>35298</xdr:rowOff>
    </xdr:to>
    <xdr:sp macro="" textlink="">
      <xdr:nvSpPr>
        <xdr:cNvPr id="27" name="Text 22"/>
        <xdr:cNvSpPr txBox="1">
          <a:spLocks noChangeArrowheads="1"/>
        </xdr:cNvSpPr>
      </xdr:nvSpPr>
      <xdr:spPr bwMode="auto">
        <a:xfrm>
          <a:off x="5622072" y="5578848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15 min.</a:t>
          </a:r>
        </a:p>
      </xdr:txBody>
    </xdr:sp>
    <xdr:clientData/>
  </xdr:twoCellAnchor>
  <xdr:twoCellAnchor>
    <xdr:from>
      <xdr:col>5</xdr:col>
      <xdr:colOff>11847</xdr:colOff>
      <xdr:row>35</xdr:row>
      <xdr:rowOff>63873</xdr:rowOff>
    </xdr:from>
    <xdr:to>
      <xdr:col>7</xdr:col>
      <xdr:colOff>11838</xdr:colOff>
      <xdr:row>36</xdr:row>
      <xdr:rowOff>130548</xdr:rowOff>
    </xdr:to>
    <xdr:sp macro="" textlink="">
      <xdr:nvSpPr>
        <xdr:cNvPr id="28" name="Text 22"/>
        <xdr:cNvSpPr txBox="1">
          <a:spLocks noChangeArrowheads="1"/>
        </xdr:cNvSpPr>
      </xdr:nvSpPr>
      <xdr:spPr bwMode="auto">
        <a:xfrm>
          <a:off x="5622072" y="5836023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3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11847</xdr:colOff>
      <xdr:row>36</xdr:row>
      <xdr:rowOff>159123</xdr:rowOff>
    </xdr:from>
    <xdr:to>
      <xdr:col>7</xdr:col>
      <xdr:colOff>11838</xdr:colOff>
      <xdr:row>38</xdr:row>
      <xdr:rowOff>63873</xdr:rowOff>
    </xdr:to>
    <xdr:sp macro="" textlink="">
      <xdr:nvSpPr>
        <xdr:cNvPr id="29" name="Text 22"/>
        <xdr:cNvSpPr txBox="1">
          <a:spLocks noChangeArrowheads="1"/>
        </xdr:cNvSpPr>
      </xdr:nvSpPr>
      <xdr:spPr bwMode="auto">
        <a:xfrm>
          <a:off x="5622072" y="6093198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0,74%</a:t>
          </a:r>
        </a:p>
      </xdr:txBody>
    </xdr:sp>
    <xdr:clientData/>
  </xdr:twoCellAnchor>
  <xdr:twoCellAnchor>
    <xdr:from>
      <xdr:col>5</xdr:col>
      <xdr:colOff>11847</xdr:colOff>
      <xdr:row>38</xdr:row>
      <xdr:rowOff>92448</xdr:rowOff>
    </xdr:from>
    <xdr:to>
      <xdr:col>7</xdr:col>
      <xdr:colOff>11838</xdr:colOff>
      <xdr:row>39</xdr:row>
      <xdr:rowOff>159123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5622072" y="6350373"/>
          <a:ext cx="1162041" cy="2286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</a:t>
          </a:r>
        </a:p>
      </xdr:txBody>
    </xdr:sp>
    <xdr:clientData/>
  </xdr:twoCellAnchor>
  <xdr:twoCellAnchor>
    <xdr:from>
      <xdr:col>5</xdr:col>
      <xdr:colOff>11847</xdr:colOff>
      <xdr:row>41</xdr:row>
      <xdr:rowOff>63873</xdr:rowOff>
    </xdr:from>
    <xdr:to>
      <xdr:col>7</xdr:col>
      <xdr:colOff>11838</xdr:colOff>
      <xdr:row>42</xdr:row>
      <xdr:rowOff>180975</xdr:rowOff>
    </xdr:to>
    <xdr:sp macro="" textlink="">
      <xdr:nvSpPr>
        <xdr:cNvPr id="31" name="Text 22"/>
        <xdr:cNvSpPr txBox="1">
          <a:spLocks noChangeArrowheads="1"/>
        </xdr:cNvSpPr>
      </xdr:nvSpPr>
      <xdr:spPr bwMode="auto">
        <a:xfrm>
          <a:off x="5622072" y="6836148"/>
          <a:ext cx="1162041" cy="30760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Avail = 736,8 min/dia</a:t>
          </a:r>
        </a:p>
      </xdr:txBody>
    </xdr:sp>
    <xdr:clientData/>
  </xdr:twoCellAnchor>
  <xdr:twoCellAnchor>
    <xdr:from>
      <xdr:col>5</xdr:col>
      <xdr:colOff>11848</xdr:colOff>
      <xdr:row>39</xdr:row>
      <xdr:rowOff>159123</xdr:rowOff>
    </xdr:from>
    <xdr:to>
      <xdr:col>7</xdr:col>
      <xdr:colOff>11839</xdr:colOff>
      <xdr:row>41</xdr:row>
      <xdr:rowOff>63873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5622073" y="6578973"/>
          <a:ext cx="1162041" cy="25717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53,79%</a:t>
          </a:r>
        </a:p>
      </xdr:txBody>
    </xdr:sp>
    <xdr:clientData/>
  </xdr:twoCellAnchor>
  <xdr:twoCellAnchor>
    <xdr:from>
      <xdr:col>5</xdr:col>
      <xdr:colOff>43641</xdr:colOff>
      <xdr:row>30</xdr:row>
      <xdr:rowOff>104775</xdr:rowOff>
    </xdr:from>
    <xdr:to>
      <xdr:col>5</xdr:col>
      <xdr:colOff>259182</xdr:colOff>
      <xdr:row>31</xdr:row>
      <xdr:rowOff>66675</xdr:rowOff>
    </xdr:to>
    <xdr:grpSp>
      <xdr:nvGrpSpPr>
        <xdr:cNvPr id="33" name="Operador01"/>
        <xdr:cNvGrpSpPr>
          <a:grpSpLocks/>
        </xdr:cNvGrpSpPr>
      </xdr:nvGrpSpPr>
      <xdr:grpSpPr bwMode="auto">
        <a:xfrm>
          <a:off x="5653866" y="5067300"/>
          <a:ext cx="215541" cy="123825"/>
          <a:chOff x="1113" y="728"/>
          <a:chExt cx="106" cy="91"/>
        </a:xfrm>
      </xdr:grpSpPr>
      <xdr:sp macro="" textlink="">
        <xdr:nvSpPr>
          <xdr:cNvPr id="34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547636</xdr:colOff>
      <xdr:row>30</xdr:row>
      <xdr:rowOff>73397</xdr:rowOff>
    </xdr:from>
    <xdr:to>
      <xdr:col>6</xdr:col>
      <xdr:colOff>196024</xdr:colOff>
      <xdr:row>31</xdr:row>
      <xdr:rowOff>116540</xdr:rowOff>
    </xdr:to>
    <xdr:sp macro="" textlink="">
      <xdr:nvSpPr>
        <xdr:cNvPr id="36" name="Text 22"/>
        <xdr:cNvSpPr txBox="1">
          <a:spLocks noChangeArrowheads="1"/>
        </xdr:cNvSpPr>
      </xdr:nvSpPr>
      <xdr:spPr bwMode="auto">
        <a:xfrm>
          <a:off x="6157861" y="5035922"/>
          <a:ext cx="257988" cy="205068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10</a:t>
          </a:r>
        </a:p>
      </xdr:txBody>
    </xdr:sp>
    <xdr:clientData/>
  </xdr:twoCellAnchor>
  <xdr:twoCellAnchor>
    <xdr:from>
      <xdr:col>1</xdr:col>
      <xdr:colOff>17657</xdr:colOff>
      <xdr:row>37</xdr:row>
      <xdr:rowOff>109338</xdr:rowOff>
    </xdr:from>
    <xdr:to>
      <xdr:col>3</xdr:col>
      <xdr:colOff>24485</xdr:colOff>
      <xdr:row>39</xdr:row>
      <xdr:rowOff>9751</xdr:rowOff>
    </xdr:to>
    <xdr:sp macro="" textlink="">
      <xdr:nvSpPr>
        <xdr:cNvPr id="37" name="Text 22"/>
        <xdr:cNvSpPr txBox="1">
          <a:spLocks noChangeArrowheads="1"/>
        </xdr:cNvSpPr>
      </xdr:nvSpPr>
      <xdr:spPr bwMode="auto">
        <a:xfrm>
          <a:off x="1465457" y="6205338"/>
          <a:ext cx="2054703" cy="224263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900" b="0" i="0" strike="noStrike">
              <a:solidFill>
                <a:srgbClr val="000000"/>
              </a:solidFill>
              <a:latin typeface="Arial"/>
              <a:cs typeface="Arial"/>
            </a:rPr>
            <a:t>S/U = 180 min. (seg.)</a:t>
          </a:r>
        </a:p>
      </xdr:txBody>
    </xdr:sp>
    <xdr:clientData/>
  </xdr:twoCellAnchor>
  <xdr:twoCellAnchor editAs="oneCell">
    <xdr:from>
      <xdr:col>0</xdr:col>
      <xdr:colOff>1351211</xdr:colOff>
      <xdr:row>70</xdr:row>
      <xdr:rowOff>74869</xdr:rowOff>
    </xdr:from>
    <xdr:to>
      <xdr:col>3</xdr:col>
      <xdr:colOff>133349</xdr:colOff>
      <xdr:row>79</xdr:row>
      <xdr:rowOff>19049</xdr:rowOff>
    </xdr:to>
    <xdr:pic>
      <xdr:nvPicPr>
        <xdr:cNvPr id="3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1211" y="12066844"/>
          <a:ext cx="2277813" cy="14205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1343032</xdr:colOff>
      <xdr:row>54</xdr:row>
      <xdr:rowOff>66675</xdr:rowOff>
    </xdr:from>
    <xdr:to>
      <xdr:col>3</xdr:col>
      <xdr:colOff>133853</xdr:colOff>
      <xdr:row>61</xdr:row>
      <xdr:rowOff>200390</xdr:rowOff>
    </xdr:to>
    <xdr:pic>
      <xdr:nvPicPr>
        <xdr:cNvPr id="3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43032" y="9029700"/>
          <a:ext cx="2286496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1338952</xdr:colOff>
      <xdr:row>62</xdr:row>
      <xdr:rowOff>50349</xdr:rowOff>
    </xdr:from>
    <xdr:to>
      <xdr:col>3</xdr:col>
      <xdr:colOff>131893</xdr:colOff>
      <xdr:row>69</xdr:row>
      <xdr:rowOff>77927</xdr:rowOff>
    </xdr:to>
    <xdr:pic>
      <xdr:nvPicPr>
        <xdr:cNvPr id="4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8952" y="10518324"/>
          <a:ext cx="2288616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32649</xdr:colOff>
      <xdr:row>54</xdr:row>
      <xdr:rowOff>62593</xdr:rowOff>
    </xdr:from>
    <xdr:to>
      <xdr:col>7</xdr:col>
      <xdr:colOff>587693</xdr:colOff>
      <xdr:row>61</xdr:row>
      <xdr:rowOff>196308</xdr:rowOff>
    </xdr:to>
    <xdr:pic>
      <xdr:nvPicPr>
        <xdr:cNvPr id="4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33274" y="9025618"/>
          <a:ext cx="2326694" cy="14291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32666</xdr:colOff>
      <xdr:row>62</xdr:row>
      <xdr:rowOff>73481</xdr:rowOff>
    </xdr:from>
    <xdr:to>
      <xdr:col>7</xdr:col>
      <xdr:colOff>582711</xdr:colOff>
      <xdr:row>69</xdr:row>
      <xdr:rowOff>101059</xdr:rowOff>
    </xdr:to>
    <xdr:pic>
      <xdr:nvPicPr>
        <xdr:cNvPr id="4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033291" y="10541456"/>
          <a:ext cx="2321695" cy="142775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756558</xdr:colOff>
      <xdr:row>25</xdr:row>
      <xdr:rowOff>95250</xdr:rowOff>
    </xdr:from>
    <xdr:to>
      <xdr:col>2</xdr:col>
      <xdr:colOff>180976</xdr:colOff>
      <xdr:row>27</xdr:row>
      <xdr:rowOff>83004</xdr:rowOff>
    </xdr:to>
    <xdr:grpSp>
      <xdr:nvGrpSpPr>
        <xdr:cNvPr id="43" name="VaVer01"/>
        <xdr:cNvGrpSpPr>
          <a:grpSpLocks/>
        </xdr:cNvGrpSpPr>
      </xdr:nvGrpSpPr>
      <xdr:grpSpPr bwMode="auto">
        <a:xfrm>
          <a:off x="2204358" y="4248150"/>
          <a:ext cx="510268" cy="311604"/>
          <a:chOff x="1367" y="606"/>
          <a:chExt cx="190" cy="124"/>
        </a:xfrm>
      </xdr:grpSpPr>
      <xdr:sp macro="" textlink="">
        <xdr:nvSpPr>
          <xdr:cNvPr id="44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5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6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8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138761</xdr:colOff>
      <xdr:row>25</xdr:row>
      <xdr:rowOff>66674</xdr:rowOff>
    </xdr:from>
    <xdr:to>
      <xdr:col>6</xdr:col>
      <xdr:colOff>95251</xdr:colOff>
      <xdr:row>27</xdr:row>
      <xdr:rowOff>66675</xdr:rowOff>
    </xdr:to>
    <xdr:grpSp>
      <xdr:nvGrpSpPr>
        <xdr:cNvPr id="49" name="VaVer01"/>
        <xdr:cNvGrpSpPr>
          <a:grpSpLocks/>
        </xdr:cNvGrpSpPr>
      </xdr:nvGrpSpPr>
      <xdr:grpSpPr bwMode="auto">
        <a:xfrm>
          <a:off x="5748986" y="4219574"/>
          <a:ext cx="566090" cy="323851"/>
          <a:chOff x="1367" y="606"/>
          <a:chExt cx="190" cy="124"/>
        </a:xfrm>
      </xdr:grpSpPr>
      <xdr:sp macro="" textlink="">
        <xdr:nvSpPr>
          <xdr:cNvPr id="50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1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2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3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1042988</xdr:colOff>
      <xdr:row>7</xdr:row>
      <xdr:rowOff>741</xdr:rowOff>
    </xdr:from>
    <xdr:to>
      <xdr:col>14</xdr:col>
      <xdr:colOff>518828</xdr:colOff>
      <xdr:row>27</xdr:row>
      <xdr:rowOff>151040</xdr:rowOff>
    </xdr:to>
    <xdr:cxnSp macro="">
      <xdr:nvCxnSpPr>
        <xdr:cNvPr id="55" name="Conector de seta reta 263"/>
        <xdr:cNvCxnSpPr>
          <a:cxnSpLocks noChangeShapeType="1"/>
          <a:stCxn id="303" idx="2"/>
          <a:endCxn id="5" idx="0"/>
        </xdr:cNvCxnSpPr>
      </xdr:nvCxnSpPr>
      <xdr:spPr bwMode="auto">
        <a:xfrm flipH="1">
          <a:off x="2490788" y="1229466"/>
          <a:ext cx="9296115" cy="339832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19050</xdr:colOff>
      <xdr:row>36</xdr:row>
      <xdr:rowOff>13599</xdr:rowOff>
    </xdr:from>
    <xdr:to>
      <xdr:col>13</xdr:col>
      <xdr:colOff>9525</xdr:colOff>
      <xdr:row>40</xdr:row>
      <xdr:rowOff>32649</xdr:rowOff>
    </xdr:to>
    <xdr:grpSp>
      <xdr:nvGrpSpPr>
        <xdr:cNvPr id="56" name="Processo01"/>
        <xdr:cNvGrpSpPr>
          <a:grpSpLocks/>
        </xdr:cNvGrpSpPr>
      </xdr:nvGrpSpPr>
      <xdr:grpSpPr bwMode="auto">
        <a:xfrm>
          <a:off x="8810625" y="5947674"/>
          <a:ext cx="1857375" cy="666750"/>
          <a:chOff x="1276" y="62"/>
          <a:chExt cx="90" cy="90"/>
        </a:xfrm>
      </xdr:grpSpPr>
      <xdr:sp macro="" textlink="">
        <xdr:nvSpPr>
          <xdr:cNvPr id="57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8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9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(Padane)</a:t>
            </a:r>
          </a:p>
        </xdr:txBody>
      </xdr:sp>
    </xdr:grpSp>
    <xdr:clientData/>
  </xdr:twoCellAnchor>
  <xdr:twoCellAnchor>
    <xdr:from>
      <xdr:col>10</xdr:col>
      <xdr:colOff>17424</xdr:colOff>
      <xdr:row>40</xdr:row>
      <xdr:rowOff>67068</xdr:rowOff>
    </xdr:from>
    <xdr:to>
      <xdr:col>13</xdr:col>
      <xdr:colOff>9540</xdr:colOff>
      <xdr:row>41</xdr:row>
      <xdr:rowOff>56568</xdr:rowOff>
    </xdr:to>
    <xdr:sp macro="" textlink="">
      <xdr:nvSpPr>
        <xdr:cNvPr id="60" name="Text 22"/>
        <xdr:cNvSpPr txBox="1">
          <a:spLocks noChangeArrowheads="1"/>
        </xdr:cNvSpPr>
      </xdr:nvSpPr>
      <xdr:spPr bwMode="auto">
        <a:xfrm>
          <a:off x="8808999" y="6648843"/>
          <a:ext cx="1859016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10,64 min.</a:t>
          </a:r>
        </a:p>
      </xdr:txBody>
    </xdr:sp>
    <xdr:clientData/>
  </xdr:twoCellAnchor>
  <xdr:twoCellAnchor>
    <xdr:from>
      <xdr:col>10</xdr:col>
      <xdr:colOff>17545</xdr:colOff>
      <xdr:row>41</xdr:row>
      <xdr:rowOff>98764</xdr:rowOff>
    </xdr:from>
    <xdr:to>
      <xdr:col>13</xdr:col>
      <xdr:colOff>10628</xdr:colOff>
      <xdr:row>42</xdr:row>
      <xdr:rowOff>88456</xdr:rowOff>
    </xdr:to>
    <xdr:sp macro="" textlink="">
      <xdr:nvSpPr>
        <xdr:cNvPr id="61" name="Text 22"/>
        <xdr:cNvSpPr txBox="1">
          <a:spLocks noChangeArrowheads="1"/>
        </xdr:cNvSpPr>
      </xdr:nvSpPr>
      <xdr:spPr bwMode="auto">
        <a:xfrm>
          <a:off x="8809120" y="6871039"/>
          <a:ext cx="1859983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17545</xdr:colOff>
      <xdr:row>42</xdr:row>
      <xdr:rowOff>124216</xdr:rowOff>
    </xdr:from>
    <xdr:to>
      <xdr:col>13</xdr:col>
      <xdr:colOff>10628</xdr:colOff>
      <xdr:row>43</xdr:row>
      <xdr:rowOff>113716</xdr:rowOff>
    </xdr:to>
    <xdr:sp macro="" textlink="">
      <xdr:nvSpPr>
        <xdr:cNvPr id="62" name="Text 22"/>
        <xdr:cNvSpPr txBox="1">
          <a:spLocks noChangeArrowheads="1"/>
        </xdr:cNvSpPr>
      </xdr:nvSpPr>
      <xdr:spPr bwMode="auto">
        <a:xfrm>
          <a:off x="8809120" y="7086991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17544</xdr:colOff>
      <xdr:row>43</xdr:row>
      <xdr:rowOff>146389</xdr:rowOff>
    </xdr:from>
    <xdr:to>
      <xdr:col>13</xdr:col>
      <xdr:colOff>10627</xdr:colOff>
      <xdr:row>45</xdr:row>
      <xdr:rowOff>2539</xdr:rowOff>
    </xdr:to>
    <xdr:sp macro="" textlink="">
      <xdr:nvSpPr>
        <xdr:cNvPr id="63" name="Text 22"/>
        <xdr:cNvSpPr txBox="1">
          <a:spLocks noChangeArrowheads="1"/>
        </xdr:cNvSpPr>
      </xdr:nvSpPr>
      <xdr:spPr bwMode="auto">
        <a:xfrm>
          <a:off x="8809119" y="7299664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17545</xdr:colOff>
      <xdr:row>45</xdr:row>
      <xdr:rowOff>37131</xdr:rowOff>
    </xdr:from>
    <xdr:to>
      <xdr:col>13</xdr:col>
      <xdr:colOff>10628</xdr:colOff>
      <xdr:row>46</xdr:row>
      <xdr:rowOff>55206</xdr:rowOff>
    </xdr:to>
    <xdr:sp macro="" textlink="">
      <xdr:nvSpPr>
        <xdr:cNvPr id="64" name="Text 22"/>
        <xdr:cNvSpPr txBox="1">
          <a:spLocks noChangeArrowheads="1"/>
        </xdr:cNvSpPr>
      </xdr:nvSpPr>
      <xdr:spPr bwMode="auto">
        <a:xfrm>
          <a:off x="8809120" y="7514256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17545</xdr:colOff>
      <xdr:row>48</xdr:row>
      <xdr:rowOff>22564</xdr:rowOff>
    </xdr:from>
    <xdr:to>
      <xdr:col>13</xdr:col>
      <xdr:colOff>10628</xdr:colOff>
      <xdr:row>49</xdr:row>
      <xdr:rowOff>76639</xdr:rowOff>
    </xdr:to>
    <xdr:sp macro="" textlink="">
      <xdr:nvSpPr>
        <xdr:cNvPr id="65" name="Text 22"/>
        <xdr:cNvSpPr txBox="1">
          <a:spLocks noChangeArrowheads="1"/>
        </xdr:cNvSpPr>
      </xdr:nvSpPr>
      <xdr:spPr bwMode="auto">
        <a:xfrm>
          <a:off x="8809120" y="7985464"/>
          <a:ext cx="1859983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282,2 min./dia</a:t>
          </a:r>
        </a:p>
      </xdr:txBody>
    </xdr:sp>
    <xdr:clientData/>
  </xdr:twoCellAnchor>
  <xdr:twoCellAnchor>
    <xdr:from>
      <xdr:col>10</xdr:col>
      <xdr:colOff>17546</xdr:colOff>
      <xdr:row>46</xdr:row>
      <xdr:rowOff>86118</xdr:rowOff>
    </xdr:from>
    <xdr:to>
      <xdr:col>13</xdr:col>
      <xdr:colOff>10629</xdr:colOff>
      <xdr:row>47</xdr:row>
      <xdr:rowOff>140193</xdr:rowOff>
    </xdr:to>
    <xdr:sp macro="" textlink="">
      <xdr:nvSpPr>
        <xdr:cNvPr id="66" name="Text 22"/>
        <xdr:cNvSpPr txBox="1">
          <a:spLocks noChangeArrowheads="1"/>
        </xdr:cNvSpPr>
      </xdr:nvSpPr>
      <xdr:spPr bwMode="auto">
        <a:xfrm>
          <a:off x="8809121" y="7725168"/>
          <a:ext cx="1859983" cy="216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67,35%</a:t>
          </a:r>
        </a:p>
      </xdr:txBody>
    </xdr:sp>
    <xdr:clientData/>
  </xdr:twoCellAnchor>
  <xdr:twoCellAnchor>
    <xdr:from>
      <xdr:col>11</xdr:col>
      <xdr:colOff>14415</xdr:colOff>
      <xdr:row>38</xdr:row>
      <xdr:rowOff>125178</xdr:rowOff>
    </xdr:from>
    <xdr:to>
      <xdr:col>11</xdr:col>
      <xdr:colOff>263913</xdr:colOff>
      <xdr:row>39</xdr:row>
      <xdr:rowOff>96603</xdr:rowOff>
    </xdr:to>
    <xdr:grpSp>
      <xdr:nvGrpSpPr>
        <xdr:cNvPr id="67" name="Operador01"/>
        <xdr:cNvGrpSpPr>
          <a:grpSpLocks/>
        </xdr:cNvGrpSpPr>
      </xdr:nvGrpSpPr>
      <xdr:grpSpPr bwMode="auto">
        <a:xfrm>
          <a:off x="9453690" y="6383103"/>
          <a:ext cx="249498" cy="133350"/>
          <a:chOff x="1113" y="728"/>
          <a:chExt cx="106" cy="91"/>
        </a:xfrm>
      </xdr:grpSpPr>
      <xdr:sp macro="" textlink="">
        <xdr:nvSpPr>
          <xdr:cNvPr id="68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517020</xdr:colOff>
      <xdr:row>38</xdr:row>
      <xdr:rowOff>101084</xdr:rowOff>
    </xdr:from>
    <xdr:to>
      <xdr:col>12</xdr:col>
      <xdr:colOff>199519</xdr:colOff>
      <xdr:row>39</xdr:row>
      <xdr:rowOff>137824</xdr:rowOff>
    </xdr:to>
    <xdr:sp macro="" textlink="">
      <xdr:nvSpPr>
        <xdr:cNvPr id="70" name="Text 22"/>
        <xdr:cNvSpPr txBox="1">
          <a:spLocks noChangeArrowheads="1"/>
        </xdr:cNvSpPr>
      </xdr:nvSpPr>
      <xdr:spPr bwMode="auto">
        <a:xfrm>
          <a:off x="9956295" y="6359009"/>
          <a:ext cx="29209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476460</xdr:colOff>
      <xdr:row>33</xdr:row>
      <xdr:rowOff>95250</xdr:rowOff>
    </xdr:from>
    <xdr:to>
      <xdr:col>12</xdr:col>
      <xdr:colOff>428625</xdr:colOff>
      <xdr:row>35</xdr:row>
      <xdr:rowOff>111579</xdr:rowOff>
    </xdr:to>
    <xdr:grpSp>
      <xdr:nvGrpSpPr>
        <xdr:cNvPr id="71" name="VaVer01"/>
        <xdr:cNvGrpSpPr>
          <a:grpSpLocks/>
        </xdr:cNvGrpSpPr>
      </xdr:nvGrpSpPr>
      <xdr:grpSpPr bwMode="auto">
        <a:xfrm>
          <a:off x="9915735" y="5543550"/>
          <a:ext cx="561765" cy="340179"/>
          <a:chOff x="1367" y="606"/>
          <a:chExt cx="190" cy="124"/>
        </a:xfrm>
      </xdr:grpSpPr>
      <xdr:sp macro="" textlink="">
        <xdr:nvSpPr>
          <xdr:cNvPr id="7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5</xdr:col>
      <xdr:colOff>590550</xdr:colOff>
      <xdr:row>7</xdr:row>
      <xdr:rowOff>741</xdr:rowOff>
    </xdr:from>
    <xdr:to>
      <xdr:col>14</xdr:col>
      <xdr:colOff>518828</xdr:colOff>
      <xdr:row>27</xdr:row>
      <xdr:rowOff>152400</xdr:rowOff>
    </xdr:to>
    <xdr:cxnSp macro="">
      <xdr:nvCxnSpPr>
        <xdr:cNvPr id="77" name="Conector de seta reta 263"/>
        <xdr:cNvCxnSpPr>
          <a:cxnSpLocks noChangeShapeType="1"/>
          <a:stCxn id="303" idx="2"/>
          <a:endCxn id="25" idx="0"/>
        </xdr:cNvCxnSpPr>
      </xdr:nvCxnSpPr>
      <xdr:spPr bwMode="auto">
        <a:xfrm flipH="1">
          <a:off x="6200775" y="1229466"/>
          <a:ext cx="5586128" cy="33996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 editAs="oneCell">
    <xdr:from>
      <xdr:col>9</xdr:col>
      <xdr:colOff>447675</xdr:colOff>
      <xdr:row>54</xdr:row>
      <xdr:rowOff>76201</xdr:rowOff>
    </xdr:from>
    <xdr:to>
      <xdr:col>13</xdr:col>
      <xdr:colOff>113175</xdr:colOff>
      <xdr:row>61</xdr:row>
      <xdr:rowOff>111088</xdr:rowOff>
    </xdr:to>
    <xdr:pic>
      <xdr:nvPicPr>
        <xdr:cNvPr id="7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29650" y="9039226"/>
          <a:ext cx="2142000" cy="133028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447675</xdr:colOff>
      <xdr:row>61</xdr:row>
      <xdr:rowOff>152400</xdr:rowOff>
    </xdr:from>
    <xdr:to>
      <xdr:col>13</xdr:col>
      <xdr:colOff>113175</xdr:colOff>
      <xdr:row>68</xdr:row>
      <xdr:rowOff>83281</xdr:rowOff>
    </xdr:to>
    <xdr:pic>
      <xdr:nvPicPr>
        <xdr:cNvPr id="7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629650" y="10410825"/>
          <a:ext cx="2142000" cy="133105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457201</xdr:colOff>
      <xdr:row>69</xdr:row>
      <xdr:rowOff>20411</xdr:rowOff>
    </xdr:from>
    <xdr:to>
      <xdr:col>13</xdr:col>
      <xdr:colOff>122701</xdr:colOff>
      <xdr:row>77</xdr:row>
      <xdr:rowOff>126882</xdr:rowOff>
    </xdr:to>
    <xdr:pic>
      <xdr:nvPicPr>
        <xdr:cNvPr id="8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639176" y="11888561"/>
          <a:ext cx="2142000" cy="1325671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19051</xdr:colOff>
      <xdr:row>39</xdr:row>
      <xdr:rowOff>2718</xdr:rowOff>
    </xdr:from>
    <xdr:to>
      <xdr:col>19</xdr:col>
      <xdr:colOff>0</xdr:colOff>
      <xdr:row>41</xdr:row>
      <xdr:rowOff>86115</xdr:rowOff>
    </xdr:to>
    <xdr:grpSp>
      <xdr:nvGrpSpPr>
        <xdr:cNvPr id="81" name="Processo01"/>
        <xdr:cNvGrpSpPr>
          <a:grpSpLocks/>
        </xdr:cNvGrpSpPr>
      </xdr:nvGrpSpPr>
      <xdr:grpSpPr bwMode="auto">
        <a:xfrm>
          <a:off x="12563476" y="6422568"/>
          <a:ext cx="2085974" cy="435822"/>
          <a:chOff x="1276" y="62"/>
          <a:chExt cx="90" cy="58"/>
        </a:xfrm>
      </xdr:grpSpPr>
      <xdr:sp macro="" textlink="">
        <xdr:nvSpPr>
          <xdr:cNvPr id="82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3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84" name="Text 22"/>
          <xdr:cNvSpPr txBox="1">
            <a:spLocks noChangeArrowheads="1"/>
          </xdr:cNvSpPr>
        </xdr:nvSpPr>
        <xdr:spPr bwMode="auto">
          <a:xfrm>
            <a:off x="1276" y="62"/>
            <a:ext cx="90" cy="26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(VITRA)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18988</xdr:colOff>
      <xdr:row>41</xdr:row>
      <xdr:rowOff>106131</xdr:rowOff>
    </xdr:from>
    <xdr:to>
      <xdr:col>19</xdr:col>
      <xdr:colOff>1004</xdr:colOff>
      <xdr:row>42</xdr:row>
      <xdr:rowOff>95631</xdr:rowOff>
    </xdr:to>
    <xdr:sp macro="" textlink="">
      <xdr:nvSpPr>
        <xdr:cNvPr id="85" name="Text 22"/>
        <xdr:cNvSpPr txBox="1">
          <a:spLocks noChangeArrowheads="1"/>
        </xdr:cNvSpPr>
      </xdr:nvSpPr>
      <xdr:spPr bwMode="auto">
        <a:xfrm>
          <a:off x="12563413" y="6878406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70,00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42</xdr:row>
      <xdr:rowOff>118778</xdr:rowOff>
    </xdr:from>
    <xdr:to>
      <xdr:col>19</xdr:col>
      <xdr:colOff>1085</xdr:colOff>
      <xdr:row>43</xdr:row>
      <xdr:rowOff>108278</xdr:rowOff>
    </xdr:to>
    <xdr:sp macro="" textlink="">
      <xdr:nvSpPr>
        <xdr:cNvPr id="86" name="Text 22"/>
        <xdr:cNvSpPr txBox="1">
          <a:spLocks noChangeArrowheads="1"/>
        </xdr:cNvSpPr>
      </xdr:nvSpPr>
      <xdr:spPr bwMode="auto">
        <a:xfrm>
          <a:off x="12563494" y="7081553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19069</xdr:colOff>
      <xdr:row>43</xdr:row>
      <xdr:rowOff>134705</xdr:rowOff>
    </xdr:from>
    <xdr:to>
      <xdr:col>19</xdr:col>
      <xdr:colOff>1085</xdr:colOff>
      <xdr:row>44</xdr:row>
      <xdr:rowOff>152780</xdr:rowOff>
    </xdr:to>
    <xdr:sp macro="" textlink="">
      <xdr:nvSpPr>
        <xdr:cNvPr id="87" name="Text 22"/>
        <xdr:cNvSpPr txBox="1">
          <a:spLocks noChangeArrowheads="1"/>
        </xdr:cNvSpPr>
      </xdr:nvSpPr>
      <xdr:spPr bwMode="auto">
        <a:xfrm>
          <a:off x="12563494" y="7287980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45</xdr:row>
      <xdr:rowOff>1356</xdr:rowOff>
    </xdr:from>
    <xdr:to>
      <xdr:col>19</xdr:col>
      <xdr:colOff>1085</xdr:colOff>
      <xdr:row>46</xdr:row>
      <xdr:rowOff>19431</xdr:rowOff>
    </xdr:to>
    <xdr:sp macro="" textlink="">
      <xdr:nvSpPr>
        <xdr:cNvPr id="88" name="Text 22"/>
        <xdr:cNvSpPr txBox="1">
          <a:spLocks noChangeArrowheads="1"/>
        </xdr:cNvSpPr>
      </xdr:nvSpPr>
      <xdr:spPr bwMode="auto">
        <a:xfrm>
          <a:off x="12563494" y="7478481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0,64%</a:t>
          </a:r>
        </a:p>
      </xdr:txBody>
    </xdr:sp>
    <xdr:clientData/>
  </xdr:twoCellAnchor>
  <xdr:twoCellAnchor>
    <xdr:from>
      <xdr:col>16</xdr:col>
      <xdr:colOff>19069</xdr:colOff>
      <xdr:row>46</xdr:row>
      <xdr:rowOff>38094</xdr:rowOff>
    </xdr:from>
    <xdr:to>
      <xdr:col>19</xdr:col>
      <xdr:colOff>1085</xdr:colOff>
      <xdr:row>47</xdr:row>
      <xdr:rowOff>56169</xdr:rowOff>
    </xdr:to>
    <xdr:sp macro="" textlink="">
      <xdr:nvSpPr>
        <xdr:cNvPr id="89" name="Text 22"/>
        <xdr:cNvSpPr txBox="1">
          <a:spLocks noChangeArrowheads="1"/>
        </xdr:cNvSpPr>
      </xdr:nvSpPr>
      <xdr:spPr bwMode="auto">
        <a:xfrm>
          <a:off x="12563494" y="7677144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1,4%</a:t>
          </a:r>
        </a:p>
      </xdr:txBody>
    </xdr:sp>
    <xdr:clientData/>
  </xdr:twoCellAnchor>
  <xdr:twoCellAnchor>
    <xdr:from>
      <xdr:col>16</xdr:col>
      <xdr:colOff>19069</xdr:colOff>
      <xdr:row>48</xdr:row>
      <xdr:rowOff>113333</xdr:rowOff>
    </xdr:from>
    <xdr:to>
      <xdr:col>19</xdr:col>
      <xdr:colOff>1085</xdr:colOff>
      <xdr:row>49</xdr:row>
      <xdr:rowOff>131408</xdr:rowOff>
    </xdr:to>
    <xdr:sp macro="" textlink="">
      <xdr:nvSpPr>
        <xdr:cNvPr id="90" name="Text 22"/>
        <xdr:cNvSpPr txBox="1">
          <a:spLocks noChangeArrowheads="1"/>
        </xdr:cNvSpPr>
      </xdr:nvSpPr>
      <xdr:spPr bwMode="auto">
        <a:xfrm>
          <a:off x="12563494" y="8076233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894,7 min./dia</a:t>
          </a:r>
        </a:p>
      </xdr:txBody>
    </xdr:sp>
    <xdr:clientData/>
  </xdr:twoCellAnchor>
  <xdr:twoCellAnchor>
    <xdr:from>
      <xdr:col>16</xdr:col>
      <xdr:colOff>19070</xdr:colOff>
      <xdr:row>47</xdr:row>
      <xdr:rowOff>74434</xdr:rowOff>
    </xdr:from>
    <xdr:to>
      <xdr:col>19</xdr:col>
      <xdr:colOff>1086</xdr:colOff>
      <xdr:row>48</xdr:row>
      <xdr:rowOff>92509</xdr:rowOff>
    </xdr:to>
    <xdr:sp macro="" textlink="">
      <xdr:nvSpPr>
        <xdr:cNvPr id="91" name="Text 22"/>
        <xdr:cNvSpPr txBox="1">
          <a:spLocks noChangeArrowheads="1"/>
        </xdr:cNvSpPr>
      </xdr:nvSpPr>
      <xdr:spPr bwMode="auto">
        <a:xfrm>
          <a:off x="12563495" y="7875409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100%</a:t>
          </a:r>
        </a:p>
      </xdr:txBody>
    </xdr:sp>
    <xdr:clientData/>
  </xdr:twoCellAnchor>
  <xdr:twoCellAnchor>
    <xdr:from>
      <xdr:col>16</xdr:col>
      <xdr:colOff>581434</xdr:colOff>
      <xdr:row>40</xdr:row>
      <xdr:rowOff>77564</xdr:rowOff>
    </xdr:from>
    <xdr:to>
      <xdr:col>17</xdr:col>
      <xdr:colOff>152501</xdr:colOff>
      <xdr:row>41</xdr:row>
      <xdr:rowOff>12249</xdr:rowOff>
    </xdr:to>
    <xdr:grpSp>
      <xdr:nvGrpSpPr>
        <xdr:cNvPr id="92" name="Operador01"/>
        <xdr:cNvGrpSpPr>
          <a:grpSpLocks/>
        </xdr:cNvGrpSpPr>
      </xdr:nvGrpSpPr>
      <xdr:grpSpPr bwMode="auto">
        <a:xfrm>
          <a:off x="13125859" y="6659339"/>
          <a:ext cx="314017" cy="125185"/>
          <a:chOff x="1113" y="728"/>
          <a:chExt cx="106" cy="91"/>
        </a:xfrm>
      </xdr:grpSpPr>
      <xdr:sp macro="" textlink="">
        <xdr:nvSpPr>
          <xdr:cNvPr id="93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325949</xdr:colOff>
      <xdr:row>40</xdr:row>
      <xdr:rowOff>47625</xdr:rowOff>
    </xdr:from>
    <xdr:to>
      <xdr:col>18</xdr:col>
      <xdr:colOff>96444</xdr:colOff>
      <xdr:row>41</xdr:row>
      <xdr:rowOff>55789</xdr:rowOff>
    </xdr:to>
    <xdr:sp macro="" textlink="">
      <xdr:nvSpPr>
        <xdr:cNvPr id="95" name="Text 22"/>
        <xdr:cNvSpPr txBox="1">
          <a:spLocks noChangeArrowheads="1"/>
        </xdr:cNvSpPr>
      </xdr:nvSpPr>
      <xdr:spPr bwMode="auto">
        <a:xfrm>
          <a:off x="13613324" y="6629400"/>
          <a:ext cx="522970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319088</xdr:colOff>
      <xdr:row>24</xdr:row>
      <xdr:rowOff>123825</xdr:rowOff>
    </xdr:to>
    <xdr:cxnSp macro="">
      <xdr:nvCxnSpPr>
        <xdr:cNvPr id="96" name="Conector de seta reta 263"/>
        <xdr:cNvCxnSpPr>
          <a:cxnSpLocks noChangeShapeType="1"/>
          <a:stCxn id="303" idx="2"/>
          <a:endCxn id="108" idx="0"/>
        </xdr:cNvCxnSpPr>
      </xdr:nvCxnSpPr>
      <xdr:spPr bwMode="auto">
        <a:xfrm>
          <a:off x="11786903" y="1229466"/>
          <a:ext cx="1819560" cy="288533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319088</xdr:colOff>
      <xdr:row>39</xdr:row>
      <xdr:rowOff>2718</xdr:rowOff>
    </xdr:to>
    <xdr:cxnSp macro="">
      <xdr:nvCxnSpPr>
        <xdr:cNvPr id="97" name="Conector de seta reta 263"/>
        <xdr:cNvCxnSpPr>
          <a:cxnSpLocks noChangeShapeType="1"/>
          <a:stCxn id="303" idx="2"/>
          <a:endCxn id="84" idx="0"/>
        </xdr:cNvCxnSpPr>
      </xdr:nvCxnSpPr>
      <xdr:spPr bwMode="auto">
        <a:xfrm>
          <a:off x="11786903" y="1229466"/>
          <a:ext cx="1819560" cy="5193102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17</xdr:col>
      <xdr:colOff>291045</xdr:colOff>
      <xdr:row>8</xdr:row>
      <xdr:rowOff>133351</xdr:rowOff>
    </xdr:from>
    <xdr:to>
      <xdr:col>17</xdr:col>
      <xdr:colOff>685801</xdr:colOff>
      <xdr:row>10</xdr:row>
      <xdr:rowOff>29927</xdr:rowOff>
    </xdr:to>
    <xdr:grpSp>
      <xdr:nvGrpSpPr>
        <xdr:cNvPr id="98" name="VaVer01"/>
        <xdr:cNvGrpSpPr>
          <a:grpSpLocks/>
        </xdr:cNvGrpSpPr>
      </xdr:nvGrpSpPr>
      <xdr:grpSpPr bwMode="auto">
        <a:xfrm>
          <a:off x="13578420" y="1524001"/>
          <a:ext cx="394756" cy="220426"/>
          <a:chOff x="1367" y="606"/>
          <a:chExt cx="190" cy="124"/>
        </a:xfrm>
      </xdr:grpSpPr>
      <xdr:sp macro="" textlink="">
        <xdr:nvSpPr>
          <xdr:cNvPr id="99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0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1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2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518828</xdr:colOff>
      <xdr:row>7</xdr:row>
      <xdr:rowOff>741</xdr:rowOff>
    </xdr:from>
    <xdr:to>
      <xdr:col>17</xdr:col>
      <xdr:colOff>319150</xdr:colOff>
      <xdr:row>10</xdr:row>
      <xdr:rowOff>133350</xdr:rowOff>
    </xdr:to>
    <xdr:cxnSp macro="">
      <xdr:nvCxnSpPr>
        <xdr:cNvPr id="104" name="Conector de seta reta 263"/>
        <xdr:cNvCxnSpPr>
          <a:cxnSpLocks noChangeShapeType="1"/>
          <a:stCxn id="303" idx="2"/>
          <a:endCxn id="408" idx="0"/>
        </xdr:cNvCxnSpPr>
      </xdr:nvCxnSpPr>
      <xdr:spPr bwMode="auto">
        <a:xfrm>
          <a:off x="11786903" y="1229466"/>
          <a:ext cx="1819622" cy="618384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19051</xdr:colOff>
      <xdr:row>24</xdr:row>
      <xdr:rowOff>123825</xdr:rowOff>
    </xdr:from>
    <xdr:to>
      <xdr:col>19</xdr:col>
      <xdr:colOff>0</xdr:colOff>
      <xdr:row>27</xdr:row>
      <xdr:rowOff>73872</xdr:rowOff>
    </xdr:to>
    <xdr:grpSp>
      <xdr:nvGrpSpPr>
        <xdr:cNvPr id="105" name="Processo01"/>
        <xdr:cNvGrpSpPr>
          <a:grpSpLocks/>
        </xdr:cNvGrpSpPr>
      </xdr:nvGrpSpPr>
      <xdr:grpSpPr bwMode="auto">
        <a:xfrm>
          <a:off x="12563476" y="4114800"/>
          <a:ext cx="2085974" cy="435822"/>
          <a:chOff x="1276" y="62"/>
          <a:chExt cx="90" cy="58"/>
        </a:xfrm>
      </xdr:grpSpPr>
      <xdr:sp macro="" textlink="">
        <xdr:nvSpPr>
          <xdr:cNvPr id="106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7" name="Rectangle 709"/>
          <xdr:cNvSpPr>
            <a:spLocks noChangeArrowheads="1"/>
          </xdr:cNvSpPr>
        </xdr:nvSpPr>
        <xdr:spPr bwMode="auto">
          <a:xfrm>
            <a:off x="1276" y="63"/>
            <a:ext cx="90" cy="57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8" name="Text 22"/>
          <xdr:cNvSpPr txBox="1">
            <a:spLocks noChangeArrowheads="1"/>
          </xdr:cNvSpPr>
        </xdr:nvSpPr>
        <xdr:spPr bwMode="auto">
          <a:xfrm>
            <a:off x="1276" y="62"/>
            <a:ext cx="90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Arial"/>
                <a:cs typeface="Arial"/>
              </a:rPr>
              <a:t>CORTE</a:t>
            </a:r>
            <a:r>
              <a:rPr lang="pt-BR" sz="8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&amp; COSTURA (TAUBATÉ)</a:t>
            </a:r>
            <a:endParaRPr lang="pt-BR" sz="8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16</xdr:col>
      <xdr:colOff>18988</xdr:colOff>
      <xdr:row>27</xdr:row>
      <xdr:rowOff>93888</xdr:rowOff>
    </xdr:from>
    <xdr:to>
      <xdr:col>19</xdr:col>
      <xdr:colOff>1004</xdr:colOff>
      <xdr:row>28</xdr:row>
      <xdr:rowOff>111963</xdr:rowOff>
    </xdr:to>
    <xdr:sp macro="" textlink="">
      <xdr:nvSpPr>
        <xdr:cNvPr id="109" name="Text 22"/>
        <xdr:cNvSpPr txBox="1">
          <a:spLocks noChangeArrowheads="1"/>
        </xdr:cNvSpPr>
      </xdr:nvSpPr>
      <xdr:spPr bwMode="auto">
        <a:xfrm>
          <a:off x="12563413" y="4570638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73,68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min.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28</xdr:row>
      <xdr:rowOff>144635</xdr:rowOff>
    </xdr:from>
    <xdr:to>
      <xdr:col>19</xdr:col>
      <xdr:colOff>1085</xdr:colOff>
      <xdr:row>30</xdr:row>
      <xdr:rowOff>785</xdr:rowOff>
    </xdr:to>
    <xdr:sp macro="" textlink="">
      <xdr:nvSpPr>
        <xdr:cNvPr id="110" name="Text 22"/>
        <xdr:cNvSpPr txBox="1">
          <a:spLocks noChangeArrowheads="1"/>
        </xdr:cNvSpPr>
      </xdr:nvSpPr>
      <xdr:spPr bwMode="auto">
        <a:xfrm>
          <a:off x="12563494" y="4783310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 3 min.</a:t>
          </a:r>
        </a:p>
      </xdr:txBody>
    </xdr:sp>
    <xdr:clientData/>
  </xdr:twoCellAnchor>
  <xdr:twoCellAnchor>
    <xdr:from>
      <xdr:col>16</xdr:col>
      <xdr:colOff>19069</xdr:colOff>
      <xdr:row>30</xdr:row>
      <xdr:rowOff>17687</xdr:rowOff>
    </xdr:from>
    <xdr:to>
      <xdr:col>19</xdr:col>
      <xdr:colOff>1085</xdr:colOff>
      <xdr:row>31</xdr:row>
      <xdr:rowOff>35762</xdr:rowOff>
    </xdr:to>
    <xdr:sp macro="" textlink="">
      <xdr:nvSpPr>
        <xdr:cNvPr id="111" name="Text 22"/>
        <xdr:cNvSpPr txBox="1">
          <a:spLocks noChangeArrowheads="1"/>
        </xdr:cNvSpPr>
      </xdr:nvSpPr>
      <xdr:spPr bwMode="auto">
        <a:xfrm>
          <a:off x="12563494" y="4980212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2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16</xdr:col>
      <xdr:colOff>19069</xdr:colOff>
      <xdr:row>31</xdr:row>
      <xdr:rowOff>55788</xdr:rowOff>
    </xdr:from>
    <xdr:to>
      <xdr:col>19</xdr:col>
      <xdr:colOff>1085</xdr:colOff>
      <xdr:row>32</xdr:row>
      <xdr:rowOff>73863</xdr:rowOff>
    </xdr:to>
    <xdr:sp macro="" textlink="">
      <xdr:nvSpPr>
        <xdr:cNvPr id="112" name="Text 22"/>
        <xdr:cNvSpPr txBox="1">
          <a:spLocks noChangeArrowheads="1"/>
        </xdr:cNvSpPr>
      </xdr:nvSpPr>
      <xdr:spPr bwMode="auto">
        <a:xfrm>
          <a:off x="12563494" y="5180238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1,1%</a:t>
          </a:r>
        </a:p>
      </xdr:txBody>
    </xdr:sp>
    <xdr:clientData/>
  </xdr:twoCellAnchor>
  <xdr:twoCellAnchor>
    <xdr:from>
      <xdr:col>16</xdr:col>
      <xdr:colOff>19069</xdr:colOff>
      <xdr:row>32</xdr:row>
      <xdr:rowOff>83001</xdr:rowOff>
    </xdr:from>
    <xdr:to>
      <xdr:col>19</xdr:col>
      <xdr:colOff>1085</xdr:colOff>
      <xdr:row>33</xdr:row>
      <xdr:rowOff>101076</xdr:rowOff>
    </xdr:to>
    <xdr:sp macro="" textlink="">
      <xdr:nvSpPr>
        <xdr:cNvPr id="113" name="Text 22"/>
        <xdr:cNvSpPr txBox="1">
          <a:spLocks noChangeArrowheads="1"/>
        </xdr:cNvSpPr>
      </xdr:nvSpPr>
      <xdr:spPr bwMode="auto">
        <a:xfrm>
          <a:off x="12563494" y="5369376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0,66%</a:t>
          </a:r>
        </a:p>
      </xdr:txBody>
    </xdr:sp>
    <xdr:clientData/>
  </xdr:twoCellAnchor>
  <xdr:twoCellAnchor>
    <xdr:from>
      <xdr:col>16</xdr:col>
      <xdr:colOff>19069</xdr:colOff>
      <xdr:row>34</xdr:row>
      <xdr:rowOff>158240</xdr:rowOff>
    </xdr:from>
    <xdr:to>
      <xdr:col>19</xdr:col>
      <xdr:colOff>1085</xdr:colOff>
      <xdr:row>36</xdr:row>
      <xdr:rowOff>14390</xdr:rowOff>
    </xdr:to>
    <xdr:sp macro="" textlink="">
      <xdr:nvSpPr>
        <xdr:cNvPr id="114" name="Text 22"/>
        <xdr:cNvSpPr txBox="1">
          <a:spLocks noChangeArrowheads="1"/>
        </xdr:cNvSpPr>
      </xdr:nvSpPr>
      <xdr:spPr bwMode="auto">
        <a:xfrm>
          <a:off x="12563494" y="5768465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871,8 min./dia</a:t>
          </a:r>
        </a:p>
      </xdr:txBody>
    </xdr:sp>
    <xdr:clientData/>
  </xdr:twoCellAnchor>
  <xdr:twoCellAnchor>
    <xdr:from>
      <xdr:col>16</xdr:col>
      <xdr:colOff>19070</xdr:colOff>
      <xdr:row>33</xdr:row>
      <xdr:rowOff>119341</xdr:rowOff>
    </xdr:from>
    <xdr:to>
      <xdr:col>19</xdr:col>
      <xdr:colOff>1086</xdr:colOff>
      <xdr:row>34</xdr:row>
      <xdr:rowOff>137416</xdr:rowOff>
    </xdr:to>
    <xdr:sp macro="" textlink="">
      <xdr:nvSpPr>
        <xdr:cNvPr id="115" name="Text 22"/>
        <xdr:cNvSpPr txBox="1">
          <a:spLocks noChangeArrowheads="1"/>
        </xdr:cNvSpPr>
      </xdr:nvSpPr>
      <xdr:spPr bwMode="auto">
        <a:xfrm>
          <a:off x="12563495" y="5567641"/>
          <a:ext cx="2087041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0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97,46%</a:t>
          </a:r>
        </a:p>
      </xdr:txBody>
    </xdr:sp>
    <xdr:clientData/>
  </xdr:twoCellAnchor>
  <xdr:twoCellAnchor>
    <xdr:from>
      <xdr:col>16</xdr:col>
      <xdr:colOff>581434</xdr:colOff>
      <xdr:row>26</xdr:row>
      <xdr:rowOff>27221</xdr:rowOff>
    </xdr:from>
    <xdr:to>
      <xdr:col>17</xdr:col>
      <xdr:colOff>152501</xdr:colOff>
      <xdr:row>26</xdr:row>
      <xdr:rowOff>152406</xdr:rowOff>
    </xdr:to>
    <xdr:grpSp>
      <xdr:nvGrpSpPr>
        <xdr:cNvPr id="116" name="Operador01"/>
        <xdr:cNvGrpSpPr>
          <a:grpSpLocks/>
        </xdr:cNvGrpSpPr>
      </xdr:nvGrpSpPr>
      <xdr:grpSpPr bwMode="auto">
        <a:xfrm>
          <a:off x="13125859" y="4342046"/>
          <a:ext cx="314017" cy="125185"/>
          <a:chOff x="1113" y="728"/>
          <a:chExt cx="106" cy="91"/>
        </a:xfrm>
      </xdr:grpSpPr>
      <xdr:sp macro="" textlink="">
        <xdr:nvSpPr>
          <xdr:cNvPr id="117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325949</xdr:colOff>
      <xdr:row>25</xdr:row>
      <xdr:rowOff>159207</xdr:rowOff>
    </xdr:from>
    <xdr:to>
      <xdr:col>18</xdr:col>
      <xdr:colOff>96444</xdr:colOff>
      <xdr:row>27</xdr:row>
      <xdr:rowOff>34021</xdr:rowOff>
    </xdr:to>
    <xdr:sp macro="" textlink="">
      <xdr:nvSpPr>
        <xdr:cNvPr id="119" name="Text 22"/>
        <xdr:cNvSpPr txBox="1">
          <a:spLocks noChangeArrowheads="1"/>
        </xdr:cNvSpPr>
      </xdr:nvSpPr>
      <xdr:spPr bwMode="auto">
        <a:xfrm>
          <a:off x="13613324" y="4312107"/>
          <a:ext cx="522970" cy="198664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2</a:t>
          </a:r>
        </a:p>
      </xdr:txBody>
    </xdr:sp>
    <xdr:clientData/>
  </xdr:twoCellAnchor>
  <xdr:twoCellAnchor>
    <xdr:from>
      <xdr:col>17</xdr:col>
      <xdr:colOff>628650</xdr:colOff>
      <xdr:row>22</xdr:row>
      <xdr:rowOff>152400</xdr:rowOff>
    </xdr:from>
    <xdr:to>
      <xdr:col>18</xdr:col>
      <xdr:colOff>385231</xdr:colOff>
      <xdr:row>24</xdr:row>
      <xdr:rowOff>85725</xdr:rowOff>
    </xdr:to>
    <xdr:grpSp>
      <xdr:nvGrpSpPr>
        <xdr:cNvPr id="120" name="VaVer01"/>
        <xdr:cNvGrpSpPr>
          <a:grpSpLocks/>
        </xdr:cNvGrpSpPr>
      </xdr:nvGrpSpPr>
      <xdr:grpSpPr bwMode="auto">
        <a:xfrm>
          <a:off x="13916025" y="3819525"/>
          <a:ext cx="509056" cy="257175"/>
          <a:chOff x="1367" y="606"/>
          <a:chExt cx="190" cy="124"/>
        </a:xfrm>
      </xdr:grpSpPr>
      <xdr:sp macro="" textlink="">
        <xdr:nvSpPr>
          <xdr:cNvPr id="12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17</xdr:col>
      <xdr:colOff>676275</xdr:colOff>
      <xdr:row>37</xdr:row>
      <xdr:rowOff>9525</xdr:rowOff>
    </xdr:from>
    <xdr:to>
      <xdr:col>18</xdr:col>
      <xdr:colOff>394756</xdr:colOff>
      <xdr:row>38</xdr:row>
      <xdr:rowOff>123825</xdr:rowOff>
    </xdr:to>
    <xdr:grpSp>
      <xdr:nvGrpSpPr>
        <xdr:cNvPr id="126" name="VaVer01"/>
        <xdr:cNvGrpSpPr>
          <a:grpSpLocks/>
        </xdr:cNvGrpSpPr>
      </xdr:nvGrpSpPr>
      <xdr:grpSpPr bwMode="auto">
        <a:xfrm>
          <a:off x="13963650" y="6105525"/>
          <a:ext cx="470956" cy="276225"/>
          <a:chOff x="1367" y="606"/>
          <a:chExt cx="190" cy="124"/>
        </a:xfrm>
      </xdr:grpSpPr>
      <xdr:sp macro="" textlink="">
        <xdr:nvSpPr>
          <xdr:cNvPr id="127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8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9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0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15</xdr:col>
      <xdr:colOff>647700</xdr:colOff>
      <xdr:row>69</xdr:row>
      <xdr:rowOff>10886</xdr:rowOff>
    </xdr:from>
    <xdr:to>
      <xdr:col>19</xdr:col>
      <xdr:colOff>17925</xdr:colOff>
      <xdr:row>77</xdr:row>
      <xdr:rowOff>105641</xdr:rowOff>
    </xdr:to>
    <xdr:pic>
      <xdr:nvPicPr>
        <xdr:cNvPr id="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525375" y="11879036"/>
          <a:ext cx="2142000" cy="131395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638176</xdr:colOff>
      <xdr:row>54</xdr:row>
      <xdr:rowOff>85725</xdr:rowOff>
    </xdr:from>
    <xdr:to>
      <xdr:col>19</xdr:col>
      <xdr:colOff>8401</xdr:colOff>
      <xdr:row>61</xdr:row>
      <xdr:rowOff>108893</xdr:rowOff>
    </xdr:to>
    <xdr:pic>
      <xdr:nvPicPr>
        <xdr:cNvPr id="1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515851" y="9048750"/>
          <a:ext cx="2142000" cy="131856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647700</xdr:colOff>
      <xdr:row>61</xdr:row>
      <xdr:rowOff>142875</xdr:rowOff>
    </xdr:from>
    <xdr:to>
      <xdr:col>19</xdr:col>
      <xdr:colOff>17925</xdr:colOff>
      <xdr:row>68</xdr:row>
      <xdr:rowOff>67418</xdr:rowOff>
    </xdr:to>
    <xdr:pic>
      <xdr:nvPicPr>
        <xdr:cNvPr id="13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525375" y="10401300"/>
          <a:ext cx="2142000" cy="132471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16299</xdr:colOff>
      <xdr:row>33</xdr:row>
      <xdr:rowOff>123825</xdr:rowOff>
    </xdr:from>
    <xdr:to>
      <xdr:col>3</xdr:col>
      <xdr:colOff>16298</xdr:colOff>
      <xdr:row>36</xdr:row>
      <xdr:rowOff>0</xdr:rowOff>
    </xdr:to>
    <xdr:sp macro="" textlink="">
      <xdr:nvSpPr>
        <xdr:cNvPr id="135" name="Text 22"/>
        <xdr:cNvSpPr txBox="1">
          <a:spLocks noChangeArrowheads="1"/>
        </xdr:cNvSpPr>
      </xdr:nvSpPr>
      <xdr:spPr bwMode="auto">
        <a:xfrm>
          <a:off x="1464099" y="5572125"/>
          <a:ext cx="2047874" cy="36195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62 min. Urdume</a:t>
          </a:r>
        </a:p>
      </xdr:txBody>
    </xdr:sp>
    <xdr:clientData/>
  </xdr:twoCellAnchor>
  <xdr:twoCellAnchor>
    <xdr:from>
      <xdr:col>11</xdr:col>
      <xdr:colOff>300038</xdr:colOff>
      <xdr:row>7</xdr:row>
      <xdr:rowOff>741</xdr:rowOff>
    </xdr:from>
    <xdr:to>
      <xdr:col>14</xdr:col>
      <xdr:colOff>518828</xdr:colOff>
      <xdr:row>36</xdr:row>
      <xdr:rowOff>13599</xdr:rowOff>
    </xdr:to>
    <xdr:cxnSp macro="">
      <xdr:nvCxnSpPr>
        <xdr:cNvPr id="136" name="Conector de seta reta 263"/>
        <xdr:cNvCxnSpPr>
          <a:cxnSpLocks noChangeShapeType="1"/>
          <a:stCxn id="303" idx="2"/>
          <a:endCxn id="59" idx="0"/>
        </xdr:cNvCxnSpPr>
      </xdr:nvCxnSpPr>
      <xdr:spPr bwMode="auto">
        <a:xfrm flipH="1">
          <a:off x="9739313" y="1229466"/>
          <a:ext cx="2047590" cy="4718208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10</xdr:col>
      <xdr:colOff>482987</xdr:colOff>
      <xdr:row>16</xdr:row>
      <xdr:rowOff>152400</xdr:rowOff>
    </xdr:from>
    <xdr:to>
      <xdr:col>11</xdr:col>
      <xdr:colOff>409575</xdr:colOff>
      <xdr:row>18</xdr:row>
      <xdr:rowOff>144226</xdr:rowOff>
    </xdr:to>
    <xdr:grpSp>
      <xdr:nvGrpSpPr>
        <xdr:cNvPr id="137" name="VaVer01"/>
        <xdr:cNvGrpSpPr>
          <a:grpSpLocks/>
        </xdr:cNvGrpSpPr>
      </xdr:nvGrpSpPr>
      <xdr:grpSpPr bwMode="auto">
        <a:xfrm>
          <a:off x="9274562" y="2847975"/>
          <a:ext cx="574288" cy="315676"/>
          <a:chOff x="1367" y="606"/>
          <a:chExt cx="190" cy="124"/>
        </a:xfrm>
      </xdr:grpSpPr>
      <xdr:sp macro="" textlink="">
        <xdr:nvSpPr>
          <xdr:cNvPr id="138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1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2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10</xdr:col>
      <xdr:colOff>19050</xdr:colOff>
      <xdr:row>19</xdr:row>
      <xdr:rowOff>47625</xdr:rowOff>
    </xdr:from>
    <xdr:to>
      <xdr:col>13</xdr:col>
      <xdr:colOff>9525</xdr:colOff>
      <xdr:row>23</xdr:row>
      <xdr:rowOff>66675</xdr:rowOff>
    </xdr:to>
    <xdr:grpSp>
      <xdr:nvGrpSpPr>
        <xdr:cNvPr id="143" name="Processo01"/>
        <xdr:cNvGrpSpPr>
          <a:grpSpLocks/>
        </xdr:cNvGrpSpPr>
      </xdr:nvGrpSpPr>
      <xdr:grpSpPr bwMode="auto">
        <a:xfrm>
          <a:off x="8810625" y="3228975"/>
          <a:ext cx="1857375" cy="666750"/>
          <a:chOff x="1276" y="62"/>
          <a:chExt cx="90" cy="90"/>
        </a:xfrm>
      </xdr:grpSpPr>
      <xdr:sp macro="" textlink="">
        <xdr:nvSpPr>
          <xdr:cNvPr id="144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5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6" name="Text 22"/>
          <xdr:cNvSpPr txBox="1">
            <a:spLocks noChangeArrowheads="1"/>
          </xdr:cNvSpPr>
        </xdr:nvSpPr>
        <xdr:spPr bwMode="auto">
          <a:xfrm>
            <a:off x="1276" y="62"/>
            <a:ext cx="90" cy="48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ctr" anchorCtr="1" upright="1"/>
          <a:lstStyle/>
          <a:p>
            <a:pPr algn="ctr" rtl="0">
              <a:defRPr sz="1000"/>
            </a:pPr>
            <a:r>
              <a:rPr lang="pt-BR" sz="900" b="1" i="0" strike="noStrike">
                <a:solidFill>
                  <a:srgbClr val="000000"/>
                </a:solidFill>
                <a:latin typeface="Arial"/>
                <a:cs typeface="Arial"/>
              </a:rPr>
              <a:t>IMPRESSORA (Thunder</a:t>
            </a:r>
            <a:r>
              <a:rPr lang="pt-BR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COMAT)</a:t>
            </a:r>
            <a:endParaRPr lang="pt-BR" sz="900" b="1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>
    <xdr:from>
      <xdr:col>10</xdr:col>
      <xdr:colOff>17424</xdr:colOff>
      <xdr:row>23</xdr:row>
      <xdr:rowOff>91569</xdr:rowOff>
    </xdr:from>
    <xdr:to>
      <xdr:col>13</xdr:col>
      <xdr:colOff>9540</xdr:colOff>
      <xdr:row>24</xdr:row>
      <xdr:rowOff>109644</xdr:rowOff>
    </xdr:to>
    <xdr:sp macro="" textlink="">
      <xdr:nvSpPr>
        <xdr:cNvPr id="147" name="Text 22"/>
        <xdr:cNvSpPr txBox="1">
          <a:spLocks noChangeArrowheads="1"/>
        </xdr:cNvSpPr>
      </xdr:nvSpPr>
      <xdr:spPr bwMode="auto">
        <a:xfrm>
          <a:off x="8808999" y="3920619"/>
          <a:ext cx="1859016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C/T = 17,16 min.</a:t>
          </a:r>
        </a:p>
      </xdr:txBody>
    </xdr:sp>
    <xdr:clientData/>
  </xdr:twoCellAnchor>
  <xdr:twoCellAnchor>
    <xdr:from>
      <xdr:col>10</xdr:col>
      <xdr:colOff>17545</xdr:colOff>
      <xdr:row>24</xdr:row>
      <xdr:rowOff>151840</xdr:rowOff>
    </xdr:from>
    <xdr:to>
      <xdr:col>13</xdr:col>
      <xdr:colOff>10628</xdr:colOff>
      <xdr:row>26</xdr:row>
      <xdr:rowOff>8182</xdr:rowOff>
    </xdr:to>
    <xdr:sp macro="" textlink="">
      <xdr:nvSpPr>
        <xdr:cNvPr id="148" name="Text 22"/>
        <xdr:cNvSpPr txBox="1">
          <a:spLocks noChangeArrowheads="1"/>
        </xdr:cNvSpPr>
      </xdr:nvSpPr>
      <xdr:spPr bwMode="auto">
        <a:xfrm>
          <a:off x="8809120" y="4142815"/>
          <a:ext cx="1859983" cy="180192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S/U = 360 min.</a:t>
          </a:r>
        </a:p>
      </xdr:txBody>
    </xdr:sp>
    <xdr:clientData/>
  </xdr:twoCellAnchor>
  <xdr:twoCellAnchor>
    <xdr:from>
      <xdr:col>10</xdr:col>
      <xdr:colOff>17545</xdr:colOff>
      <xdr:row>26</xdr:row>
      <xdr:rowOff>24892</xdr:rowOff>
    </xdr:from>
    <xdr:to>
      <xdr:col>13</xdr:col>
      <xdr:colOff>10628</xdr:colOff>
      <xdr:row>27</xdr:row>
      <xdr:rowOff>42967</xdr:rowOff>
    </xdr:to>
    <xdr:sp macro="" textlink="">
      <xdr:nvSpPr>
        <xdr:cNvPr id="149" name="Text 22"/>
        <xdr:cNvSpPr txBox="1">
          <a:spLocks noChangeArrowheads="1"/>
        </xdr:cNvSpPr>
      </xdr:nvSpPr>
      <xdr:spPr bwMode="auto">
        <a:xfrm>
          <a:off x="8809120" y="4339717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Turnos</a:t>
          </a:r>
          <a:r>
            <a:rPr lang="pt-BR" sz="1000" b="0" i="0" strike="noStrike" baseline="0">
              <a:solidFill>
                <a:srgbClr val="000000"/>
              </a:solidFill>
              <a:latin typeface="Arial"/>
              <a:cs typeface="Arial"/>
            </a:rPr>
            <a:t> = 1 Turno</a:t>
          </a:r>
          <a:endParaRPr lang="pt-BR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10</xdr:col>
      <xdr:colOff>17544</xdr:colOff>
      <xdr:row>27</xdr:row>
      <xdr:rowOff>66115</xdr:rowOff>
    </xdr:from>
    <xdr:to>
      <xdr:col>13</xdr:col>
      <xdr:colOff>10627</xdr:colOff>
      <xdr:row>28</xdr:row>
      <xdr:rowOff>84190</xdr:rowOff>
    </xdr:to>
    <xdr:sp macro="" textlink="">
      <xdr:nvSpPr>
        <xdr:cNvPr id="150" name="Text 22"/>
        <xdr:cNvSpPr txBox="1">
          <a:spLocks noChangeArrowheads="1"/>
        </xdr:cNvSpPr>
      </xdr:nvSpPr>
      <xdr:spPr bwMode="auto">
        <a:xfrm>
          <a:off x="8809119" y="4542865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Scrap = 0,2505%</a:t>
          </a:r>
        </a:p>
      </xdr:txBody>
    </xdr:sp>
    <xdr:clientData/>
  </xdr:twoCellAnchor>
  <xdr:twoCellAnchor>
    <xdr:from>
      <xdr:col>10</xdr:col>
      <xdr:colOff>17545</xdr:colOff>
      <xdr:row>28</xdr:row>
      <xdr:rowOff>118782</xdr:rowOff>
    </xdr:from>
    <xdr:to>
      <xdr:col>13</xdr:col>
      <xdr:colOff>10628</xdr:colOff>
      <xdr:row>29</xdr:row>
      <xdr:rowOff>136857</xdr:rowOff>
    </xdr:to>
    <xdr:sp macro="" textlink="">
      <xdr:nvSpPr>
        <xdr:cNvPr id="151" name="Text 22"/>
        <xdr:cNvSpPr txBox="1">
          <a:spLocks noChangeArrowheads="1"/>
        </xdr:cNvSpPr>
      </xdr:nvSpPr>
      <xdr:spPr bwMode="auto">
        <a:xfrm>
          <a:off x="8809120" y="4757457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Rework = 0,00%</a:t>
          </a:r>
        </a:p>
      </xdr:txBody>
    </xdr:sp>
    <xdr:clientData/>
  </xdr:twoCellAnchor>
  <xdr:twoCellAnchor>
    <xdr:from>
      <xdr:col>10</xdr:col>
      <xdr:colOff>17545</xdr:colOff>
      <xdr:row>31</xdr:row>
      <xdr:rowOff>66115</xdr:rowOff>
    </xdr:from>
    <xdr:to>
      <xdr:col>13</xdr:col>
      <xdr:colOff>10628</xdr:colOff>
      <xdr:row>32</xdr:row>
      <xdr:rowOff>84190</xdr:rowOff>
    </xdr:to>
    <xdr:sp macro="" textlink="">
      <xdr:nvSpPr>
        <xdr:cNvPr id="152" name="Text 22"/>
        <xdr:cNvSpPr txBox="1">
          <a:spLocks noChangeArrowheads="1"/>
        </xdr:cNvSpPr>
      </xdr:nvSpPr>
      <xdr:spPr bwMode="auto">
        <a:xfrm>
          <a:off x="8809120" y="5190565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Avail = 617 min./dia</a:t>
          </a:r>
        </a:p>
      </xdr:txBody>
    </xdr:sp>
    <xdr:clientData/>
  </xdr:twoCellAnchor>
  <xdr:twoCellAnchor>
    <xdr:from>
      <xdr:col>10</xdr:col>
      <xdr:colOff>17546</xdr:colOff>
      <xdr:row>30</xdr:row>
      <xdr:rowOff>15369</xdr:rowOff>
    </xdr:from>
    <xdr:to>
      <xdr:col>13</xdr:col>
      <xdr:colOff>10629</xdr:colOff>
      <xdr:row>31</xdr:row>
      <xdr:rowOff>33444</xdr:rowOff>
    </xdr:to>
    <xdr:sp macro="" textlink="">
      <xdr:nvSpPr>
        <xdr:cNvPr id="153" name="Text 22"/>
        <xdr:cNvSpPr txBox="1">
          <a:spLocks noChangeArrowheads="1"/>
        </xdr:cNvSpPr>
      </xdr:nvSpPr>
      <xdr:spPr bwMode="auto">
        <a:xfrm>
          <a:off x="8809121" y="4977894"/>
          <a:ext cx="1859983" cy="180000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Uptime =  97,30%</a:t>
          </a:r>
        </a:p>
      </xdr:txBody>
    </xdr:sp>
    <xdr:clientData/>
  </xdr:twoCellAnchor>
  <xdr:twoCellAnchor>
    <xdr:from>
      <xdr:col>10</xdr:col>
      <xdr:colOff>568346</xdr:colOff>
      <xdr:row>22</xdr:row>
      <xdr:rowOff>6804</xdr:rowOff>
    </xdr:from>
    <xdr:to>
      <xdr:col>11</xdr:col>
      <xdr:colOff>207107</xdr:colOff>
      <xdr:row>22</xdr:row>
      <xdr:rowOff>140154</xdr:rowOff>
    </xdr:to>
    <xdr:grpSp>
      <xdr:nvGrpSpPr>
        <xdr:cNvPr id="154" name="Operador01"/>
        <xdr:cNvGrpSpPr>
          <a:grpSpLocks/>
        </xdr:cNvGrpSpPr>
      </xdr:nvGrpSpPr>
      <xdr:grpSpPr bwMode="auto">
        <a:xfrm>
          <a:off x="9359921" y="3673929"/>
          <a:ext cx="286461" cy="133350"/>
          <a:chOff x="1113" y="728"/>
          <a:chExt cx="106" cy="91"/>
        </a:xfrm>
      </xdr:grpSpPr>
      <xdr:sp macro="" textlink="">
        <xdr:nvSpPr>
          <xdr:cNvPr id="155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459870</xdr:colOff>
      <xdr:row>21</xdr:row>
      <xdr:rowOff>144635</xdr:rowOff>
    </xdr:from>
    <xdr:to>
      <xdr:col>12</xdr:col>
      <xdr:colOff>142369</xdr:colOff>
      <xdr:row>23</xdr:row>
      <xdr:rowOff>19450</xdr:rowOff>
    </xdr:to>
    <xdr:sp macro="" textlink="">
      <xdr:nvSpPr>
        <xdr:cNvPr id="157" name="Text 22"/>
        <xdr:cNvSpPr txBox="1">
          <a:spLocks noChangeArrowheads="1"/>
        </xdr:cNvSpPr>
      </xdr:nvSpPr>
      <xdr:spPr bwMode="auto">
        <a:xfrm>
          <a:off x="9899145" y="3649835"/>
          <a:ext cx="292099" cy="19866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ctr" rtl="0">
            <a:defRPr sz="1000"/>
          </a:pPr>
          <a:r>
            <a:rPr lang="pt-BR" sz="1000" b="1" i="0" strike="noStrike">
              <a:solidFill>
                <a:srgbClr val="000000"/>
              </a:solidFill>
              <a:latin typeface="Arial"/>
              <a:cs typeface="Arial"/>
            </a:rPr>
            <a:t>3</a:t>
          </a:r>
        </a:p>
      </xdr:txBody>
    </xdr:sp>
    <xdr:clientData/>
  </xdr:twoCellAnchor>
  <xdr:twoCellAnchor>
    <xdr:from>
      <xdr:col>11</xdr:col>
      <xdr:colOff>300038</xdr:colOff>
      <xdr:row>7</xdr:row>
      <xdr:rowOff>741</xdr:rowOff>
    </xdr:from>
    <xdr:to>
      <xdr:col>14</xdr:col>
      <xdr:colOff>518828</xdr:colOff>
      <xdr:row>19</xdr:row>
      <xdr:rowOff>47625</xdr:rowOff>
    </xdr:to>
    <xdr:cxnSp macro="">
      <xdr:nvCxnSpPr>
        <xdr:cNvPr id="158" name="Conector de seta reta 263"/>
        <xdr:cNvCxnSpPr>
          <a:cxnSpLocks noChangeShapeType="1"/>
          <a:stCxn id="303" idx="2"/>
          <a:endCxn id="146" idx="0"/>
        </xdr:cNvCxnSpPr>
      </xdr:nvCxnSpPr>
      <xdr:spPr bwMode="auto">
        <a:xfrm flipH="1">
          <a:off x="9739313" y="1229466"/>
          <a:ext cx="2047590" cy="1999509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oneCellAnchor>
    <xdr:from>
      <xdr:col>12</xdr:col>
      <xdr:colOff>28575</xdr:colOff>
      <xdr:row>14</xdr:row>
      <xdr:rowOff>0</xdr:rowOff>
    </xdr:from>
    <xdr:ext cx="1360714" cy="525107"/>
    <xdr:sp macro="" textlink="">
      <xdr:nvSpPr>
        <xdr:cNvPr id="159" name="CaixaDeTexto 158"/>
        <xdr:cNvSpPr txBox="1"/>
      </xdr:nvSpPr>
      <xdr:spPr>
        <a:xfrm>
          <a:off x="10077450" y="2371725"/>
          <a:ext cx="1360714" cy="525107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 anchorCtr="0">
          <a:noAutofit/>
        </a:bodyPr>
        <a:lstStyle/>
        <a:p>
          <a:pPr algn="ctr"/>
          <a:r>
            <a:rPr lang="pt-BR" sz="1200"/>
            <a:t>Programação Diária (OP)</a:t>
          </a:r>
        </a:p>
      </xdr:txBody>
    </xdr:sp>
    <xdr:clientData/>
  </xdr:oneCellAnchor>
  <xdr:twoCellAnchor>
    <xdr:from>
      <xdr:col>13</xdr:col>
      <xdr:colOff>66675</xdr:colOff>
      <xdr:row>30</xdr:row>
      <xdr:rowOff>133350</xdr:rowOff>
    </xdr:from>
    <xdr:to>
      <xdr:col>15</xdr:col>
      <xdr:colOff>651531</xdr:colOff>
      <xdr:row>38</xdr:row>
      <xdr:rowOff>76199</xdr:rowOff>
    </xdr:to>
    <xdr:grpSp>
      <xdr:nvGrpSpPr>
        <xdr:cNvPr id="160" name="Grupo 193"/>
        <xdr:cNvGrpSpPr/>
      </xdr:nvGrpSpPr>
      <xdr:grpSpPr>
        <a:xfrm>
          <a:off x="10725150" y="5095875"/>
          <a:ext cx="1804056" cy="1238249"/>
          <a:chOff x="13890297" y="4621106"/>
          <a:chExt cx="1804056" cy="1238249"/>
        </a:xfrm>
      </xdr:grpSpPr>
      <xdr:sp macro="" textlink="">
        <xdr:nvSpPr>
          <xdr:cNvPr id="161" name="CaixaDeTexto 160"/>
          <xdr:cNvSpPr txBox="1"/>
        </xdr:nvSpPr>
        <xdr:spPr>
          <a:xfrm>
            <a:off x="13890297" y="5324474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met.</a:t>
            </a:r>
          </a:p>
        </xdr:txBody>
      </xdr:sp>
      <xdr:grpSp>
        <xdr:nvGrpSpPr>
          <xdr:cNvPr id="162" name="Empurrado01"/>
          <xdr:cNvGrpSpPr>
            <a:grpSpLocks/>
          </xdr:cNvGrpSpPr>
        </xdr:nvGrpSpPr>
        <xdr:grpSpPr bwMode="auto">
          <a:xfrm flipV="1">
            <a:off x="13901793" y="5110163"/>
            <a:ext cx="433332" cy="128587"/>
            <a:chOff x="1223" y="590"/>
            <a:chExt cx="238" cy="57"/>
          </a:xfrm>
        </xdr:grpSpPr>
        <xdr:sp macro="" textlink="">
          <xdr:nvSpPr>
            <xdr:cNvPr id="197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8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9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0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1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02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63" name="Estoque01"/>
          <xdr:cNvGrpSpPr>
            <a:grpSpLocks/>
          </xdr:cNvGrpSpPr>
        </xdr:nvGrpSpPr>
        <xdr:grpSpPr bwMode="auto">
          <a:xfrm>
            <a:off x="13970506" y="4972049"/>
            <a:ext cx="288419" cy="329293"/>
            <a:chOff x="1472" y="116"/>
            <a:chExt cx="66" cy="74"/>
          </a:xfrm>
        </xdr:grpSpPr>
        <xdr:sp macro="" textlink="">
          <xdr:nvSpPr>
            <xdr:cNvPr id="195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6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164" name="Processo01"/>
          <xdr:cNvGrpSpPr>
            <a:grpSpLocks/>
          </xdr:cNvGrpSpPr>
        </xdr:nvGrpSpPr>
        <xdr:grpSpPr bwMode="auto">
          <a:xfrm>
            <a:off x="14354175" y="4621106"/>
            <a:ext cx="866775" cy="670561"/>
            <a:chOff x="1276" y="56"/>
            <a:chExt cx="90" cy="72"/>
          </a:xfrm>
        </xdr:grpSpPr>
        <xdr:sp macro="" textlink="">
          <xdr:nvSpPr>
            <xdr:cNvPr id="192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3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65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94" name="Text 22"/>
            <xdr:cNvSpPr txBox="1">
              <a:spLocks noChangeArrowheads="1"/>
            </xdr:cNvSpPr>
          </xdr:nvSpPr>
          <xdr:spPr bwMode="auto">
            <a:xfrm>
              <a:off x="1276" y="56"/>
              <a:ext cx="90" cy="3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TRANSPORTE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  <a:p>
              <a:pPr algn="ctr" rtl="0"/>
              <a:r>
                <a:rPr lang="pt-BR" sz="700" b="1" i="0">
                  <a:latin typeface="Times New Roman" pitchFamily="18" charset="0"/>
                  <a:ea typeface="+mn-ea"/>
                  <a:cs typeface="Times New Roman" pitchFamily="18" charset="0"/>
                </a:rPr>
                <a:t>(x 3/dia)</a:t>
              </a:r>
              <a:endParaRPr lang="pt-BR" sz="700">
                <a:latin typeface="Times New Roman" pitchFamily="18" charset="0"/>
                <a:ea typeface="+mn-ea"/>
                <a:cs typeface="Times New Roman" pitchFamily="18" charset="0"/>
              </a:endParaRPr>
            </a:p>
          </xdr:txBody>
        </xdr:sp>
      </xdr:grpSp>
      <xdr:sp macro="" textlink="">
        <xdr:nvSpPr>
          <xdr:cNvPr id="165" name="Text 22"/>
          <xdr:cNvSpPr txBox="1">
            <a:spLocks noChangeArrowheads="1"/>
          </xdr:cNvSpPr>
        </xdr:nvSpPr>
        <xdr:spPr bwMode="auto">
          <a:xfrm>
            <a:off x="14589583" y="5029410"/>
            <a:ext cx="262217" cy="16416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8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2</a:t>
            </a:r>
          </a:p>
        </xdr:txBody>
      </xdr:sp>
      <xdr:grpSp>
        <xdr:nvGrpSpPr>
          <xdr:cNvPr id="166" name="Empilhadeira01"/>
          <xdr:cNvGrpSpPr>
            <a:grpSpLocks/>
          </xdr:cNvGrpSpPr>
        </xdr:nvGrpSpPr>
        <xdr:grpSpPr bwMode="auto">
          <a:xfrm>
            <a:off x="14906648" y="4981785"/>
            <a:ext cx="285751" cy="257174"/>
            <a:chOff x="1619" y="961"/>
            <a:chExt cx="71" cy="65"/>
          </a:xfrm>
        </xdr:grpSpPr>
        <xdr:sp macro="" textlink="">
          <xdr:nvSpPr>
            <xdr:cNvPr id="184" name="Rectangle 758"/>
            <xdr:cNvSpPr>
              <a:spLocks noChangeArrowheads="1"/>
            </xdr:cNvSpPr>
          </xdr:nvSpPr>
          <xdr:spPr bwMode="auto">
            <a:xfrm>
              <a:off x="1619" y="989"/>
              <a:ext cx="35" cy="2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5" name="Oval 759"/>
            <xdr:cNvSpPr>
              <a:spLocks noChangeArrowheads="1"/>
            </xdr:cNvSpPr>
          </xdr:nvSpPr>
          <xdr:spPr bwMode="auto">
            <a:xfrm>
              <a:off x="1619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6" name="Oval 760"/>
            <xdr:cNvSpPr>
              <a:spLocks noChangeArrowheads="1"/>
            </xdr:cNvSpPr>
          </xdr:nvSpPr>
          <xdr:spPr bwMode="auto">
            <a:xfrm>
              <a:off x="1645" y="1015"/>
              <a:ext cx="9" cy="11"/>
            </a:xfrm>
            <a:prstGeom prst="ellipse">
              <a:avLst/>
            </a:pr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7" name="Rectangle 761"/>
            <xdr:cNvSpPr>
              <a:spLocks noChangeArrowheads="1"/>
            </xdr:cNvSpPr>
          </xdr:nvSpPr>
          <xdr:spPr bwMode="auto">
            <a:xfrm>
              <a:off x="1655" y="964"/>
              <a:ext cx="5" cy="5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8" name="Line 762"/>
            <xdr:cNvSpPr>
              <a:spLocks noChangeShapeType="1"/>
            </xdr:cNvSpPr>
          </xdr:nvSpPr>
          <xdr:spPr bwMode="auto">
            <a:xfrm flipV="1">
              <a:off x="1619" y="961"/>
              <a:ext cx="0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9" name="Line 763"/>
            <xdr:cNvSpPr>
              <a:spLocks noChangeShapeType="1"/>
            </xdr:cNvSpPr>
          </xdr:nvSpPr>
          <xdr:spPr bwMode="auto">
            <a:xfrm>
              <a:off x="1619" y="961"/>
              <a:ext cx="2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0" name="Line 764"/>
            <xdr:cNvSpPr>
              <a:spLocks noChangeShapeType="1"/>
            </xdr:cNvSpPr>
          </xdr:nvSpPr>
          <xdr:spPr bwMode="auto">
            <a:xfrm>
              <a:off x="1639" y="961"/>
              <a:ext cx="15" cy="28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1" name="Line 765"/>
            <xdr:cNvSpPr>
              <a:spLocks noChangeShapeType="1"/>
            </xdr:cNvSpPr>
          </xdr:nvSpPr>
          <xdr:spPr bwMode="auto">
            <a:xfrm>
              <a:off x="1660" y="1009"/>
              <a:ext cx="30" cy="0"/>
            </a:xfrm>
            <a:prstGeom prst="line">
              <a:avLst/>
            </a:prstGeom>
            <a:noFill/>
            <a:ln w="2476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67" name="Text 22"/>
          <xdr:cNvSpPr txBox="1">
            <a:spLocks noChangeArrowheads="1"/>
          </xdr:cNvSpPr>
        </xdr:nvSpPr>
        <xdr:spPr bwMode="auto">
          <a:xfrm>
            <a:off x="14354176" y="5305636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168" name="Text 22"/>
          <xdr:cNvSpPr txBox="1">
            <a:spLocks noChangeArrowheads="1"/>
          </xdr:cNvSpPr>
        </xdr:nvSpPr>
        <xdr:spPr bwMode="auto">
          <a:xfrm>
            <a:off x="14354257" y="5448510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transportar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sp macro="" textlink="">
        <xdr:nvSpPr>
          <xdr:cNvPr id="169" name="Text 22"/>
          <xdr:cNvSpPr txBox="1">
            <a:spLocks noChangeArrowheads="1"/>
          </xdr:cNvSpPr>
        </xdr:nvSpPr>
        <xdr:spPr bwMode="auto">
          <a:xfrm>
            <a:off x="14354257" y="5591385"/>
            <a:ext cx="866768" cy="144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descarregar</a:t>
            </a:r>
            <a:r>
              <a:rPr lang="pt-BR" sz="700" b="0" i="0" strike="noStrike" baseline="0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rPr>
              <a:t> - 5 min.</a:t>
            </a:r>
            <a:endParaRPr lang="pt-BR" sz="700" b="0" i="0" strike="noStrike">
              <a:solidFill>
                <a:srgbClr val="000000"/>
              </a:solidFill>
              <a:latin typeface="Times New Roman" pitchFamily="18" charset="0"/>
              <a:cs typeface="Times New Roman" pitchFamily="18" charset="0"/>
            </a:endParaRPr>
          </a:p>
        </xdr:txBody>
      </xdr:sp>
      <xdr:grpSp>
        <xdr:nvGrpSpPr>
          <xdr:cNvPr id="170" name="Operador01"/>
          <xdr:cNvGrpSpPr>
            <a:grpSpLocks/>
          </xdr:cNvGrpSpPr>
        </xdr:nvGrpSpPr>
        <xdr:grpSpPr bwMode="auto">
          <a:xfrm>
            <a:off x="14392275" y="5029192"/>
            <a:ext cx="149113" cy="152399"/>
            <a:chOff x="1113" y="728"/>
            <a:chExt cx="106" cy="91"/>
          </a:xfrm>
        </xdr:grpSpPr>
        <xdr:sp macro="" textlink="">
          <xdr:nvSpPr>
            <xdr:cNvPr id="182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83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grpSp>
        <xdr:nvGrpSpPr>
          <xdr:cNvPr id="171" name="Empurrado01"/>
          <xdr:cNvGrpSpPr>
            <a:grpSpLocks/>
          </xdr:cNvGrpSpPr>
        </xdr:nvGrpSpPr>
        <xdr:grpSpPr bwMode="auto">
          <a:xfrm flipV="1">
            <a:off x="15240000" y="5114925"/>
            <a:ext cx="433332" cy="128587"/>
            <a:chOff x="1223" y="590"/>
            <a:chExt cx="238" cy="57"/>
          </a:xfrm>
        </xdr:grpSpPr>
        <xdr:sp macro="" textlink="">
          <xdr:nvSpPr>
            <xdr:cNvPr id="176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77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8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9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81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172" name="Estoque01"/>
          <xdr:cNvGrpSpPr>
            <a:grpSpLocks/>
          </xdr:cNvGrpSpPr>
        </xdr:nvGrpSpPr>
        <xdr:grpSpPr bwMode="auto">
          <a:xfrm>
            <a:off x="15287625" y="4972050"/>
            <a:ext cx="288419" cy="329293"/>
            <a:chOff x="1472" y="116"/>
            <a:chExt cx="66" cy="74"/>
          </a:xfrm>
        </xdr:grpSpPr>
        <xdr:sp macro="" textlink="">
          <xdr:nvSpPr>
            <xdr:cNvPr id="174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175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173" name="CaixaDeTexto 172"/>
          <xdr:cNvSpPr txBox="1"/>
        </xdr:nvSpPr>
        <xdr:spPr>
          <a:xfrm>
            <a:off x="15192375" y="5324475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</xdr:grpSp>
    <xdr:clientData/>
  </xdr:twoCellAnchor>
  <xdr:twoCellAnchor>
    <xdr:from>
      <xdr:col>7</xdr:col>
      <xdr:colOff>104775</xdr:colOff>
      <xdr:row>30</xdr:row>
      <xdr:rowOff>114300</xdr:rowOff>
    </xdr:from>
    <xdr:to>
      <xdr:col>9</xdr:col>
      <xdr:colOff>499131</xdr:colOff>
      <xdr:row>38</xdr:row>
      <xdr:rowOff>104775</xdr:rowOff>
    </xdr:to>
    <xdr:grpSp>
      <xdr:nvGrpSpPr>
        <xdr:cNvPr id="203" name="Grupo 202"/>
        <xdr:cNvGrpSpPr/>
      </xdr:nvGrpSpPr>
      <xdr:grpSpPr>
        <a:xfrm>
          <a:off x="6877050" y="5076825"/>
          <a:ext cx="1804056" cy="1285875"/>
          <a:chOff x="2085975" y="333375"/>
          <a:chExt cx="1804056" cy="1285875"/>
        </a:xfrm>
      </xdr:grpSpPr>
      <xdr:sp macro="" textlink="">
        <xdr:nvSpPr>
          <xdr:cNvPr id="204" name="CaixaDeTexto 203"/>
          <xdr:cNvSpPr txBox="1"/>
        </xdr:nvSpPr>
        <xdr:spPr>
          <a:xfrm>
            <a:off x="2085975" y="1046268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20 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 26.587 met.</a:t>
            </a:r>
          </a:p>
        </xdr:txBody>
      </xdr:sp>
      <xdr:grpSp>
        <xdr:nvGrpSpPr>
          <xdr:cNvPr id="205" name="Empurrado01"/>
          <xdr:cNvGrpSpPr>
            <a:grpSpLocks/>
          </xdr:cNvGrpSpPr>
        </xdr:nvGrpSpPr>
        <xdr:grpSpPr bwMode="auto">
          <a:xfrm flipV="1">
            <a:off x="2097471" y="831957"/>
            <a:ext cx="433332" cy="128587"/>
            <a:chOff x="1223" y="590"/>
            <a:chExt cx="238" cy="57"/>
          </a:xfrm>
        </xdr:grpSpPr>
        <xdr:sp macro="" textlink="">
          <xdr:nvSpPr>
            <xdr:cNvPr id="242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43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4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5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6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7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06" name="Estoque01"/>
          <xdr:cNvGrpSpPr>
            <a:grpSpLocks/>
          </xdr:cNvGrpSpPr>
        </xdr:nvGrpSpPr>
        <xdr:grpSpPr bwMode="auto">
          <a:xfrm>
            <a:off x="2166184" y="693843"/>
            <a:ext cx="288419" cy="329293"/>
            <a:chOff x="1472" y="116"/>
            <a:chExt cx="66" cy="74"/>
          </a:xfrm>
        </xdr:grpSpPr>
        <xdr:sp macro="" textlink="">
          <xdr:nvSpPr>
            <xdr:cNvPr id="240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1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07" name="Empurrado01"/>
          <xdr:cNvGrpSpPr>
            <a:grpSpLocks/>
          </xdr:cNvGrpSpPr>
        </xdr:nvGrpSpPr>
        <xdr:grpSpPr bwMode="auto">
          <a:xfrm flipV="1">
            <a:off x="3435678" y="836719"/>
            <a:ext cx="433332" cy="128587"/>
            <a:chOff x="1223" y="590"/>
            <a:chExt cx="238" cy="57"/>
          </a:xfrm>
        </xdr:grpSpPr>
        <xdr:sp macro="" textlink="">
          <xdr:nvSpPr>
            <xdr:cNvPr id="234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35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6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7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8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9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08" name="Estoque01"/>
          <xdr:cNvGrpSpPr>
            <a:grpSpLocks/>
          </xdr:cNvGrpSpPr>
        </xdr:nvGrpSpPr>
        <xdr:grpSpPr bwMode="auto">
          <a:xfrm>
            <a:off x="3483303" y="693844"/>
            <a:ext cx="288419" cy="329293"/>
            <a:chOff x="1472" y="116"/>
            <a:chExt cx="66" cy="74"/>
          </a:xfrm>
        </xdr:grpSpPr>
        <xdr:sp macro="" textlink="">
          <xdr:nvSpPr>
            <xdr:cNvPr id="232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3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sp macro="" textlink="">
        <xdr:nvSpPr>
          <xdr:cNvPr id="209" name="CaixaDeTexto 208"/>
          <xdr:cNvSpPr txBox="1"/>
        </xdr:nvSpPr>
        <xdr:spPr>
          <a:xfrm>
            <a:off x="3388053" y="1046269"/>
            <a:ext cx="501978" cy="5063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unid.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Bobinas</a:t>
            </a:r>
          </a:p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met</a:t>
            </a:r>
          </a:p>
        </xdr:txBody>
      </xdr:sp>
      <xdr:grpSp>
        <xdr:nvGrpSpPr>
          <xdr:cNvPr id="210" name="Grupo 158"/>
          <xdr:cNvGrpSpPr/>
        </xdr:nvGrpSpPr>
        <xdr:grpSpPr>
          <a:xfrm>
            <a:off x="2549853" y="333375"/>
            <a:ext cx="866850" cy="1285875"/>
            <a:chOff x="5407353" y="3705225"/>
            <a:chExt cx="866850" cy="1285875"/>
          </a:xfrm>
        </xdr:grpSpPr>
        <xdr:grpSp>
          <xdr:nvGrpSpPr>
            <xdr:cNvPr id="211" name="Processo01"/>
            <xdr:cNvGrpSpPr>
              <a:grpSpLocks/>
            </xdr:cNvGrpSpPr>
          </xdr:nvGrpSpPr>
          <xdr:grpSpPr bwMode="auto">
            <a:xfrm>
              <a:off x="5407353" y="3705225"/>
              <a:ext cx="866775" cy="670561"/>
              <a:chOff x="1276" y="56"/>
              <a:chExt cx="90" cy="72"/>
            </a:xfrm>
          </xdr:grpSpPr>
          <xdr:sp macro="" textlink="">
            <xdr:nvSpPr>
              <xdr:cNvPr id="229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0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31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12" name="Text 22"/>
            <xdr:cNvSpPr txBox="1">
              <a:spLocks noChangeArrowheads="1"/>
            </xdr:cNvSpPr>
          </xdr:nvSpPr>
          <xdr:spPr bwMode="auto">
            <a:xfrm>
              <a:off x="5642761" y="411352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13" name="Empilhadeira01"/>
            <xdr:cNvGrpSpPr>
              <a:grpSpLocks/>
            </xdr:cNvGrpSpPr>
          </xdr:nvGrpSpPr>
          <xdr:grpSpPr bwMode="auto">
            <a:xfrm>
              <a:off x="5959826" y="4065896"/>
              <a:ext cx="285751" cy="257174"/>
              <a:chOff x="1619" y="961"/>
              <a:chExt cx="71" cy="65"/>
            </a:xfrm>
          </xdr:grpSpPr>
          <xdr:sp macro="" textlink="">
            <xdr:nvSpPr>
              <xdr:cNvPr id="221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2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3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4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25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6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7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8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14" name="Text 22"/>
            <xdr:cNvSpPr txBox="1">
              <a:spLocks noChangeArrowheads="1"/>
            </xdr:cNvSpPr>
          </xdr:nvSpPr>
          <xdr:spPr bwMode="auto">
            <a:xfrm>
              <a:off x="5407354" y="4389755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- 5,25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5" name="Text 22"/>
            <xdr:cNvSpPr txBox="1">
              <a:spLocks noChangeArrowheads="1"/>
            </xdr:cNvSpPr>
          </xdr:nvSpPr>
          <xdr:spPr bwMode="auto">
            <a:xfrm>
              <a:off x="5407435" y="4532629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- 6,62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16" name="Text 22"/>
            <xdr:cNvSpPr txBox="1">
              <a:spLocks noChangeArrowheads="1"/>
            </xdr:cNvSpPr>
          </xdr:nvSpPr>
          <xdr:spPr bwMode="auto">
            <a:xfrm>
              <a:off x="5407435" y="4675504"/>
              <a:ext cx="866768" cy="14400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- 8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17" name="Operador01"/>
            <xdr:cNvGrpSpPr>
              <a:grpSpLocks/>
            </xdr:cNvGrpSpPr>
          </xdr:nvGrpSpPr>
          <xdr:grpSpPr bwMode="auto">
            <a:xfrm>
              <a:off x="5445453" y="4113311"/>
              <a:ext cx="149113" cy="152399"/>
              <a:chOff x="1113" y="728"/>
              <a:chExt cx="106" cy="91"/>
            </a:xfrm>
          </xdr:grpSpPr>
          <xdr:sp macro="" textlink="">
            <xdr:nvSpPr>
              <xdr:cNvPr id="219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20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18" name="Text 22"/>
            <xdr:cNvSpPr txBox="1">
              <a:spLocks noChangeArrowheads="1"/>
            </xdr:cNvSpPr>
          </xdr:nvSpPr>
          <xdr:spPr bwMode="auto">
            <a:xfrm>
              <a:off x="5410200" y="4819650"/>
              <a:ext cx="863922" cy="17145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- 19,87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</xdr:grpSp>
    <xdr:clientData/>
  </xdr:twoCellAnchor>
  <xdr:twoCellAnchor>
    <xdr:from>
      <xdr:col>3</xdr:col>
      <xdr:colOff>190500</xdr:colOff>
      <xdr:row>28</xdr:row>
      <xdr:rowOff>19050</xdr:rowOff>
    </xdr:from>
    <xdr:to>
      <xdr:col>4</xdr:col>
      <xdr:colOff>489606</xdr:colOff>
      <xdr:row>42</xdr:row>
      <xdr:rowOff>143855</xdr:rowOff>
    </xdr:to>
    <xdr:grpSp>
      <xdr:nvGrpSpPr>
        <xdr:cNvPr id="248" name="Grupo 247"/>
        <xdr:cNvGrpSpPr/>
      </xdr:nvGrpSpPr>
      <xdr:grpSpPr>
        <a:xfrm>
          <a:off x="3686175" y="4657725"/>
          <a:ext cx="1804056" cy="2448905"/>
          <a:chOff x="1371600" y="342900"/>
          <a:chExt cx="1804056" cy="2448905"/>
        </a:xfrm>
      </xdr:grpSpPr>
      <xdr:sp macro="" textlink="">
        <xdr:nvSpPr>
          <xdr:cNvPr id="249" name="CaixaDeTexto 6"/>
          <xdr:cNvSpPr txBox="1"/>
        </xdr:nvSpPr>
        <xdr:spPr>
          <a:xfrm>
            <a:off x="1371600" y="1474893"/>
            <a:ext cx="501978" cy="5348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Kg</a:t>
            </a:r>
          </a:p>
        </xdr:txBody>
      </xdr:sp>
      <xdr:grpSp>
        <xdr:nvGrpSpPr>
          <xdr:cNvPr id="250" name="Empurrado01"/>
          <xdr:cNvGrpSpPr>
            <a:grpSpLocks/>
          </xdr:cNvGrpSpPr>
        </xdr:nvGrpSpPr>
        <xdr:grpSpPr bwMode="auto">
          <a:xfrm flipV="1">
            <a:off x="1383096" y="1260582"/>
            <a:ext cx="433332" cy="128587"/>
            <a:chOff x="1223" y="590"/>
            <a:chExt cx="238" cy="57"/>
          </a:xfrm>
        </xdr:grpSpPr>
        <xdr:sp macro="" textlink="">
          <xdr:nvSpPr>
            <xdr:cNvPr id="293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94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5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6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7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8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grpSp>
        <xdr:nvGrpSpPr>
          <xdr:cNvPr id="251" name="Estoque01"/>
          <xdr:cNvGrpSpPr>
            <a:grpSpLocks/>
          </xdr:cNvGrpSpPr>
        </xdr:nvGrpSpPr>
        <xdr:grpSpPr bwMode="auto">
          <a:xfrm>
            <a:off x="1451809" y="1122468"/>
            <a:ext cx="288419" cy="329293"/>
            <a:chOff x="1472" y="116"/>
            <a:chExt cx="66" cy="74"/>
          </a:xfrm>
        </xdr:grpSpPr>
        <xdr:sp macro="" textlink="">
          <xdr:nvSpPr>
            <xdr:cNvPr id="291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2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  <xdr:grpSp>
        <xdr:nvGrpSpPr>
          <xdr:cNvPr id="252" name="Empurrado01"/>
          <xdr:cNvGrpSpPr>
            <a:grpSpLocks/>
          </xdr:cNvGrpSpPr>
        </xdr:nvGrpSpPr>
        <xdr:grpSpPr bwMode="auto">
          <a:xfrm flipV="1">
            <a:off x="2721303" y="1265344"/>
            <a:ext cx="433332" cy="128587"/>
            <a:chOff x="1223" y="590"/>
            <a:chExt cx="238" cy="57"/>
          </a:xfrm>
        </xdr:grpSpPr>
        <xdr:sp macro="" textlink="">
          <xdr:nvSpPr>
            <xdr:cNvPr id="285" name="Drawing 46"/>
            <xdr:cNvSpPr>
              <a:spLocks/>
            </xdr:cNvSpPr>
          </xdr:nvSpPr>
          <xdr:spPr bwMode="auto">
            <a:xfrm>
              <a:off x="1223" y="590"/>
              <a:ext cx="238" cy="57"/>
            </a:xfrm>
            <a:custGeom>
              <a:avLst/>
              <a:gdLst>
                <a:gd name="T0" fmla="*/ 0 w 16384"/>
                <a:gd name="T1" fmla="*/ 0 h 16384"/>
                <a:gd name="T2" fmla="*/ 0 w 16384"/>
                <a:gd name="T3" fmla="*/ 0 h 16384"/>
                <a:gd name="T4" fmla="*/ 0 w 16384"/>
                <a:gd name="T5" fmla="*/ 0 h 16384"/>
                <a:gd name="T6" fmla="*/ 0 w 16384"/>
                <a:gd name="T7" fmla="*/ 0 h 16384"/>
                <a:gd name="T8" fmla="*/ 0 w 16384"/>
                <a:gd name="T9" fmla="*/ 0 h 16384"/>
                <a:gd name="T10" fmla="*/ 0 w 16384"/>
                <a:gd name="T11" fmla="*/ 0 h 16384"/>
                <a:gd name="T12" fmla="*/ 0 w 16384"/>
                <a:gd name="T13" fmla="*/ 0 h 16384"/>
                <a:gd name="T14" fmla="*/ 0 w 16384"/>
                <a:gd name="T15" fmla="*/ 0 h 16384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16384"/>
                <a:gd name="T25" fmla="*/ 0 h 16384"/>
                <a:gd name="T26" fmla="*/ 16384 w 16384"/>
                <a:gd name="T27" fmla="*/ 16384 h 16384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16384" h="16384">
                  <a:moveTo>
                    <a:pt x="12288" y="0"/>
                  </a:moveTo>
                  <a:lnTo>
                    <a:pt x="12288" y="4096"/>
                  </a:lnTo>
                  <a:lnTo>
                    <a:pt x="0" y="4096"/>
                  </a:lnTo>
                  <a:lnTo>
                    <a:pt x="0" y="12288"/>
                  </a:lnTo>
                  <a:lnTo>
                    <a:pt x="12288" y="12288"/>
                  </a:lnTo>
                  <a:lnTo>
                    <a:pt x="12288" y="16384"/>
                  </a:lnTo>
                  <a:lnTo>
                    <a:pt x="16384" y="8192"/>
                  </a:lnTo>
                  <a:lnTo>
                    <a:pt x="12288" y="0"/>
                  </a:lnTo>
                  <a:close/>
                </a:path>
              </a:pathLst>
            </a:custGeom>
            <a:solidFill>
              <a:srgbClr val="000000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86" name="Rectangle 730"/>
            <xdr:cNvSpPr>
              <a:spLocks noChangeArrowheads="1"/>
            </xdr:cNvSpPr>
          </xdr:nvSpPr>
          <xdr:spPr bwMode="auto">
            <a:xfrm>
              <a:off x="1240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7" name="Rectangle 731"/>
            <xdr:cNvSpPr>
              <a:spLocks noChangeArrowheads="1"/>
            </xdr:cNvSpPr>
          </xdr:nvSpPr>
          <xdr:spPr bwMode="auto">
            <a:xfrm>
              <a:off x="127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8" name="Rectangle 732"/>
            <xdr:cNvSpPr>
              <a:spLocks noChangeArrowheads="1"/>
            </xdr:cNvSpPr>
          </xdr:nvSpPr>
          <xdr:spPr bwMode="auto">
            <a:xfrm>
              <a:off x="1311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89" name="Rectangle 733"/>
            <xdr:cNvSpPr>
              <a:spLocks noChangeArrowheads="1"/>
            </xdr:cNvSpPr>
          </xdr:nvSpPr>
          <xdr:spPr bwMode="auto">
            <a:xfrm>
              <a:off x="1347" y="604"/>
              <a:ext cx="17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90" name="Rectangle 734"/>
            <xdr:cNvSpPr>
              <a:spLocks noChangeArrowheads="1"/>
            </xdr:cNvSpPr>
          </xdr:nvSpPr>
          <xdr:spPr bwMode="auto">
            <a:xfrm>
              <a:off x="1381" y="604"/>
              <a:ext cx="18" cy="28"/>
            </a:xfrm>
            <a:prstGeom prst="rect">
              <a:avLst/>
            </a:prstGeom>
            <a:solidFill>
              <a:srgbClr val="FFFFFF"/>
            </a:solidFill>
            <a:ln w="9525" algn="ctr">
              <a:solidFill>
                <a:srgbClr val="000000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253" name="CaixaDeTexto 252"/>
          <xdr:cNvSpPr txBox="1"/>
        </xdr:nvSpPr>
        <xdr:spPr>
          <a:xfrm>
            <a:off x="2673678" y="1474894"/>
            <a:ext cx="501978" cy="361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pt-BR" sz="700">
                <a:latin typeface="Times New Roman" pitchFamily="18" charset="0"/>
                <a:cs typeface="Times New Roman" pitchFamily="18" charset="0"/>
              </a:rPr>
              <a:t>Kg</a:t>
            </a:r>
          </a:p>
        </xdr:txBody>
      </xdr:sp>
      <xdr:grpSp>
        <xdr:nvGrpSpPr>
          <xdr:cNvPr id="254" name="Grupo 130"/>
          <xdr:cNvGrpSpPr/>
        </xdr:nvGrpSpPr>
        <xdr:grpSpPr>
          <a:xfrm>
            <a:off x="1819275" y="342900"/>
            <a:ext cx="914474" cy="2448905"/>
            <a:chOff x="2247900" y="3343275"/>
            <a:chExt cx="914474" cy="2448905"/>
          </a:xfrm>
        </xdr:grpSpPr>
        <xdr:sp macro="" textlink="">
          <xdr:nvSpPr>
            <xdr:cNvPr id="258" name="Text 22"/>
            <xdr:cNvSpPr txBox="1">
              <a:spLocks noChangeArrowheads="1"/>
            </xdr:cNvSpPr>
          </xdr:nvSpPr>
          <xdr:spPr bwMode="auto">
            <a:xfrm>
              <a:off x="2250746" y="5079219"/>
              <a:ext cx="911547" cy="197631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- 12,92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59" name="Text 22"/>
            <xdr:cNvSpPr txBox="1">
              <a:spLocks noChangeArrowheads="1"/>
            </xdr:cNvSpPr>
          </xdr:nvSpPr>
          <xdr:spPr bwMode="auto">
            <a:xfrm>
              <a:off x="2250827" y="528876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- 4,66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60" name="Text 22"/>
            <xdr:cNvSpPr txBox="1">
              <a:spLocks noChangeArrowheads="1"/>
            </xdr:cNvSpPr>
          </xdr:nvSpPr>
          <xdr:spPr bwMode="auto">
            <a:xfrm>
              <a:off x="2250827" y="546021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- 14,83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61" name="Text 22"/>
            <xdr:cNvSpPr txBox="1">
              <a:spLocks noChangeArrowheads="1"/>
            </xdr:cNvSpPr>
          </xdr:nvSpPr>
          <xdr:spPr bwMode="auto">
            <a:xfrm>
              <a:off x="2247900" y="563040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- 32,41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62" name="Processo01"/>
            <xdr:cNvGrpSpPr>
              <a:grpSpLocks/>
            </xdr:cNvGrpSpPr>
          </xdr:nvGrpSpPr>
          <xdr:grpSpPr bwMode="auto">
            <a:xfrm>
              <a:off x="2247900" y="3343275"/>
              <a:ext cx="911553" cy="670561"/>
              <a:chOff x="1276" y="56"/>
              <a:chExt cx="90" cy="72"/>
            </a:xfrm>
          </xdr:grpSpPr>
          <xdr:sp macro="" textlink="">
            <xdr:nvSpPr>
              <xdr:cNvPr id="282" name="Rectangle 708"/>
              <xdr:cNvSpPr>
                <a:spLocks noChangeArrowheads="1"/>
              </xdr:cNvSpPr>
            </xdr:nvSpPr>
            <xdr:spPr bwMode="auto">
              <a:xfrm>
                <a:off x="1277" y="63"/>
                <a:ext cx="89" cy="20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83" name="Rectangle 709"/>
              <xdr:cNvSpPr>
                <a:spLocks noChangeArrowheads="1"/>
              </xdr:cNvSpPr>
            </xdr:nvSpPr>
            <xdr:spPr bwMode="auto">
              <a:xfrm>
                <a:off x="1276" y="63"/>
                <a:ext cx="90" cy="65"/>
              </a:xfrm>
              <a:prstGeom prst="rect">
                <a:avLst/>
              </a:prstGeom>
              <a:solidFill>
                <a:srgbClr val="FFFFFF"/>
              </a:solidFill>
              <a:ln w="17145" algn="ctr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84" name="Text 22"/>
              <xdr:cNvSpPr txBox="1">
                <a:spLocks noChangeArrowheads="1"/>
              </xdr:cNvSpPr>
            </xdr:nvSpPr>
            <xdr:spPr bwMode="auto">
              <a:xfrm>
                <a:off x="1276" y="56"/>
                <a:ext cx="90" cy="32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  <xdr:txBody>
              <a:bodyPr vertOverflow="clip" wrap="square" lIns="27432" tIns="22860" rIns="27432" bIns="0" anchor="ctr" anchorCtr="1" upright="1"/>
              <a:lstStyle/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TRANSPORTE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  <a:p>
                <a:pPr algn="ctr" rtl="0"/>
                <a:r>
                  <a:rPr lang="pt-BR" sz="700" b="1" i="0">
                    <a:latin typeface="Times New Roman" pitchFamily="18" charset="0"/>
                    <a:ea typeface="+mn-ea"/>
                    <a:cs typeface="Times New Roman" pitchFamily="18" charset="0"/>
                  </a:rPr>
                  <a:t>(x 3/dia)</a:t>
                </a:r>
                <a:endParaRPr lang="pt-BR" sz="700">
                  <a:latin typeface="Times New Roman" pitchFamily="18" charset="0"/>
                  <a:ea typeface="+mn-ea"/>
                  <a:cs typeface="Times New Roman" pitchFamily="18" charset="0"/>
                </a:endParaRPr>
              </a:p>
            </xdr:txBody>
          </xdr:sp>
        </xdr:grpSp>
        <xdr:sp macro="" textlink="">
          <xdr:nvSpPr>
            <xdr:cNvPr id="263" name="Text 22"/>
            <xdr:cNvSpPr txBox="1">
              <a:spLocks noChangeArrowheads="1"/>
            </xdr:cNvSpPr>
          </xdr:nvSpPr>
          <xdr:spPr bwMode="auto">
            <a:xfrm>
              <a:off x="2528086" y="3751579"/>
              <a:ext cx="262217" cy="16416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2</a:t>
              </a:r>
            </a:p>
          </xdr:txBody>
        </xdr:sp>
        <xdr:grpSp>
          <xdr:nvGrpSpPr>
            <xdr:cNvPr id="264" name="Empilhadeira01"/>
            <xdr:cNvGrpSpPr>
              <a:grpSpLocks/>
            </xdr:cNvGrpSpPr>
          </xdr:nvGrpSpPr>
          <xdr:grpSpPr bwMode="auto">
            <a:xfrm>
              <a:off x="2845151" y="3703948"/>
              <a:ext cx="285751" cy="257174"/>
              <a:chOff x="1619" y="961"/>
              <a:chExt cx="71" cy="65"/>
            </a:xfrm>
          </xdr:grpSpPr>
          <xdr:sp macro="" textlink="">
            <xdr:nvSpPr>
              <xdr:cNvPr id="274" name="Rectangle 758"/>
              <xdr:cNvSpPr>
                <a:spLocks noChangeArrowheads="1"/>
              </xdr:cNvSpPr>
            </xdr:nvSpPr>
            <xdr:spPr bwMode="auto">
              <a:xfrm>
                <a:off x="1619" y="989"/>
                <a:ext cx="35" cy="25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5" name="Oval 759"/>
              <xdr:cNvSpPr>
                <a:spLocks noChangeArrowheads="1"/>
              </xdr:cNvSpPr>
            </xdr:nvSpPr>
            <xdr:spPr bwMode="auto">
              <a:xfrm>
                <a:off x="1619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6" name="Oval 760"/>
              <xdr:cNvSpPr>
                <a:spLocks noChangeArrowheads="1"/>
              </xdr:cNvSpPr>
            </xdr:nvSpPr>
            <xdr:spPr bwMode="auto">
              <a:xfrm>
                <a:off x="1645" y="1015"/>
                <a:ext cx="9" cy="11"/>
              </a:xfrm>
              <a:prstGeom prst="ellipse">
                <a:avLst/>
              </a:prstGeom>
              <a:solidFill>
                <a:srgbClr val="000000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7" name="Rectangle 761"/>
              <xdr:cNvSpPr>
                <a:spLocks noChangeArrowheads="1"/>
              </xdr:cNvSpPr>
            </xdr:nvSpPr>
            <xdr:spPr bwMode="auto">
              <a:xfrm>
                <a:off x="1655" y="964"/>
                <a:ext cx="5" cy="50"/>
              </a:xfrm>
              <a:prstGeom prst="rect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miter lim="800000"/>
                <a:headEnd/>
                <a:tailEnd/>
              </a:ln>
            </xdr:spPr>
          </xdr:sp>
          <xdr:sp macro="" textlink="">
            <xdr:nvSpPr>
              <xdr:cNvPr id="278" name="Line 762"/>
              <xdr:cNvSpPr>
                <a:spLocks noChangeShapeType="1"/>
              </xdr:cNvSpPr>
            </xdr:nvSpPr>
            <xdr:spPr bwMode="auto">
              <a:xfrm flipV="1">
                <a:off x="1619" y="961"/>
                <a:ext cx="0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9" name="Line 763"/>
              <xdr:cNvSpPr>
                <a:spLocks noChangeShapeType="1"/>
              </xdr:cNvSpPr>
            </xdr:nvSpPr>
            <xdr:spPr bwMode="auto">
              <a:xfrm>
                <a:off x="1619" y="961"/>
                <a:ext cx="20" cy="0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0" name="Line 764"/>
              <xdr:cNvSpPr>
                <a:spLocks noChangeShapeType="1"/>
              </xdr:cNvSpPr>
            </xdr:nvSpPr>
            <xdr:spPr bwMode="auto">
              <a:xfrm>
                <a:off x="1639" y="961"/>
                <a:ext cx="15" cy="28"/>
              </a:xfrm>
              <a:prstGeom prst="line">
                <a:avLst/>
              </a:pr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81" name="Line 765"/>
              <xdr:cNvSpPr>
                <a:spLocks noChangeShapeType="1"/>
              </xdr:cNvSpPr>
            </xdr:nvSpPr>
            <xdr:spPr bwMode="auto">
              <a:xfrm>
                <a:off x="1660" y="1009"/>
                <a:ext cx="30" cy="0"/>
              </a:xfrm>
              <a:prstGeom prst="line">
                <a:avLst/>
              </a:prstGeom>
              <a:noFill/>
              <a:ln w="2476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65" name="Text 22"/>
            <xdr:cNvSpPr txBox="1">
              <a:spLocks noChangeArrowheads="1"/>
            </xdr:cNvSpPr>
          </xdr:nvSpPr>
          <xdr:spPr bwMode="auto">
            <a:xfrm>
              <a:off x="2247900" y="433387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- 11,42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66" name="Text 22"/>
            <xdr:cNvSpPr txBox="1">
              <a:spLocks noChangeArrowheads="1"/>
            </xdr:cNvSpPr>
          </xdr:nvSpPr>
          <xdr:spPr bwMode="auto">
            <a:xfrm>
              <a:off x="2247981" y="4476749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transportar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- 5,83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67" name="Text 22"/>
            <xdr:cNvSpPr txBox="1">
              <a:spLocks noChangeArrowheads="1"/>
            </xdr:cNvSpPr>
          </xdr:nvSpPr>
          <xdr:spPr bwMode="auto">
            <a:xfrm>
              <a:off x="2247981" y="4619624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descarregar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- 7,75 min.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grpSp>
          <xdr:nvGrpSpPr>
            <xdr:cNvPr id="268" name="Operador01"/>
            <xdr:cNvGrpSpPr>
              <a:grpSpLocks/>
            </xdr:cNvGrpSpPr>
          </xdr:nvGrpSpPr>
          <xdr:grpSpPr bwMode="auto">
            <a:xfrm>
              <a:off x="2330778" y="3751361"/>
              <a:ext cx="149113" cy="152399"/>
              <a:chOff x="1113" y="728"/>
              <a:chExt cx="106" cy="91"/>
            </a:xfrm>
          </xdr:grpSpPr>
          <xdr:sp macro="" textlink="">
            <xdr:nvSpPr>
              <xdr:cNvPr id="272" name="Arc 837"/>
              <xdr:cNvSpPr>
                <a:spLocks/>
              </xdr:cNvSpPr>
            </xdr:nvSpPr>
            <xdr:spPr bwMode="auto">
              <a:xfrm>
                <a:off x="1113" y="766"/>
                <a:ext cx="106" cy="53"/>
              </a:xfrm>
              <a:custGeom>
                <a:avLst/>
                <a:gdLst>
                  <a:gd name="T0" fmla="*/ 0 w 43196"/>
                  <a:gd name="T1" fmla="*/ 0 h 21600"/>
                  <a:gd name="T2" fmla="*/ 0 w 43196"/>
                  <a:gd name="T3" fmla="*/ 0 h 21600"/>
                  <a:gd name="T4" fmla="*/ 0 w 43196"/>
                  <a:gd name="T5" fmla="*/ 0 h 21600"/>
                  <a:gd name="T6" fmla="*/ 0 60000 65536"/>
                  <a:gd name="T7" fmla="*/ 0 60000 65536"/>
                  <a:gd name="T8" fmla="*/ 0 60000 65536"/>
                  <a:gd name="T9" fmla="*/ 0 w 43196"/>
                  <a:gd name="T10" fmla="*/ 0 h 21600"/>
                  <a:gd name="T11" fmla="*/ 43196 w 43196"/>
                  <a:gd name="T12" fmla="*/ 21600 h 21600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3196" h="21600" fill="none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</a:path>
                  <a:path w="43196" h="21600" stroke="0" extrusionOk="0">
                    <a:moveTo>
                      <a:pt x="43196" y="408"/>
                    </a:moveTo>
                    <a:cubicBezTo>
                      <a:pt x="42973" y="12176"/>
                      <a:pt x="33370" y="21599"/>
                      <a:pt x="21600" y="21600"/>
                    </a:cubicBezTo>
                    <a:cubicBezTo>
                      <a:pt x="9670" y="21600"/>
                      <a:pt x="0" y="11929"/>
                      <a:pt x="0" y="0"/>
                    </a:cubicBezTo>
                    <a:lnTo>
                      <a:pt x="21600" y="0"/>
                    </a:lnTo>
                    <a:lnTo>
                      <a:pt x="43196" y="408"/>
                    </a:lnTo>
                    <a:close/>
                  </a:path>
                </a:pathLst>
              </a:custGeom>
              <a:noFill/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73" name="Oval 838"/>
              <xdr:cNvSpPr>
                <a:spLocks noChangeArrowheads="1"/>
              </xdr:cNvSpPr>
            </xdr:nvSpPr>
            <xdr:spPr bwMode="auto">
              <a:xfrm>
                <a:off x="1138" y="728"/>
                <a:ext cx="59" cy="62"/>
              </a:xfrm>
              <a:prstGeom prst="ellipse">
                <a:avLst/>
              </a:prstGeom>
              <a:solidFill>
                <a:srgbClr val="FFFFFF"/>
              </a:solidFill>
              <a:ln w="17145">
                <a:solidFill>
                  <a:srgbClr val="000000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269" name="Text 22"/>
            <xdr:cNvSpPr txBox="1">
              <a:spLocks noChangeArrowheads="1"/>
            </xdr:cNvSpPr>
          </xdr:nvSpPr>
          <xdr:spPr bwMode="auto">
            <a:xfrm>
              <a:off x="2250746" y="4001769"/>
              <a:ext cx="911547" cy="332105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preenchido</a:t>
              </a:r>
            </a:p>
            <a:p>
              <a:pPr algn="ctr" rtl="0">
                <a:defRPr sz="1000"/>
              </a:pP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984,4 Kg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70" name="Text 22"/>
            <xdr:cNvSpPr txBox="1">
              <a:spLocks noChangeArrowheads="1"/>
            </xdr:cNvSpPr>
          </xdr:nvSpPr>
          <xdr:spPr bwMode="auto">
            <a:xfrm>
              <a:off x="2250746" y="4944745"/>
              <a:ext cx="911547" cy="161780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0" i="0" strike="noStrike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Tubete</a:t>
              </a:r>
              <a:r>
                <a:rPr lang="pt-BR" sz="700" b="0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 vazio</a:t>
              </a:r>
              <a:endParaRPr lang="pt-BR" sz="700" b="0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  <xdr:sp macro="" textlink="">
          <xdr:nvSpPr>
            <xdr:cNvPr id="271" name="Text 22"/>
            <xdr:cNvSpPr txBox="1">
              <a:spLocks noChangeArrowheads="1"/>
            </xdr:cNvSpPr>
          </xdr:nvSpPr>
          <xdr:spPr bwMode="auto">
            <a:xfrm>
              <a:off x="2247900" y="4781550"/>
              <a:ext cx="911547" cy="161780"/>
            </a:xfrm>
            <a:prstGeom prst="rect">
              <a:avLst/>
            </a:prstGeom>
            <a:solidFill>
              <a:schemeClr val="bg1">
                <a:lumMod val="85000"/>
              </a:schemeClr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0" bIns="0" anchor="ctr" anchorCtr="1" upright="1"/>
            <a:lstStyle/>
            <a:p>
              <a:pPr algn="ctr" rtl="0">
                <a:defRPr sz="1000"/>
              </a:pPr>
              <a:r>
                <a:rPr lang="pt-BR" sz="700" b="1" i="0" strike="noStrike" baseline="0">
                  <a:solidFill>
                    <a:srgbClr val="000000"/>
                  </a:solidFill>
                  <a:latin typeface="Times New Roman" pitchFamily="18" charset="0"/>
                  <a:cs typeface="Times New Roman" pitchFamily="18" charset="0"/>
                </a:rPr>
                <a:t>Total - 25 min.</a:t>
              </a:r>
              <a:endParaRPr lang="pt-BR" sz="700" b="1" i="0" strike="noStrike">
                <a:solidFill>
                  <a:srgbClr val="000000"/>
                </a:solidFill>
                <a:latin typeface="Times New Roman" pitchFamily="18" charset="0"/>
                <a:cs typeface="Times New Roman" pitchFamily="18" charset="0"/>
              </a:endParaRPr>
            </a:p>
          </xdr:txBody>
        </xdr:sp>
      </xdr:grpSp>
      <xdr:grpSp>
        <xdr:nvGrpSpPr>
          <xdr:cNvPr id="255" name="Estoque01"/>
          <xdr:cNvGrpSpPr>
            <a:grpSpLocks/>
          </xdr:cNvGrpSpPr>
        </xdr:nvGrpSpPr>
        <xdr:grpSpPr bwMode="auto">
          <a:xfrm>
            <a:off x="2781300" y="1114425"/>
            <a:ext cx="288419" cy="329293"/>
            <a:chOff x="1472" y="116"/>
            <a:chExt cx="66" cy="74"/>
          </a:xfrm>
        </xdr:grpSpPr>
        <xdr:sp macro="" textlink="">
          <xdr:nvSpPr>
            <xdr:cNvPr id="256" name="AutoShape 736"/>
            <xdr:cNvSpPr>
              <a:spLocks noChangeArrowheads="1"/>
            </xdr:cNvSpPr>
          </xdr:nvSpPr>
          <xdr:spPr bwMode="auto">
            <a:xfrm>
              <a:off x="1472" y="116"/>
              <a:ext cx="66" cy="74"/>
            </a:xfrm>
            <a:prstGeom prst="triangle">
              <a:avLst>
                <a:gd name="adj" fmla="val 50000"/>
              </a:avLst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7" name="WordArt 737"/>
            <xdr:cNvSpPr>
              <a:spLocks noChangeArrowheads="1" noChangeShapeType="1" noTextEdit="1"/>
            </xdr:cNvSpPr>
          </xdr:nvSpPr>
          <xdr:spPr bwMode="auto">
            <a:xfrm>
              <a:off x="1495" y="149"/>
              <a:ext cx="25" cy="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ctr" rtl="0"/>
              <a:r>
                <a:rPr lang="pt-BR" sz="1400" kern="10" spc="0">
                  <a:ln w="17145">
                    <a:solidFill>
                      <a:srgbClr val="000000"/>
                    </a:solidFill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Arial"/>
                  <a:cs typeface="Arial"/>
                </a:rPr>
                <a:t>E</a:t>
              </a:r>
            </a:p>
          </xdr:txBody>
        </xdr:sp>
      </xdr:grpSp>
    </xdr:grpSp>
    <xdr:clientData/>
  </xdr:twoCellAnchor>
  <xdr:twoCellAnchor>
    <xdr:from>
      <xdr:col>0</xdr:col>
      <xdr:colOff>38100</xdr:colOff>
      <xdr:row>0</xdr:row>
      <xdr:rowOff>114300</xdr:rowOff>
    </xdr:from>
    <xdr:to>
      <xdr:col>27</xdr:col>
      <xdr:colOff>285750</xdr:colOff>
      <xdr:row>13</xdr:row>
      <xdr:rowOff>95250</xdr:rowOff>
    </xdr:to>
    <xdr:grpSp>
      <xdr:nvGrpSpPr>
        <xdr:cNvPr id="299" name="Grupo 298"/>
        <xdr:cNvGrpSpPr/>
      </xdr:nvGrpSpPr>
      <xdr:grpSpPr>
        <a:xfrm>
          <a:off x="38100" y="114300"/>
          <a:ext cx="19792950" cy="2190750"/>
          <a:chOff x="250371" y="163286"/>
          <a:chExt cx="23227393" cy="2034268"/>
        </a:xfrm>
      </xdr:grpSpPr>
      <xdr:grpSp>
        <xdr:nvGrpSpPr>
          <xdr:cNvPr id="300" name="FonteExterna01"/>
          <xdr:cNvGrpSpPr>
            <a:grpSpLocks/>
          </xdr:cNvGrpSpPr>
        </xdr:nvGrpSpPr>
        <xdr:grpSpPr bwMode="auto">
          <a:xfrm>
            <a:off x="250371" y="306161"/>
            <a:ext cx="2506436" cy="1104900"/>
            <a:chOff x="1124" y="297"/>
            <a:chExt cx="91" cy="71"/>
          </a:xfrm>
        </xdr:grpSpPr>
        <xdr:sp macro="" textlink="">
          <xdr:nvSpPr>
            <xdr:cNvPr id="325" name="Freeform 705"/>
            <xdr:cNvSpPr>
              <a:spLocks/>
            </xdr:cNvSpPr>
          </xdr:nvSpPr>
          <xdr:spPr bwMode="auto">
            <a:xfrm>
              <a:off x="1124" y="297"/>
              <a:ext cx="91" cy="71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6" name="Text 22"/>
            <xdr:cNvSpPr txBox="1">
              <a:spLocks noChangeArrowheads="1"/>
            </xdr:cNvSpPr>
          </xdr:nvSpPr>
          <xdr:spPr bwMode="auto">
            <a:xfrm>
              <a:off x="1127" y="324"/>
              <a:ext cx="85" cy="4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400" b="0" i="0" strike="noStrike">
                  <a:solidFill>
                    <a:srgbClr val="000000"/>
                  </a:solidFill>
                  <a:latin typeface="Arial"/>
                  <a:cs typeface="Arial"/>
                </a:rPr>
                <a:t>Plaster</a:t>
              </a:r>
              <a:r>
                <a:rPr lang="pt-BR" sz="1400" b="0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Ind. Corm. Resinas Plasticas</a:t>
              </a:r>
              <a:endParaRPr lang="pt-BR" sz="1400" b="0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grpSp>
        <xdr:nvGrpSpPr>
          <xdr:cNvPr id="301" name="FonteExterna01"/>
          <xdr:cNvGrpSpPr>
            <a:grpSpLocks/>
          </xdr:cNvGrpSpPr>
        </xdr:nvGrpSpPr>
        <xdr:grpSpPr bwMode="auto">
          <a:xfrm>
            <a:off x="20448430" y="370466"/>
            <a:ext cx="3011920" cy="1012020"/>
            <a:chOff x="1090" y="299"/>
            <a:chExt cx="79" cy="62"/>
          </a:xfrm>
        </xdr:grpSpPr>
        <xdr:sp macro="" textlink="">
          <xdr:nvSpPr>
            <xdr:cNvPr id="323" name="Freeform 705"/>
            <xdr:cNvSpPr>
              <a:spLocks/>
            </xdr:cNvSpPr>
          </xdr:nvSpPr>
          <xdr:spPr bwMode="auto">
            <a:xfrm>
              <a:off x="1090" y="299"/>
              <a:ext cx="79" cy="62"/>
            </a:xfrm>
            <a:custGeom>
              <a:avLst/>
              <a:gdLst>
                <a:gd name="T0" fmla="*/ 0 w 91"/>
                <a:gd name="T1" fmla="*/ 71 h 71"/>
                <a:gd name="T2" fmla="*/ 91 w 91"/>
                <a:gd name="T3" fmla="*/ 71 h 71"/>
                <a:gd name="T4" fmla="*/ 91 w 91"/>
                <a:gd name="T5" fmla="*/ 0 h 71"/>
                <a:gd name="T6" fmla="*/ 60 w 91"/>
                <a:gd name="T7" fmla="*/ 24 h 71"/>
                <a:gd name="T8" fmla="*/ 60 w 91"/>
                <a:gd name="T9" fmla="*/ 1 h 71"/>
                <a:gd name="T10" fmla="*/ 31 w 91"/>
                <a:gd name="T11" fmla="*/ 25 h 71"/>
                <a:gd name="T12" fmla="*/ 31 w 91"/>
                <a:gd name="T13" fmla="*/ 1 h 71"/>
                <a:gd name="T14" fmla="*/ 1 w 91"/>
                <a:gd name="T15" fmla="*/ 25 h 71"/>
                <a:gd name="T16" fmla="*/ 0 w 91"/>
                <a:gd name="T17" fmla="*/ 71 h 71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w 91"/>
                <a:gd name="T28" fmla="*/ 0 h 71"/>
                <a:gd name="T29" fmla="*/ 91 w 91"/>
                <a:gd name="T30" fmla="*/ 71 h 71"/>
              </a:gdLst>
              <a:ahLst/>
              <a:cxnLst>
                <a:cxn ang="T18">
                  <a:pos x="T0" y="T1"/>
                </a:cxn>
                <a:cxn ang="T19">
                  <a:pos x="T2" y="T3"/>
                </a:cxn>
                <a:cxn ang="T20">
                  <a:pos x="T4" y="T5"/>
                </a:cxn>
                <a:cxn ang="T21">
                  <a:pos x="T6" y="T7"/>
                </a:cxn>
                <a:cxn ang="T22">
                  <a:pos x="T8" y="T9"/>
                </a:cxn>
                <a:cxn ang="T23">
                  <a:pos x="T10" y="T11"/>
                </a:cxn>
                <a:cxn ang="T24">
                  <a:pos x="T12" y="T13"/>
                </a:cxn>
                <a:cxn ang="T25">
                  <a:pos x="T14" y="T15"/>
                </a:cxn>
                <a:cxn ang="T26">
                  <a:pos x="T16" y="T17"/>
                </a:cxn>
              </a:cxnLst>
              <a:rect l="T27" t="T28" r="T29" b="T30"/>
              <a:pathLst>
                <a:path w="91" h="71">
                  <a:moveTo>
                    <a:pt x="0" y="71"/>
                  </a:moveTo>
                  <a:lnTo>
                    <a:pt x="91" y="71"/>
                  </a:lnTo>
                  <a:lnTo>
                    <a:pt x="91" y="0"/>
                  </a:lnTo>
                  <a:lnTo>
                    <a:pt x="60" y="24"/>
                  </a:lnTo>
                  <a:lnTo>
                    <a:pt x="60" y="1"/>
                  </a:lnTo>
                  <a:lnTo>
                    <a:pt x="31" y="25"/>
                  </a:lnTo>
                  <a:lnTo>
                    <a:pt x="31" y="1"/>
                  </a:lnTo>
                  <a:lnTo>
                    <a:pt x="1" y="25"/>
                  </a:lnTo>
                  <a:lnTo>
                    <a:pt x="0" y="71"/>
                  </a:lnTo>
                  <a:close/>
                </a:path>
              </a:pathLst>
            </a:cu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24" name="Text 22"/>
            <xdr:cNvSpPr txBox="1">
              <a:spLocks noChangeArrowheads="1"/>
            </xdr:cNvSpPr>
          </xdr:nvSpPr>
          <xdr:spPr bwMode="auto">
            <a:xfrm>
              <a:off x="1098" y="328"/>
              <a:ext cx="60" cy="2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1800" b="0" i="0" u="none" strike="noStrike">
                  <a:solidFill>
                    <a:sysClr val="windowText" lastClr="000000"/>
                  </a:solidFill>
                  <a:effectLst/>
                  <a:latin typeface="+mn-lt"/>
                  <a:ea typeface="+mn-ea"/>
                  <a:cs typeface="+mn-cs"/>
                </a:rPr>
                <a:t>USINA CRUÂNGI</a:t>
              </a:r>
              <a:endParaRPr lang="pt-BR" sz="1800" b="0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02" name="CaixaDeTexto 301"/>
          <xdr:cNvSpPr txBox="1"/>
        </xdr:nvSpPr>
        <xdr:spPr>
          <a:xfrm>
            <a:off x="7184572" y="508906"/>
            <a:ext cx="2676526" cy="800101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Departamento</a:t>
            </a:r>
            <a:r>
              <a:rPr lang="pt-BR" sz="1200" baseline="0"/>
              <a:t> de Compras/Cotação</a:t>
            </a:r>
          </a:p>
          <a:p>
            <a:pPr algn="ctr"/>
            <a:r>
              <a:rPr lang="pt-BR" sz="1200" baseline="0"/>
              <a:t>compra de insumos</a:t>
            </a:r>
          </a:p>
          <a:p>
            <a:pPr algn="ctr"/>
            <a:r>
              <a:rPr lang="pt-BR" sz="1200" baseline="0"/>
              <a:t>(Anti-fibrilante e Corante)</a:t>
            </a:r>
            <a:endParaRPr lang="pt-BR" sz="1200"/>
          </a:p>
        </xdr:txBody>
      </xdr:sp>
      <xdr:sp macro="" textlink="">
        <xdr:nvSpPr>
          <xdr:cNvPr id="303" name="CaixaDeTexto 302"/>
          <xdr:cNvSpPr txBox="1"/>
        </xdr:nvSpPr>
        <xdr:spPr>
          <a:xfrm>
            <a:off x="13185322" y="681727"/>
            <a:ext cx="1704974" cy="51707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000" b="0" i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DEPARTAMENTO DE VENDAS (FORMALIZAÇÃO)</a:t>
            </a:r>
            <a:endParaRPr lang="pt-BR" sz="1000"/>
          </a:p>
        </xdr:txBody>
      </xdr:sp>
      <xdr:cxnSp macro="">
        <xdr:nvCxnSpPr>
          <xdr:cNvPr id="304" name="Conector de seta reta 255"/>
          <xdr:cNvCxnSpPr>
            <a:cxnSpLocks noChangeShapeType="1"/>
          </xdr:cNvCxnSpPr>
        </xdr:nvCxnSpPr>
        <xdr:spPr bwMode="auto">
          <a:xfrm flipV="1">
            <a:off x="14886220" y="922573"/>
            <a:ext cx="5559707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none" w="lg" len="lg"/>
          </a:ln>
        </xdr:spPr>
      </xdr:cxnSp>
      <xdr:sp macro="" textlink="">
        <xdr:nvSpPr>
          <xdr:cNvPr id="305" name="CaixaDeTexto 304"/>
          <xdr:cNvSpPr txBox="1"/>
        </xdr:nvSpPr>
        <xdr:spPr>
          <a:xfrm>
            <a:off x="10538736" y="672200"/>
            <a:ext cx="952503" cy="5184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Diretor </a:t>
            </a:r>
          </a:p>
        </xdr:txBody>
      </xdr:sp>
      <xdr:cxnSp macro="">
        <xdr:nvCxnSpPr>
          <xdr:cNvPr id="306" name="Conector de seta reta 272"/>
          <xdr:cNvCxnSpPr>
            <a:cxnSpLocks noChangeShapeType="1"/>
          </xdr:cNvCxnSpPr>
        </xdr:nvCxnSpPr>
        <xdr:spPr bwMode="auto">
          <a:xfrm flipV="1">
            <a:off x="9871994" y="928014"/>
            <a:ext cx="669471" cy="0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07" name="Conector de seta reta 282"/>
          <xdr:cNvCxnSpPr>
            <a:cxnSpLocks noChangeShapeType="1"/>
          </xdr:cNvCxnSpPr>
        </xdr:nvCxnSpPr>
        <xdr:spPr bwMode="auto">
          <a:xfrm rot="10800000">
            <a:off x="2751526" y="955228"/>
            <a:ext cx="4454828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stealth" w="lg" len="lg"/>
          </a:ln>
        </xdr:spPr>
      </xdr:cxnSp>
      <xdr:sp macro="" textlink="">
        <xdr:nvSpPr>
          <xdr:cNvPr id="308" name="CaixaDeTexto 307"/>
          <xdr:cNvSpPr txBox="1"/>
        </xdr:nvSpPr>
        <xdr:spPr>
          <a:xfrm>
            <a:off x="5076837" y="738869"/>
            <a:ext cx="1283142" cy="43815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100"/>
              <a:t>Conforme demanda</a:t>
            </a:r>
          </a:p>
        </xdr:txBody>
      </xdr:sp>
      <xdr:sp macro="" textlink="">
        <xdr:nvSpPr>
          <xdr:cNvPr id="309" name="CaixaDeTexto 308"/>
          <xdr:cNvSpPr txBox="1"/>
        </xdr:nvSpPr>
        <xdr:spPr>
          <a:xfrm>
            <a:off x="17149104" y="655870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000"/>
              <a:t>Pedidos Diários</a:t>
            </a:r>
          </a:p>
          <a:p>
            <a:pPr algn="ctr"/>
            <a:r>
              <a:rPr lang="pt-BR" sz="1000"/>
              <a:t>(telefone)</a:t>
            </a:r>
          </a:p>
        </xdr:txBody>
      </xdr:sp>
      <xdr:grpSp>
        <xdr:nvGrpSpPr>
          <xdr:cNvPr id="310" name="Processo01"/>
          <xdr:cNvGrpSpPr>
            <a:grpSpLocks/>
          </xdr:cNvGrpSpPr>
        </xdr:nvGrpSpPr>
        <xdr:grpSpPr bwMode="auto">
          <a:xfrm>
            <a:off x="20452896" y="1517196"/>
            <a:ext cx="3024868" cy="466728"/>
            <a:chOff x="1276" y="62"/>
            <a:chExt cx="90" cy="60"/>
          </a:xfrm>
        </xdr:grpSpPr>
        <xdr:sp macro="" textlink="">
          <xdr:nvSpPr>
            <xdr:cNvPr id="320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1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22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Produto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</a:t>
              </a:r>
              <a:r>
                <a:rPr lang="pt-BR" sz="800" b="1" i="0" strike="noStrike" baseline="0">
                  <a:solidFill>
                    <a:sysClr val="windowText" lastClr="000000"/>
                  </a:solidFill>
                  <a:latin typeface="Arial"/>
                  <a:cs typeface="Arial"/>
                </a:rPr>
                <a:t>CRU0111 Família 08</a:t>
              </a:r>
              <a:endParaRPr lang="pt-BR" sz="800" b="1" i="0" strike="noStrike">
                <a:solidFill>
                  <a:sysClr val="windowText" lastClr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11" name="Text 22"/>
          <xdr:cNvSpPr txBox="1">
            <a:spLocks noChangeArrowheads="1"/>
          </xdr:cNvSpPr>
        </xdr:nvSpPr>
        <xdr:spPr bwMode="auto">
          <a:xfrm>
            <a:off x="20452896" y="1996168"/>
            <a:ext cx="3024868" cy="201386"/>
          </a:xfrm>
          <a:prstGeom prst="rect">
            <a:avLst/>
          </a:prstGeom>
          <a:noFill/>
          <a:ln w="17145">
            <a:solidFill>
              <a:schemeClr val="tx1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Takt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Time = 0,0666 minutos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cxnSp macro="">
        <xdr:nvCxnSpPr>
          <xdr:cNvPr id="312" name="Conector de seta reta 255"/>
          <xdr:cNvCxnSpPr>
            <a:cxnSpLocks noChangeShapeType="1"/>
          </xdr:cNvCxnSpPr>
        </xdr:nvCxnSpPr>
        <xdr:spPr bwMode="auto">
          <a:xfrm flipV="1">
            <a:off x="11513004" y="1084489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stealth" w="lg" len="lg"/>
            <a:tailEnd type="stealth" w="lg" len="lg"/>
          </a:ln>
        </xdr:spPr>
      </xdr:cxnSp>
      <xdr:cxnSp macro="">
        <xdr:nvCxnSpPr>
          <xdr:cNvPr id="313" name="Conector de seta reta 255"/>
          <xdr:cNvCxnSpPr>
            <a:cxnSpLocks noChangeShapeType="1"/>
          </xdr:cNvCxnSpPr>
        </xdr:nvCxnSpPr>
        <xdr:spPr bwMode="auto">
          <a:xfrm flipV="1">
            <a:off x="11503479" y="805543"/>
            <a:ext cx="1661442" cy="663"/>
          </a:xfrm>
          <a:prstGeom prst="straightConnector1">
            <a:avLst/>
          </a:prstGeom>
          <a:noFill/>
          <a:ln w="28575" algn="ctr">
            <a:solidFill>
              <a:srgbClr val="000000"/>
            </a:solidFill>
            <a:round/>
            <a:headEnd type="none" w="lg" len="lg"/>
            <a:tailEnd type="stealth" w="lg" len="lg"/>
          </a:ln>
        </xdr:spPr>
      </xdr:cxnSp>
      <xdr:sp macro="" textlink="">
        <xdr:nvSpPr>
          <xdr:cNvPr id="314" name="CaixaDeTexto 313"/>
          <xdr:cNvSpPr txBox="1"/>
        </xdr:nvSpPr>
        <xdr:spPr>
          <a:xfrm>
            <a:off x="11817804" y="672193"/>
            <a:ext cx="971550" cy="2952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 rtl="1"/>
            <a:r>
              <a:rPr lang="pt-BR" sz="1100" b="0" i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VENDAS</a:t>
            </a:r>
            <a:endParaRPr lang="pt-BR" sz="1200"/>
          </a:p>
        </xdr:txBody>
      </xdr:sp>
      <xdr:cxnSp macro="">
        <xdr:nvCxnSpPr>
          <xdr:cNvPr id="315" name="Conector angulado 469"/>
          <xdr:cNvCxnSpPr/>
        </xdr:nvCxnSpPr>
        <xdr:spPr>
          <a:xfrm flipH="1" flipV="1">
            <a:off x="11021792" y="662675"/>
            <a:ext cx="9451198" cy="54458"/>
          </a:xfrm>
          <a:prstGeom prst="bentConnector4">
            <a:avLst>
              <a:gd name="adj1" fmla="val 9840"/>
              <a:gd name="adj2" fmla="val 544126"/>
            </a:avLst>
          </a:prstGeom>
          <a:ln w="38100">
            <a:solidFill>
              <a:schemeClr val="tx1"/>
            </a:solidFill>
            <a:headEnd type="arrow"/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6" name="CaixaDeTexto 315"/>
          <xdr:cNvSpPr txBox="1"/>
        </xdr:nvSpPr>
        <xdr:spPr>
          <a:xfrm>
            <a:off x="15348857" y="163286"/>
            <a:ext cx="1360714" cy="52510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Análise</a:t>
            </a:r>
            <a:r>
              <a:rPr lang="pt-BR" sz="1200" baseline="0"/>
              <a:t> de Vendas</a:t>
            </a:r>
            <a:endParaRPr lang="pt-BR" sz="1200"/>
          </a:p>
        </xdr:txBody>
      </xdr:sp>
      <xdr:cxnSp macro="">
        <xdr:nvCxnSpPr>
          <xdr:cNvPr id="317" name="Conector angulado 477"/>
          <xdr:cNvCxnSpPr>
            <a:stCxn id="305" idx="2"/>
            <a:endCxn id="325" idx="1"/>
          </xdr:cNvCxnSpPr>
        </xdr:nvCxnSpPr>
        <xdr:spPr>
          <a:xfrm rot="5400000">
            <a:off x="6781110" y="-2829620"/>
            <a:ext cx="216379" cy="8264985"/>
          </a:xfrm>
          <a:prstGeom prst="bentConnector2">
            <a:avLst/>
          </a:prstGeom>
          <a:ln w="38100">
            <a:solidFill>
              <a:schemeClr val="tx1"/>
            </a:solidFill>
            <a:tailEnd type="stealt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18" name="CaixaDeTexto 317"/>
          <xdr:cNvSpPr txBox="1"/>
        </xdr:nvSpPr>
        <xdr:spPr>
          <a:xfrm>
            <a:off x="3320143" y="1276350"/>
            <a:ext cx="1083117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1200"/>
              <a:t>mensal</a:t>
            </a:r>
          </a:p>
        </xdr:txBody>
      </xdr:sp>
      <xdr:sp macro="" textlink="">
        <xdr:nvSpPr>
          <xdr:cNvPr id="319" name="CaixaDeTexto 318"/>
          <xdr:cNvSpPr txBox="1"/>
        </xdr:nvSpPr>
        <xdr:spPr>
          <a:xfrm>
            <a:off x="5074104" y="1276350"/>
            <a:ext cx="1295400" cy="25308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 anchorCtr="0">
            <a:noAutofit/>
          </a:bodyPr>
          <a:lstStyle/>
          <a:p>
            <a:pPr algn="ctr"/>
            <a:r>
              <a:rPr lang="pt-BR" sz="900"/>
              <a:t>compra</a:t>
            </a:r>
            <a:r>
              <a:rPr lang="pt-BR" sz="900" baseline="0"/>
              <a:t> PP / PE</a:t>
            </a:r>
            <a:endParaRPr lang="pt-BR" sz="900"/>
          </a:p>
        </xdr:txBody>
      </xdr:sp>
    </xdr:grpSp>
    <xdr:clientData/>
  </xdr:twoCellAnchor>
  <xdr:twoCellAnchor>
    <xdr:from>
      <xdr:col>23</xdr:col>
      <xdr:colOff>323850</xdr:colOff>
      <xdr:row>10</xdr:row>
      <xdr:rowOff>76200</xdr:rowOff>
    </xdr:from>
    <xdr:to>
      <xdr:col>27</xdr:col>
      <xdr:colOff>66675</xdr:colOff>
      <xdr:row>11</xdr:row>
      <xdr:rowOff>133350</xdr:rowOff>
    </xdr:to>
    <xdr:sp macro="" textlink="">
      <xdr:nvSpPr>
        <xdr:cNvPr id="327" name="Text 22"/>
        <xdr:cNvSpPr txBox="1">
          <a:spLocks noChangeArrowheads="1"/>
        </xdr:cNvSpPr>
      </xdr:nvSpPr>
      <xdr:spPr bwMode="auto">
        <a:xfrm>
          <a:off x="17411700" y="1790700"/>
          <a:ext cx="2200275" cy="238125"/>
        </a:xfrm>
        <a:prstGeom prst="rect">
          <a:avLst/>
        </a:prstGeom>
        <a:solidFill>
          <a:schemeClr val="bg1"/>
        </a:solidFill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100" b="0" i="0" strike="noStrike">
              <a:solidFill>
                <a:srgbClr val="000000"/>
              </a:solidFill>
              <a:latin typeface="Arial"/>
              <a:cs typeface="Arial"/>
            </a:rPr>
            <a:t>Quantidade</a:t>
          </a:r>
          <a:r>
            <a:rPr lang="pt-BR" sz="1100" b="0" i="0" strike="noStrike" baseline="0">
              <a:solidFill>
                <a:srgbClr val="000000"/>
              </a:solidFill>
              <a:latin typeface="Arial"/>
              <a:cs typeface="Arial"/>
            </a:rPr>
            <a:t> = 240.000 unidades</a:t>
          </a:r>
          <a:endParaRPr lang="pt-BR" sz="11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25</xdr:col>
      <xdr:colOff>108284</xdr:colOff>
      <xdr:row>12</xdr:row>
      <xdr:rowOff>45386</xdr:rowOff>
    </xdr:from>
    <xdr:to>
      <xdr:col>25</xdr:col>
      <xdr:colOff>347119</xdr:colOff>
      <xdr:row>28</xdr:row>
      <xdr:rowOff>153343</xdr:rowOff>
    </xdr:to>
    <xdr:sp macro="" textlink="">
      <xdr:nvSpPr>
        <xdr:cNvPr id="328" name="Acabados01"/>
        <xdr:cNvSpPr>
          <a:spLocks/>
        </xdr:cNvSpPr>
      </xdr:nvSpPr>
      <xdr:spPr bwMode="auto">
        <a:xfrm rot="18463008">
          <a:off x="17118698" y="3342272"/>
          <a:ext cx="2660657" cy="238835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57135</xdr:colOff>
      <xdr:row>31</xdr:row>
      <xdr:rowOff>1673</xdr:rowOff>
    </xdr:from>
    <xdr:to>
      <xdr:col>24</xdr:col>
      <xdr:colOff>182323</xdr:colOff>
      <xdr:row>32</xdr:row>
      <xdr:rowOff>85725</xdr:rowOff>
    </xdr:to>
    <xdr:sp macro="" textlink="">
      <xdr:nvSpPr>
        <xdr:cNvPr id="329" name="CaixaDeTexto 328"/>
        <xdr:cNvSpPr txBox="1"/>
      </xdr:nvSpPr>
      <xdr:spPr>
        <a:xfrm>
          <a:off x="17144985" y="5126123"/>
          <a:ext cx="734788" cy="24597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000"/>
            <a:t>0 Unidade</a:t>
          </a:r>
        </a:p>
      </xdr:txBody>
    </xdr:sp>
    <xdr:clientData/>
  </xdr:twoCellAnchor>
  <xdr:twoCellAnchor>
    <xdr:from>
      <xdr:col>20</xdr:col>
      <xdr:colOff>8153</xdr:colOff>
      <xdr:row>22</xdr:row>
      <xdr:rowOff>42918</xdr:rowOff>
    </xdr:from>
    <xdr:to>
      <xdr:col>23</xdr:col>
      <xdr:colOff>9525</xdr:colOff>
      <xdr:row>38</xdr:row>
      <xdr:rowOff>51056</xdr:rowOff>
    </xdr:to>
    <xdr:grpSp>
      <xdr:nvGrpSpPr>
        <xdr:cNvPr id="330" name="Grupo 329"/>
        <xdr:cNvGrpSpPr/>
      </xdr:nvGrpSpPr>
      <xdr:grpSpPr>
        <a:xfrm>
          <a:off x="15267203" y="3710043"/>
          <a:ext cx="1830172" cy="2598938"/>
          <a:chOff x="17539607" y="5619769"/>
          <a:chExt cx="1415882" cy="1848632"/>
        </a:xfrm>
      </xdr:grpSpPr>
      <xdr:grpSp>
        <xdr:nvGrpSpPr>
          <xdr:cNvPr id="331" name="Processo01"/>
          <xdr:cNvGrpSpPr>
            <a:grpSpLocks/>
          </xdr:cNvGrpSpPr>
        </xdr:nvGrpSpPr>
        <xdr:grpSpPr bwMode="auto">
          <a:xfrm>
            <a:off x="17539673" y="5619769"/>
            <a:ext cx="1415076" cy="466728"/>
            <a:chOff x="1276" y="62"/>
            <a:chExt cx="90" cy="60"/>
          </a:xfrm>
        </xdr:grpSpPr>
        <xdr:sp macro="" textlink="">
          <xdr:nvSpPr>
            <xdr:cNvPr id="343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4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345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2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ctr" anchorCtr="1" upright="1"/>
            <a:lstStyle/>
            <a:p>
              <a:pPr algn="ctr" rtl="0">
                <a:defRPr sz="1000"/>
              </a:pPr>
              <a:r>
                <a:rPr lang="pt-BR" sz="10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Prensagem</a:t>
              </a:r>
              <a:r>
                <a:rPr lang="pt-BR" sz="10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- Fardos</a:t>
              </a:r>
              <a:endParaRPr lang="pt-BR" sz="10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32" name="Text 22"/>
          <xdr:cNvSpPr txBox="1">
            <a:spLocks noChangeArrowheads="1"/>
          </xdr:cNvSpPr>
        </xdr:nvSpPr>
        <xdr:spPr bwMode="auto">
          <a:xfrm>
            <a:off x="17539607" y="6097378"/>
            <a:ext cx="1415800" cy="175917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4,8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33" name="Text 22"/>
          <xdr:cNvSpPr txBox="1">
            <a:spLocks noChangeArrowheads="1"/>
          </xdr:cNvSpPr>
        </xdr:nvSpPr>
        <xdr:spPr bwMode="auto">
          <a:xfrm>
            <a:off x="17539688" y="6305967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0 min.</a:t>
            </a:r>
          </a:p>
        </xdr:txBody>
      </xdr:sp>
      <xdr:sp macro="" textlink="">
        <xdr:nvSpPr>
          <xdr:cNvPr id="334" name="Text 22"/>
          <xdr:cNvSpPr txBox="1">
            <a:spLocks noChangeArrowheads="1"/>
          </xdr:cNvSpPr>
        </xdr:nvSpPr>
        <xdr:spPr bwMode="auto">
          <a:xfrm>
            <a:off x="17539688" y="6502869"/>
            <a:ext cx="1415800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35" name="Text 22"/>
          <xdr:cNvSpPr txBox="1">
            <a:spLocks noChangeArrowheads="1"/>
          </xdr:cNvSpPr>
        </xdr:nvSpPr>
        <xdr:spPr bwMode="auto">
          <a:xfrm>
            <a:off x="17539688" y="669337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0,00%</a:t>
            </a:r>
          </a:p>
        </xdr:txBody>
      </xdr:sp>
      <xdr:sp macro="" textlink="">
        <xdr:nvSpPr>
          <xdr:cNvPr id="336" name="Text 22"/>
          <xdr:cNvSpPr txBox="1">
            <a:spLocks noChangeArrowheads="1"/>
          </xdr:cNvSpPr>
        </xdr:nvSpPr>
        <xdr:spPr bwMode="auto">
          <a:xfrm>
            <a:off x="17539688" y="6894755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0%</a:t>
            </a:r>
          </a:p>
        </xdr:txBody>
      </xdr:sp>
      <xdr:sp macro="" textlink="">
        <xdr:nvSpPr>
          <xdr:cNvPr id="337" name="Text 22"/>
          <xdr:cNvSpPr txBox="1">
            <a:spLocks noChangeArrowheads="1"/>
          </xdr:cNvSpPr>
        </xdr:nvSpPr>
        <xdr:spPr bwMode="auto">
          <a:xfrm>
            <a:off x="17539688" y="7287040"/>
            <a:ext cx="1415800" cy="18136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960 min./dia</a:t>
            </a:r>
          </a:p>
        </xdr:txBody>
      </xdr:sp>
      <xdr:sp macro="" textlink="">
        <xdr:nvSpPr>
          <xdr:cNvPr id="338" name="Text 22"/>
          <xdr:cNvSpPr txBox="1">
            <a:spLocks noChangeArrowheads="1"/>
          </xdr:cNvSpPr>
        </xdr:nvSpPr>
        <xdr:spPr bwMode="auto">
          <a:xfrm>
            <a:off x="17539689" y="7094381"/>
            <a:ext cx="1415800" cy="1813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100%</a:t>
            </a:r>
          </a:p>
        </xdr:txBody>
      </xdr:sp>
      <xdr:grpSp>
        <xdr:nvGrpSpPr>
          <xdr:cNvPr id="339" name="Operador01"/>
          <xdr:cNvGrpSpPr>
            <a:grpSpLocks/>
          </xdr:cNvGrpSpPr>
        </xdr:nvGrpSpPr>
        <xdr:grpSpPr bwMode="auto">
          <a:xfrm>
            <a:off x="17910125" y="5876958"/>
            <a:ext cx="212884" cy="126547"/>
            <a:chOff x="1113" y="728"/>
            <a:chExt cx="106" cy="91"/>
          </a:xfrm>
        </xdr:grpSpPr>
        <xdr:sp macro="" textlink="">
          <xdr:nvSpPr>
            <xdr:cNvPr id="341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42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340" name="Text 22"/>
          <xdr:cNvSpPr txBox="1">
            <a:spLocks noChangeArrowheads="1"/>
          </xdr:cNvSpPr>
        </xdr:nvSpPr>
        <xdr:spPr bwMode="auto">
          <a:xfrm>
            <a:off x="18370784" y="5847011"/>
            <a:ext cx="351772" cy="19186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1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23</xdr:col>
      <xdr:colOff>134804</xdr:colOff>
      <xdr:row>26</xdr:row>
      <xdr:rowOff>123160</xdr:rowOff>
    </xdr:from>
    <xdr:to>
      <xdr:col>24</xdr:col>
      <xdr:colOff>99427</xdr:colOff>
      <xdr:row>30</xdr:row>
      <xdr:rowOff>135405</xdr:rowOff>
    </xdr:to>
    <xdr:grpSp>
      <xdr:nvGrpSpPr>
        <xdr:cNvPr id="346" name="Estoque01"/>
        <xdr:cNvGrpSpPr>
          <a:grpSpLocks/>
        </xdr:cNvGrpSpPr>
      </xdr:nvGrpSpPr>
      <xdr:grpSpPr bwMode="auto">
        <a:xfrm>
          <a:off x="17222654" y="4437985"/>
          <a:ext cx="574223" cy="659945"/>
          <a:chOff x="1472" y="116"/>
          <a:chExt cx="66" cy="74"/>
        </a:xfrm>
      </xdr:grpSpPr>
      <xdr:sp macro="" textlink="">
        <xdr:nvSpPr>
          <xdr:cNvPr id="347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8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19</xdr:col>
      <xdr:colOff>133350</xdr:colOff>
      <xdr:row>29</xdr:row>
      <xdr:rowOff>3465</xdr:rowOff>
    </xdr:from>
    <xdr:to>
      <xdr:col>19</xdr:col>
      <xdr:colOff>533400</xdr:colOff>
      <xdr:row>31</xdr:row>
      <xdr:rowOff>33401</xdr:rowOff>
    </xdr:to>
    <xdr:grpSp>
      <xdr:nvGrpSpPr>
        <xdr:cNvPr id="349" name="Empurrado01"/>
        <xdr:cNvGrpSpPr>
          <a:grpSpLocks/>
        </xdr:cNvGrpSpPr>
      </xdr:nvGrpSpPr>
      <xdr:grpSpPr bwMode="auto">
        <a:xfrm flipV="1">
          <a:off x="14782800" y="4804065"/>
          <a:ext cx="400050" cy="353786"/>
          <a:chOff x="1223" y="590"/>
          <a:chExt cx="238" cy="57"/>
        </a:xfrm>
      </xdr:grpSpPr>
      <xdr:sp macro="" textlink="">
        <xdr:nvSpPr>
          <xdr:cNvPr id="350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1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2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3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4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5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19</xdr:col>
      <xdr:colOff>174328</xdr:colOff>
      <xdr:row>36</xdr:row>
      <xdr:rowOff>132819</xdr:rowOff>
    </xdr:from>
    <xdr:to>
      <xdr:col>19</xdr:col>
      <xdr:colOff>465795</xdr:colOff>
      <xdr:row>40</xdr:row>
      <xdr:rowOff>142286</xdr:rowOff>
    </xdr:to>
    <xdr:grpSp>
      <xdr:nvGrpSpPr>
        <xdr:cNvPr id="356" name="Empurrado01"/>
        <xdr:cNvGrpSpPr>
          <a:grpSpLocks/>
        </xdr:cNvGrpSpPr>
      </xdr:nvGrpSpPr>
      <xdr:grpSpPr bwMode="auto">
        <a:xfrm rot="18627964" flipV="1">
          <a:off x="14640928" y="6249744"/>
          <a:ext cx="657167" cy="291467"/>
          <a:chOff x="1223" y="590"/>
          <a:chExt cx="238" cy="57"/>
        </a:xfrm>
      </xdr:grpSpPr>
      <xdr:sp macro="" textlink="">
        <xdr:nvSpPr>
          <xdr:cNvPr id="357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8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59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0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1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2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19</xdr:col>
      <xdr:colOff>177558</xdr:colOff>
      <xdr:row>20</xdr:row>
      <xdr:rowOff>10800</xdr:rowOff>
    </xdr:from>
    <xdr:to>
      <xdr:col>19</xdr:col>
      <xdr:colOff>502535</xdr:colOff>
      <xdr:row>23</xdr:row>
      <xdr:rowOff>110252</xdr:rowOff>
    </xdr:to>
    <xdr:grpSp>
      <xdr:nvGrpSpPr>
        <xdr:cNvPr id="363" name="Empurrado01"/>
        <xdr:cNvGrpSpPr>
          <a:grpSpLocks/>
        </xdr:cNvGrpSpPr>
      </xdr:nvGrpSpPr>
      <xdr:grpSpPr bwMode="auto">
        <a:xfrm rot="2986517" flipV="1">
          <a:off x="14696883" y="3484200"/>
          <a:ext cx="585227" cy="324977"/>
          <a:chOff x="1223" y="590"/>
          <a:chExt cx="238" cy="57"/>
        </a:xfrm>
      </xdr:grpSpPr>
      <xdr:sp macro="" textlink="">
        <xdr:nvSpPr>
          <xdr:cNvPr id="364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5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6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7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8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69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21</xdr:col>
      <xdr:colOff>315676</xdr:colOff>
      <xdr:row>20</xdr:row>
      <xdr:rowOff>40150</xdr:rowOff>
    </xdr:from>
    <xdr:to>
      <xdr:col>22</xdr:col>
      <xdr:colOff>182475</xdr:colOff>
      <xdr:row>21</xdr:row>
      <xdr:rowOff>147636</xdr:rowOff>
    </xdr:to>
    <xdr:grpSp>
      <xdr:nvGrpSpPr>
        <xdr:cNvPr id="370" name="VaVer01"/>
        <xdr:cNvGrpSpPr>
          <a:grpSpLocks/>
        </xdr:cNvGrpSpPr>
      </xdr:nvGrpSpPr>
      <xdr:grpSpPr bwMode="auto">
        <a:xfrm>
          <a:off x="16184326" y="3383425"/>
          <a:ext cx="476399" cy="269411"/>
          <a:chOff x="1367" y="606"/>
          <a:chExt cx="190" cy="124"/>
        </a:xfrm>
      </xdr:grpSpPr>
      <xdr:sp macro="" textlink="">
        <xdr:nvSpPr>
          <xdr:cNvPr id="371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2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3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4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5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24</xdr:col>
      <xdr:colOff>114300</xdr:colOff>
      <xdr:row>18</xdr:row>
      <xdr:rowOff>85725</xdr:rowOff>
    </xdr:from>
    <xdr:to>
      <xdr:col>26</xdr:col>
      <xdr:colOff>108857</xdr:colOff>
      <xdr:row>24</xdr:row>
      <xdr:rowOff>121104</xdr:rowOff>
    </xdr:to>
    <xdr:grpSp>
      <xdr:nvGrpSpPr>
        <xdr:cNvPr id="376" name="Caminhao01"/>
        <xdr:cNvGrpSpPr>
          <a:grpSpLocks/>
        </xdr:cNvGrpSpPr>
      </xdr:nvGrpSpPr>
      <xdr:grpSpPr bwMode="auto">
        <a:xfrm>
          <a:off x="17811750" y="3105150"/>
          <a:ext cx="1194707" cy="1006929"/>
          <a:chOff x="1029" y="32"/>
          <a:chExt cx="85" cy="52"/>
        </a:xfrm>
      </xdr:grpSpPr>
      <xdr:sp macro="" textlink="">
        <xdr:nvSpPr>
          <xdr:cNvPr id="377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8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9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0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1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2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24</xdr:col>
      <xdr:colOff>133350</xdr:colOff>
      <xdr:row>20</xdr:row>
      <xdr:rowOff>31297</xdr:rowOff>
    </xdr:from>
    <xdr:to>
      <xdr:col>25</xdr:col>
      <xdr:colOff>443593</xdr:colOff>
      <xdr:row>21</xdr:row>
      <xdr:rowOff>89808</xdr:rowOff>
    </xdr:to>
    <xdr:sp macro="" textlink="">
      <xdr:nvSpPr>
        <xdr:cNvPr id="383" name="Text 22"/>
        <xdr:cNvSpPr txBox="1">
          <a:spLocks noChangeArrowheads="1"/>
        </xdr:cNvSpPr>
      </xdr:nvSpPr>
      <xdr:spPr bwMode="auto">
        <a:xfrm>
          <a:off x="17830800" y="3374572"/>
          <a:ext cx="834118" cy="22043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400" b="1" i="0" strike="noStrike">
              <a:solidFill>
                <a:srgbClr val="000000"/>
              </a:solidFill>
              <a:latin typeface="Arial"/>
              <a:cs typeface="Arial"/>
            </a:rPr>
            <a:t>mensal</a:t>
          </a:r>
        </a:p>
      </xdr:txBody>
    </xdr:sp>
    <xdr:clientData/>
  </xdr:twoCellAnchor>
  <xdr:twoCellAnchor>
    <xdr:from>
      <xdr:col>0</xdr:col>
      <xdr:colOff>66675</xdr:colOff>
      <xdr:row>13</xdr:row>
      <xdr:rowOff>114300</xdr:rowOff>
    </xdr:from>
    <xdr:to>
      <xdr:col>0</xdr:col>
      <xdr:colOff>1408339</xdr:colOff>
      <xdr:row>19</xdr:row>
      <xdr:rowOff>149678</xdr:rowOff>
    </xdr:to>
    <xdr:grpSp>
      <xdr:nvGrpSpPr>
        <xdr:cNvPr id="384" name="Caminhao01"/>
        <xdr:cNvGrpSpPr>
          <a:grpSpLocks/>
        </xdr:cNvGrpSpPr>
      </xdr:nvGrpSpPr>
      <xdr:grpSpPr bwMode="auto">
        <a:xfrm>
          <a:off x="66675" y="2324100"/>
          <a:ext cx="1341664" cy="1006928"/>
          <a:chOff x="1029" y="32"/>
          <a:chExt cx="85" cy="52"/>
        </a:xfrm>
      </xdr:grpSpPr>
      <xdr:sp macro="" textlink="">
        <xdr:nvSpPr>
          <xdr:cNvPr id="38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8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0</xdr:col>
      <xdr:colOff>133350</xdr:colOff>
      <xdr:row>15</xdr:row>
      <xdr:rowOff>48986</xdr:rowOff>
    </xdr:from>
    <xdr:to>
      <xdr:col>0</xdr:col>
      <xdr:colOff>952500</xdr:colOff>
      <xdr:row>16</xdr:row>
      <xdr:rowOff>108857</xdr:rowOff>
    </xdr:to>
    <xdr:sp macro="" textlink="">
      <xdr:nvSpPr>
        <xdr:cNvPr id="391" name="Text 22"/>
        <xdr:cNvSpPr txBox="1">
          <a:spLocks noChangeArrowheads="1"/>
        </xdr:cNvSpPr>
      </xdr:nvSpPr>
      <xdr:spPr bwMode="auto">
        <a:xfrm>
          <a:off x="133350" y="2582636"/>
          <a:ext cx="819150" cy="221796"/>
        </a:xfrm>
        <a:prstGeom prst="rect">
          <a:avLst/>
        </a:prstGeom>
        <a:noFill/>
        <a:ln w="17145">
          <a:solidFill>
            <a:schemeClr val="bg1"/>
          </a:solidFill>
          <a:miter lim="800000"/>
          <a:headEnd/>
          <a:tailEnd/>
        </a:ln>
      </xdr:spPr>
      <xdr:txBody>
        <a:bodyPr vertOverflow="clip" wrap="square" lIns="27432" tIns="22860" rIns="0" bIns="0" anchor="ctr" anchorCtr="1" upright="1"/>
        <a:lstStyle/>
        <a:p>
          <a:pPr algn="ctr" rtl="0">
            <a:defRPr sz="1000"/>
          </a:pPr>
          <a:r>
            <a:rPr lang="pt-BR" sz="1200" b="1" i="0" strike="noStrike">
              <a:solidFill>
                <a:srgbClr val="000000"/>
              </a:solidFill>
              <a:latin typeface="Arial"/>
              <a:cs typeface="Arial"/>
            </a:rPr>
            <a:t>quinzenal</a:t>
          </a:r>
        </a:p>
      </xdr:txBody>
    </xdr:sp>
    <xdr:clientData/>
  </xdr:twoCellAnchor>
  <xdr:twoCellAnchor>
    <xdr:from>
      <xdr:col>14</xdr:col>
      <xdr:colOff>518828</xdr:colOff>
      <xdr:row>7</xdr:row>
      <xdr:rowOff>741</xdr:rowOff>
    </xdr:from>
    <xdr:to>
      <xdr:col>21</xdr:col>
      <xdr:colOff>313203</xdr:colOff>
      <xdr:row>22</xdr:row>
      <xdr:rowOff>42918</xdr:rowOff>
    </xdr:to>
    <xdr:cxnSp macro="">
      <xdr:nvCxnSpPr>
        <xdr:cNvPr id="392" name="Conector de seta reta 263"/>
        <xdr:cNvCxnSpPr>
          <a:cxnSpLocks noChangeShapeType="1"/>
          <a:stCxn id="303" idx="2"/>
          <a:endCxn id="345" idx="0"/>
        </xdr:cNvCxnSpPr>
      </xdr:nvCxnSpPr>
      <xdr:spPr bwMode="auto">
        <a:xfrm>
          <a:off x="11786903" y="1229466"/>
          <a:ext cx="4394950" cy="2480577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stealth" w="lg" len="lg"/>
        </a:ln>
      </xdr:spPr>
    </xdr:cxnSp>
    <xdr:clientData/>
  </xdr:twoCellAnchor>
  <xdr:twoCellAnchor>
    <xdr:from>
      <xdr:col>16</xdr:col>
      <xdr:colOff>19050</xdr:colOff>
      <xdr:row>10</xdr:row>
      <xdr:rowOff>133350</xdr:rowOff>
    </xdr:from>
    <xdr:to>
      <xdr:col>19</xdr:col>
      <xdr:colOff>1148</xdr:colOff>
      <xdr:row>22</xdr:row>
      <xdr:rowOff>23915</xdr:rowOff>
    </xdr:to>
    <xdr:grpSp>
      <xdr:nvGrpSpPr>
        <xdr:cNvPr id="393" name="Grupo 392"/>
        <xdr:cNvGrpSpPr/>
      </xdr:nvGrpSpPr>
      <xdr:grpSpPr>
        <a:xfrm>
          <a:off x="12563475" y="1847850"/>
          <a:ext cx="2087123" cy="1843190"/>
          <a:chOff x="12553888" y="1793419"/>
          <a:chExt cx="2087123" cy="1843190"/>
        </a:xfrm>
      </xdr:grpSpPr>
      <xdr:grpSp>
        <xdr:nvGrpSpPr>
          <xdr:cNvPr id="394" name="Processo01"/>
          <xdr:cNvGrpSpPr>
            <a:grpSpLocks/>
          </xdr:cNvGrpSpPr>
        </xdr:nvGrpSpPr>
        <xdr:grpSpPr bwMode="auto">
          <a:xfrm>
            <a:off x="12553951" y="1793419"/>
            <a:ext cx="2085974" cy="450850"/>
            <a:chOff x="1276" y="62"/>
            <a:chExt cx="90" cy="60"/>
          </a:xfrm>
        </xdr:grpSpPr>
        <xdr:sp macro="" textlink="">
          <xdr:nvSpPr>
            <xdr:cNvPr id="406" name="Rectangle 708"/>
            <xdr:cNvSpPr>
              <a:spLocks noChangeArrowheads="1"/>
            </xdr:cNvSpPr>
          </xdr:nvSpPr>
          <xdr:spPr bwMode="auto">
            <a:xfrm>
              <a:off x="1277" y="63"/>
              <a:ext cx="89" cy="20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7" name="Rectangle 709"/>
            <xdr:cNvSpPr>
              <a:spLocks noChangeArrowheads="1"/>
            </xdr:cNvSpPr>
          </xdr:nvSpPr>
          <xdr:spPr bwMode="auto">
            <a:xfrm>
              <a:off x="1276" y="63"/>
              <a:ext cx="90" cy="59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408" name="Text 22"/>
            <xdr:cNvSpPr txBox="1">
              <a:spLocks noChangeArrowheads="1"/>
            </xdr:cNvSpPr>
          </xdr:nvSpPr>
          <xdr:spPr bwMode="auto">
            <a:xfrm>
              <a:off x="1276" y="62"/>
              <a:ext cx="90" cy="28"/>
            </a:xfrm>
            <a:prstGeom prst="rect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0" anchor="t" upright="1"/>
            <a:lstStyle/>
            <a:p>
              <a:pPr algn="ctr" rtl="0">
                <a:defRPr sz="1000"/>
              </a:pPr>
              <a:r>
                <a:rPr lang="pt-BR" sz="800" b="1" i="0" strike="noStrike">
                  <a:solidFill>
                    <a:srgbClr val="000000"/>
                  </a:solidFill>
                  <a:latin typeface="Arial"/>
                  <a:cs typeface="Arial"/>
                </a:rPr>
                <a:t>CORTE</a:t>
              </a:r>
              <a:r>
                <a:rPr lang="pt-BR" sz="800" b="1" i="0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 &amp; COSTURA (CHINESA)</a:t>
              </a:r>
              <a:endParaRPr lang="pt-BR" sz="800" b="1" i="0" strike="noStrike">
                <a:solidFill>
                  <a:srgbClr val="000000"/>
                </a:solidFill>
                <a:latin typeface="Arial"/>
                <a:cs typeface="Arial"/>
              </a:endParaRPr>
            </a:p>
          </xdr:txBody>
        </xdr:sp>
      </xdr:grpSp>
      <xdr:sp macro="" textlink="">
        <xdr:nvSpPr>
          <xdr:cNvPr id="395" name="Text 22"/>
          <xdr:cNvSpPr txBox="1">
            <a:spLocks noChangeArrowheads="1"/>
          </xdr:cNvSpPr>
        </xdr:nvSpPr>
        <xdr:spPr bwMode="auto">
          <a:xfrm>
            <a:off x="12553888" y="2268307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C/T = 73,68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min.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96" name="Text 22"/>
          <xdr:cNvSpPr txBox="1">
            <a:spLocks noChangeArrowheads="1"/>
          </xdr:cNvSpPr>
        </xdr:nvSpPr>
        <xdr:spPr bwMode="auto">
          <a:xfrm>
            <a:off x="12553969" y="2480979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S/U =  3 min.</a:t>
            </a:r>
          </a:p>
        </xdr:txBody>
      </xdr:sp>
      <xdr:sp macro="" textlink="">
        <xdr:nvSpPr>
          <xdr:cNvPr id="397" name="Text 22"/>
          <xdr:cNvSpPr txBox="1">
            <a:spLocks noChangeArrowheads="1"/>
          </xdr:cNvSpPr>
        </xdr:nvSpPr>
        <xdr:spPr bwMode="auto">
          <a:xfrm>
            <a:off x="12553969" y="2677881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Turnos</a:t>
            </a:r>
            <a:r>
              <a:rPr lang="pt-BR" sz="10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= 2</a:t>
            </a:r>
            <a:endParaRPr lang="pt-BR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398" name="Text 22"/>
          <xdr:cNvSpPr txBox="1">
            <a:spLocks noChangeArrowheads="1"/>
          </xdr:cNvSpPr>
        </xdr:nvSpPr>
        <xdr:spPr bwMode="auto">
          <a:xfrm>
            <a:off x="12553969" y="2868382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Scrap = 1,22%</a:t>
            </a:r>
          </a:p>
        </xdr:txBody>
      </xdr:sp>
      <xdr:sp macro="" textlink="">
        <xdr:nvSpPr>
          <xdr:cNvPr id="399" name="Text 22"/>
          <xdr:cNvSpPr txBox="1">
            <a:spLocks noChangeArrowheads="1"/>
          </xdr:cNvSpPr>
        </xdr:nvSpPr>
        <xdr:spPr bwMode="auto">
          <a:xfrm>
            <a:off x="12553969" y="3067045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Rework = 1,98%</a:t>
            </a:r>
          </a:p>
        </xdr:txBody>
      </xdr:sp>
      <xdr:sp macro="" textlink="">
        <xdr:nvSpPr>
          <xdr:cNvPr id="400" name="Text 22"/>
          <xdr:cNvSpPr txBox="1">
            <a:spLocks noChangeArrowheads="1"/>
          </xdr:cNvSpPr>
        </xdr:nvSpPr>
        <xdr:spPr bwMode="auto">
          <a:xfrm>
            <a:off x="12553969" y="3456609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Avail = 867,2 min./dia</a:t>
            </a:r>
          </a:p>
        </xdr:txBody>
      </xdr:sp>
      <xdr:sp macro="" textlink="">
        <xdr:nvSpPr>
          <xdr:cNvPr id="401" name="Text 22"/>
          <xdr:cNvSpPr txBox="1">
            <a:spLocks noChangeArrowheads="1"/>
          </xdr:cNvSpPr>
        </xdr:nvSpPr>
        <xdr:spPr bwMode="auto">
          <a:xfrm>
            <a:off x="12553970" y="3265310"/>
            <a:ext cx="2087041" cy="18000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ctr" anchorCtr="0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Uptime =  97,46%</a:t>
            </a:r>
          </a:p>
        </xdr:txBody>
      </xdr:sp>
      <xdr:grpSp>
        <xdr:nvGrpSpPr>
          <xdr:cNvPr id="402" name="Operador01"/>
          <xdr:cNvGrpSpPr>
            <a:grpSpLocks/>
          </xdr:cNvGrpSpPr>
        </xdr:nvGrpSpPr>
        <xdr:grpSpPr bwMode="auto">
          <a:xfrm>
            <a:off x="13116334" y="2058765"/>
            <a:ext cx="314017" cy="125185"/>
            <a:chOff x="1113" y="728"/>
            <a:chExt cx="106" cy="91"/>
          </a:xfrm>
        </xdr:grpSpPr>
        <xdr:sp macro="" textlink="">
          <xdr:nvSpPr>
            <xdr:cNvPr id="404" name="Arc 837"/>
            <xdr:cNvSpPr>
              <a:spLocks/>
            </xdr:cNvSpPr>
          </xdr:nvSpPr>
          <xdr:spPr bwMode="auto">
            <a:xfrm>
              <a:off x="1113" y="766"/>
              <a:ext cx="106" cy="53"/>
            </a:xfrm>
            <a:custGeom>
              <a:avLst/>
              <a:gdLst>
                <a:gd name="T0" fmla="*/ 0 w 43196"/>
                <a:gd name="T1" fmla="*/ 0 h 21600"/>
                <a:gd name="T2" fmla="*/ 0 w 43196"/>
                <a:gd name="T3" fmla="*/ 0 h 21600"/>
                <a:gd name="T4" fmla="*/ 0 w 43196"/>
                <a:gd name="T5" fmla="*/ 0 h 21600"/>
                <a:gd name="T6" fmla="*/ 0 60000 65536"/>
                <a:gd name="T7" fmla="*/ 0 60000 65536"/>
                <a:gd name="T8" fmla="*/ 0 60000 65536"/>
                <a:gd name="T9" fmla="*/ 0 w 43196"/>
                <a:gd name="T10" fmla="*/ 0 h 21600"/>
                <a:gd name="T11" fmla="*/ 43196 w 43196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43196" h="21600" fill="none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</a:path>
                <a:path w="43196" h="21600" stroke="0" extrusionOk="0">
                  <a:moveTo>
                    <a:pt x="43196" y="408"/>
                  </a:moveTo>
                  <a:cubicBezTo>
                    <a:pt x="42973" y="12176"/>
                    <a:pt x="33370" y="21599"/>
                    <a:pt x="21600" y="21600"/>
                  </a:cubicBezTo>
                  <a:cubicBezTo>
                    <a:pt x="9670" y="21600"/>
                    <a:pt x="0" y="11929"/>
                    <a:pt x="0" y="0"/>
                  </a:cubicBezTo>
                  <a:lnTo>
                    <a:pt x="21600" y="0"/>
                  </a:lnTo>
                  <a:lnTo>
                    <a:pt x="43196" y="408"/>
                  </a:lnTo>
                  <a:close/>
                </a:path>
              </a:pathLst>
            </a:cu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405" name="Oval 838"/>
            <xdr:cNvSpPr>
              <a:spLocks noChangeArrowheads="1"/>
            </xdr:cNvSpPr>
          </xdr:nvSpPr>
          <xdr:spPr bwMode="auto">
            <a:xfrm>
              <a:off x="1138" y="728"/>
              <a:ext cx="59" cy="62"/>
            </a:xfrm>
            <a:prstGeom prst="ellipse">
              <a:avLst/>
            </a:prstGeom>
            <a:solidFill>
              <a:srgbClr val="FFFFFF"/>
            </a:solidFill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403" name="Text 22"/>
          <xdr:cNvSpPr txBox="1">
            <a:spLocks noChangeArrowheads="1"/>
          </xdr:cNvSpPr>
        </xdr:nvSpPr>
        <xdr:spPr bwMode="auto">
          <a:xfrm>
            <a:off x="13603799" y="2019301"/>
            <a:ext cx="522970" cy="19866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ctr" rtl="0">
              <a:defRPr sz="1000"/>
            </a:pPr>
            <a:r>
              <a:rPr lang="pt-BR" sz="1000" b="1" i="0" strike="noStrike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12</xdr:row>
      <xdr:rowOff>47625</xdr:rowOff>
    </xdr:from>
    <xdr:to>
      <xdr:col>2</xdr:col>
      <xdr:colOff>57150</xdr:colOff>
      <xdr:row>13</xdr:row>
      <xdr:rowOff>142875</xdr:rowOff>
    </xdr:to>
    <xdr:sp macro="" textlink="">
      <xdr:nvSpPr>
        <xdr:cNvPr id="2" name="Text 155"/>
        <xdr:cNvSpPr txBox="1">
          <a:spLocks noChangeArrowheads="1"/>
        </xdr:cNvSpPr>
      </xdr:nvSpPr>
      <xdr:spPr bwMode="auto">
        <a:xfrm>
          <a:off x="381000" y="2333625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47625</xdr:colOff>
      <xdr:row>11</xdr:row>
      <xdr:rowOff>47625</xdr:rowOff>
    </xdr:from>
    <xdr:to>
      <xdr:col>23</xdr:col>
      <xdr:colOff>161925</xdr:colOff>
      <xdr:row>13</xdr:row>
      <xdr:rowOff>28575</xdr:rowOff>
    </xdr:to>
    <xdr:sp macro="" textlink="">
      <xdr:nvSpPr>
        <xdr:cNvPr id="3" name="WordArt 702"/>
        <xdr:cNvSpPr>
          <a:spLocks noChangeArrowheads="1" noChangeShapeType="1" noTextEdit="1"/>
        </xdr:cNvSpPr>
      </xdr:nvSpPr>
      <xdr:spPr bwMode="auto">
        <a:xfrm>
          <a:off x="485775" y="2143125"/>
          <a:ext cx="4714875" cy="3619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80"/>
                  </a:gs>
                  <a:gs pos="100000">
                    <a:srgbClr val="99CC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Material</a:t>
          </a:r>
        </a:p>
      </xdr:txBody>
    </xdr:sp>
    <xdr:clientData/>
  </xdr:twoCellAnchor>
  <xdr:twoCellAnchor>
    <xdr:from>
      <xdr:col>3</xdr:col>
      <xdr:colOff>47625</xdr:colOff>
      <xdr:row>18</xdr:row>
      <xdr:rowOff>38100</xdr:rowOff>
    </xdr:from>
    <xdr:to>
      <xdr:col>7</xdr:col>
      <xdr:colOff>38100</xdr:colOff>
      <xdr:row>21</xdr:row>
      <xdr:rowOff>142875</xdr:rowOff>
    </xdr:to>
    <xdr:grpSp>
      <xdr:nvGrpSpPr>
        <xdr:cNvPr id="4" name="FonteExterna01"/>
        <xdr:cNvGrpSpPr>
          <a:grpSpLocks/>
        </xdr:cNvGrpSpPr>
      </xdr:nvGrpSpPr>
      <xdr:grpSpPr bwMode="auto">
        <a:xfrm>
          <a:off x="697057" y="3415145"/>
          <a:ext cx="856384" cy="667616"/>
          <a:chOff x="1124" y="297"/>
          <a:chExt cx="91" cy="71"/>
        </a:xfrm>
      </xdr:grpSpPr>
      <xdr:sp macro="" textlink="">
        <xdr:nvSpPr>
          <xdr:cNvPr id="5" name="Freeform 705"/>
          <xdr:cNvSpPr>
            <a:spLocks/>
          </xdr:cNvSpPr>
        </xdr:nvSpPr>
        <xdr:spPr bwMode="auto">
          <a:xfrm>
            <a:off x="1124" y="297"/>
            <a:ext cx="91" cy="71"/>
          </a:xfrm>
          <a:custGeom>
            <a:avLst/>
            <a:gdLst>
              <a:gd name="T0" fmla="*/ 0 w 91"/>
              <a:gd name="T1" fmla="*/ 71 h 71"/>
              <a:gd name="T2" fmla="*/ 91 w 91"/>
              <a:gd name="T3" fmla="*/ 71 h 71"/>
              <a:gd name="T4" fmla="*/ 91 w 91"/>
              <a:gd name="T5" fmla="*/ 0 h 71"/>
              <a:gd name="T6" fmla="*/ 60 w 91"/>
              <a:gd name="T7" fmla="*/ 24 h 71"/>
              <a:gd name="T8" fmla="*/ 60 w 91"/>
              <a:gd name="T9" fmla="*/ 1 h 71"/>
              <a:gd name="T10" fmla="*/ 31 w 91"/>
              <a:gd name="T11" fmla="*/ 25 h 71"/>
              <a:gd name="T12" fmla="*/ 31 w 91"/>
              <a:gd name="T13" fmla="*/ 1 h 71"/>
              <a:gd name="T14" fmla="*/ 1 w 91"/>
              <a:gd name="T15" fmla="*/ 25 h 71"/>
              <a:gd name="T16" fmla="*/ 0 w 91"/>
              <a:gd name="T17" fmla="*/ 71 h 7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1"/>
              <a:gd name="T28" fmla="*/ 0 h 71"/>
              <a:gd name="T29" fmla="*/ 91 w 91"/>
              <a:gd name="T30" fmla="*/ 71 h 7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1" h="71">
                <a:moveTo>
                  <a:pt x="0" y="71"/>
                </a:moveTo>
                <a:lnTo>
                  <a:pt x="91" y="71"/>
                </a:lnTo>
                <a:lnTo>
                  <a:pt x="91" y="0"/>
                </a:lnTo>
                <a:lnTo>
                  <a:pt x="60" y="24"/>
                </a:lnTo>
                <a:lnTo>
                  <a:pt x="60" y="1"/>
                </a:lnTo>
                <a:lnTo>
                  <a:pt x="31" y="25"/>
                </a:lnTo>
                <a:lnTo>
                  <a:pt x="31" y="1"/>
                </a:lnTo>
                <a:lnTo>
                  <a:pt x="1" y="25"/>
                </a:lnTo>
                <a:lnTo>
                  <a:pt x="0" y="71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" name="Text 22"/>
          <xdr:cNvSpPr txBox="1">
            <a:spLocks noChangeArrowheads="1"/>
          </xdr:cNvSpPr>
        </xdr:nvSpPr>
        <xdr:spPr bwMode="auto">
          <a:xfrm>
            <a:off x="1127" y="324"/>
            <a:ext cx="85" cy="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EMPRESA XYZ</a:t>
            </a:r>
          </a:p>
        </xdr:txBody>
      </xdr:sp>
    </xdr:grpSp>
    <xdr:clientData/>
  </xdr:twoCellAnchor>
  <xdr:twoCellAnchor>
    <xdr:from>
      <xdr:col>7</xdr:col>
      <xdr:colOff>180975</xdr:colOff>
      <xdr:row>17</xdr:row>
      <xdr:rowOff>57150</xdr:rowOff>
    </xdr:from>
    <xdr:to>
      <xdr:col>11</xdr:col>
      <xdr:colOff>161925</xdr:colOff>
      <xdr:row>21</xdr:row>
      <xdr:rowOff>152400</xdr:rowOff>
    </xdr:to>
    <xdr:grpSp>
      <xdr:nvGrpSpPr>
        <xdr:cNvPr id="7" name="Processo01"/>
        <xdr:cNvGrpSpPr>
          <a:grpSpLocks/>
        </xdr:cNvGrpSpPr>
      </xdr:nvGrpSpPr>
      <xdr:grpSpPr bwMode="auto">
        <a:xfrm>
          <a:off x="1696316" y="3246582"/>
          <a:ext cx="846859" cy="845704"/>
          <a:chOff x="1276" y="62"/>
          <a:chExt cx="90" cy="90"/>
        </a:xfrm>
      </xdr:grpSpPr>
      <xdr:sp macro="" textlink="">
        <xdr:nvSpPr>
          <xdr:cNvPr id="8" name="Rectangle 708"/>
          <xdr:cNvSpPr>
            <a:spLocks noChangeArrowheads="1"/>
          </xdr:cNvSpPr>
        </xdr:nvSpPr>
        <xdr:spPr bwMode="auto">
          <a:xfrm>
            <a:off x="1277" y="63"/>
            <a:ext cx="89" cy="20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" name="Rectangle 709"/>
          <xdr:cNvSpPr>
            <a:spLocks noChangeArrowheads="1"/>
          </xdr:cNvSpPr>
        </xdr:nvSpPr>
        <xdr:spPr bwMode="auto">
          <a:xfrm>
            <a:off x="1276" y="63"/>
            <a:ext cx="90" cy="89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0" name="Text 22"/>
          <xdr:cNvSpPr txBox="1">
            <a:spLocks noChangeArrowheads="1"/>
          </xdr:cNvSpPr>
        </xdr:nvSpPr>
        <xdr:spPr bwMode="auto">
          <a:xfrm>
            <a:off x="1276" y="62"/>
            <a:ext cx="90" cy="21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MONTAGEM</a:t>
            </a:r>
          </a:p>
        </xdr:txBody>
      </xdr:sp>
    </xdr:grpSp>
    <xdr:clientData/>
  </xdr:twoCellAnchor>
  <xdr:twoCellAnchor>
    <xdr:from>
      <xdr:col>13</xdr:col>
      <xdr:colOff>200025</xdr:colOff>
      <xdr:row>14</xdr:row>
      <xdr:rowOff>66675</xdr:rowOff>
    </xdr:from>
    <xdr:to>
      <xdr:col>18</xdr:col>
      <xdr:colOff>114300</xdr:colOff>
      <xdr:row>21</xdr:row>
      <xdr:rowOff>161925</xdr:rowOff>
    </xdr:to>
    <xdr:grpSp>
      <xdr:nvGrpSpPr>
        <xdr:cNvPr id="11" name="ProcessoComp01"/>
        <xdr:cNvGrpSpPr>
          <a:grpSpLocks/>
        </xdr:cNvGrpSpPr>
      </xdr:nvGrpSpPr>
      <xdr:grpSpPr bwMode="auto">
        <a:xfrm>
          <a:off x="3014230" y="2693266"/>
          <a:ext cx="996661" cy="1408545"/>
          <a:chOff x="1399" y="676"/>
          <a:chExt cx="118" cy="132"/>
        </a:xfrm>
      </xdr:grpSpPr>
      <xdr:sp macro="" textlink="">
        <xdr:nvSpPr>
          <xdr:cNvPr id="12" name="Rectangle 712"/>
          <xdr:cNvSpPr>
            <a:spLocks noChangeArrowheads="1"/>
          </xdr:cNvSpPr>
        </xdr:nvSpPr>
        <xdr:spPr bwMode="auto">
          <a:xfrm>
            <a:off x="1399" y="676"/>
            <a:ext cx="118" cy="132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" name="Rectangle 713"/>
          <xdr:cNvSpPr>
            <a:spLocks noChangeArrowheads="1"/>
          </xdr:cNvSpPr>
        </xdr:nvSpPr>
        <xdr:spPr bwMode="auto">
          <a:xfrm>
            <a:off x="1403" y="680"/>
            <a:ext cx="111" cy="28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4" name="Rectangle 714"/>
          <xdr:cNvSpPr>
            <a:spLocks noChangeArrowheads="1"/>
          </xdr:cNvSpPr>
        </xdr:nvSpPr>
        <xdr:spPr bwMode="auto">
          <a:xfrm>
            <a:off x="1403" y="680"/>
            <a:ext cx="111" cy="125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5" name="Text 22"/>
          <xdr:cNvSpPr txBox="1">
            <a:spLocks noChangeArrowheads="1"/>
          </xdr:cNvSpPr>
        </xdr:nvSpPr>
        <xdr:spPr bwMode="auto">
          <a:xfrm>
            <a:off x="1402" y="679"/>
            <a:ext cx="110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TRATAMENTO TÉRMICO</a:t>
            </a:r>
          </a:p>
        </xdr:txBody>
      </xdr:sp>
    </xdr:grpSp>
    <xdr:clientData/>
  </xdr:twoCellAnchor>
  <xdr:twoCellAnchor>
    <xdr:from>
      <xdr:col>19</xdr:col>
      <xdr:colOff>190500</xdr:colOff>
      <xdr:row>17</xdr:row>
      <xdr:rowOff>38100</xdr:rowOff>
    </xdr:from>
    <xdr:to>
      <xdr:col>24</xdr:col>
      <xdr:colOff>76200</xdr:colOff>
      <xdr:row>21</xdr:row>
      <xdr:rowOff>180975</xdr:rowOff>
    </xdr:to>
    <xdr:grpSp>
      <xdr:nvGrpSpPr>
        <xdr:cNvPr id="16" name="CaixaDados01"/>
        <xdr:cNvGrpSpPr>
          <a:grpSpLocks/>
        </xdr:cNvGrpSpPr>
      </xdr:nvGrpSpPr>
      <xdr:grpSpPr bwMode="auto">
        <a:xfrm>
          <a:off x="4303568" y="3227532"/>
          <a:ext cx="968087" cy="893329"/>
          <a:chOff x="1285" y="174"/>
          <a:chExt cx="132" cy="108"/>
        </a:xfrm>
      </xdr:grpSpPr>
      <xdr:grpSp>
        <xdr:nvGrpSpPr>
          <xdr:cNvPr id="17" name="Group 717"/>
          <xdr:cNvGrpSpPr>
            <a:grpSpLocks/>
          </xdr:cNvGrpSpPr>
        </xdr:nvGrpSpPr>
        <xdr:grpSpPr bwMode="auto">
          <a:xfrm>
            <a:off x="1285" y="174"/>
            <a:ext cx="132" cy="108"/>
            <a:chOff x="1305" y="275"/>
            <a:chExt cx="153" cy="156"/>
          </a:xfrm>
        </xdr:grpSpPr>
        <xdr:sp macro="" textlink="">
          <xdr:nvSpPr>
            <xdr:cNvPr id="22" name="Rectangle 718"/>
            <xdr:cNvSpPr>
              <a:spLocks noChangeArrowheads="1"/>
            </xdr:cNvSpPr>
          </xdr:nvSpPr>
          <xdr:spPr bwMode="auto">
            <a:xfrm>
              <a:off x="1305" y="275"/>
              <a:ext cx="153" cy="34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3" name="Rectangle 719"/>
            <xdr:cNvSpPr>
              <a:spLocks noChangeArrowheads="1"/>
            </xdr:cNvSpPr>
          </xdr:nvSpPr>
          <xdr:spPr bwMode="auto">
            <a:xfrm>
              <a:off x="1305" y="275"/>
              <a:ext cx="153" cy="68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4" name="Rectangle 720"/>
            <xdr:cNvSpPr>
              <a:spLocks noChangeArrowheads="1"/>
            </xdr:cNvSpPr>
          </xdr:nvSpPr>
          <xdr:spPr bwMode="auto">
            <a:xfrm>
              <a:off x="1305" y="275"/>
              <a:ext cx="153" cy="102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5" name="Rectangle 721"/>
            <xdr:cNvSpPr>
              <a:spLocks noChangeArrowheads="1"/>
            </xdr:cNvSpPr>
          </xdr:nvSpPr>
          <xdr:spPr bwMode="auto">
            <a:xfrm>
              <a:off x="1305" y="275"/>
              <a:ext cx="153" cy="136"/>
            </a:xfrm>
            <a:prstGeom prst="rect">
              <a:avLst/>
            </a:prstGeom>
            <a:solidFill>
              <a:srgbClr val="FFFFFF"/>
            </a:solidFill>
            <a:ln w="17145" algn="ctr">
              <a:solidFill>
                <a:srgbClr val="000000"/>
              </a:solidFill>
              <a:miter lim="800000"/>
              <a:headEnd/>
              <a:tailEnd/>
            </a:ln>
          </xdr:spPr>
        </xdr:sp>
        <xdr:sp macro="" textlink="">
          <xdr:nvSpPr>
            <xdr:cNvPr id="26" name="Line 722"/>
            <xdr:cNvSpPr>
              <a:spLocks noChangeShapeType="1"/>
            </xdr:cNvSpPr>
          </xdr:nvSpPr>
          <xdr:spPr bwMode="auto">
            <a:xfrm>
              <a:off x="1305" y="275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7" name="Line 723"/>
            <xdr:cNvSpPr>
              <a:spLocks noChangeShapeType="1"/>
            </xdr:cNvSpPr>
          </xdr:nvSpPr>
          <xdr:spPr bwMode="auto">
            <a:xfrm>
              <a:off x="1458" y="276"/>
              <a:ext cx="0" cy="155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8" name="Text 22"/>
          <xdr:cNvSpPr txBox="1">
            <a:spLocks noChangeArrowheads="1"/>
          </xdr:cNvSpPr>
        </xdr:nvSpPr>
        <xdr:spPr bwMode="auto">
          <a:xfrm>
            <a:off x="1285" y="17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T/C = 45 segundos</a:t>
            </a:r>
          </a:p>
        </xdr:txBody>
      </xdr:sp>
      <xdr:sp macro="" textlink="">
        <xdr:nvSpPr>
          <xdr:cNvPr id="19" name="Text 22"/>
          <xdr:cNvSpPr txBox="1">
            <a:spLocks noChangeArrowheads="1"/>
          </xdr:cNvSpPr>
        </xdr:nvSpPr>
        <xdr:spPr bwMode="auto">
          <a:xfrm>
            <a:off x="1285" y="197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 = 30 minutos</a:t>
            </a:r>
          </a:p>
        </xdr:txBody>
      </xdr:sp>
      <xdr:sp macro="" textlink="">
        <xdr:nvSpPr>
          <xdr:cNvPr id="20" name="Text 22"/>
          <xdr:cNvSpPr txBox="1">
            <a:spLocks noChangeArrowheads="1"/>
          </xdr:cNvSpPr>
        </xdr:nvSpPr>
        <xdr:spPr bwMode="auto">
          <a:xfrm>
            <a:off x="1285" y="221"/>
            <a:ext cx="13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 Turnos</a:t>
            </a:r>
          </a:p>
        </xdr:txBody>
      </xdr:sp>
      <xdr:sp macro="" textlink="">
        <xdr:nvSpPr>
          <xdr:cNvPr id="21" name="Text 22"/>
          <xdr:cNvSpPr txBox="1">
            <a:spLocks noChangeArrowheads="1"/>
          </xdr:cNvSpPr>
        </xdr:nvSpPr>
        <xdr:spPr bwMode="auto">
          <a:xfrm>
            <a:off x="1285" y="244"/>
            <a:ext cx="132" cy="23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2% Refugo</a:t>
            </a:r>
          </a:p>
        </xdr:txBody>
      </xdr:sp>
    </xdr:grpSp>
    <xdr:clientData/>
  </xdr:twoCellAnchor>
  <xdr:twoCellAnchor>
    <xdr:from>
      <xdr:col>25</xdr:col>
      <xdr:colOff>38100</xdr:colOff>
      <xdr:row>18</xdr:row>
      <xdr:rowOff>123825</xdr:rowOff>
    </xdr:from>
    <xdr:to>
      <xdr:col>32</xdr:col>
      <xdr:colOff>142875</xdr:colOff>
      <xdr:row>21</xdr:row>
      <xdr:rowOff>38100</xdr:rowOff>
    </xdr:to>
    <xdr:grpSp>
      <xdr:nvGrpSpPr>
        <xdr:cNvPr id="28" name="Empurrado01"/>
        <xdr:cNvGrpSpPr>
          <a:grpSpLocks/>
        </xdr:cNvGrpSpPr>
      </xdr:nvGrpSpPr>
      <xdr:grpSpPr bwMode="auto">
        <a:xfrm flipV="1">
          <a:off x="5450032" y="3500870"/>
          <a:ext cx="1620116" cy="477116"/>
          <a:chOff x="1223" y="590"/>
          <a:chExt cx="238" cy="57"/>
        </a:xfrm>
      </xdr:grpSpPr>
      <xdr:sp macro="" textlink="">
        <xdr:nvSpPr>
          <xdr:cNvPr id="29" name="Drawing 46"/>
          <xdr:cNvSpPr>
            <a:spLocks/>
          </xdr:cNvSpPr>
        </xdr:nvSpPr>
        <xdr:spPr bwMode="auto">
          <a:xfrm>
            <a:off x="1223" y="590"/>
            <a:ext cx="238" cy="57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0" name="Rectangle 730"/>
          <xdr:cNvSpPr>
            <a:spLocks noChangeArrowheads="1"/>
          </xdr:cNvSpPr>
        </xdr:nvSpPr>
        <xdr:spPr bwMode="auto">
          <a:xfrm>
            <a:off x="1240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1" name="Rectangle 731"/>
          <xdr:cNvSpPr>
            <a:spLocks noChangeArrowheads="1"/>
          </xdr:cNvSpPr>
        </xdr:nvSpPr>
        <xdr:spPr bwMode="auto">
          <a:xfrm>
            <a:off x="127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2" name="Rectangle 732"/>
          <xdr:cNvSpPr>
            <a:spLocks noChangeArrowheads="1"/>
          </xdr:cNvSpPr>
        </xdr:nvSpPr>
        <xdr:spPr bwMode="auto">
          <a:xfrm>
            <a:off x="1311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3" name="Rectangle 733"/>
          <xdr:cNvSpPr>
            <a:spLocks noChangeArrowheads="1"/>
          </xdr:cNvSpPr>
        </xdr:nvSpPr>
        <xdr:spPr bwMode="auto">
          <a:xfrm>
            <a:off x="1347" y="604"/>
            <a:ext cx="17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" name="Rectangle 734"/>
          <xdr:cNvSpPr>
            <a:spLocks noChangeArrowheads="1"/>
          </xdr:cNvSpPr>
        </xdr:nvSpPr>
        <xdr:spPr bwMode="auto">
          <a:xfrm>
            <a:off x="1381" y="604"/>
            <a:ext cx="18" cy="28"/>
          </a:xfrm>
          <a:prstGeom prst="rect">
            <a:avLst/>
          </a:prstGeom>
          <a:solidFill>
            <a:srgbClr val="FFFFFF"/>
          </a:solidFill>
          <a:ln w="952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33</xdr:col>
      <xdr:colOff>209550</xdr:colOff>
      <xdr:row>18</xdr:row>
      <xdr:rowOff>114300</xdr:rowOff>
    </xdr:from>
    <xdr:to>
      <xdr:col>37</xdr:col>
      <xdr:colOff>0</xdr:colOff>
      <xdr:row>21</xdr:row>
      <xdr:rowOff>133350</xdr:rowOff>
    </xdr:to>
    <xdr:grpSp>
      <xdr:nvGrpSpPr>
        <xdr:cNvPr id="35" name="Estoque01"/>
        <xdr:cNvGrpSpPr>
          <a:grpSpLocks/>
        </xdr:cNvGrpSpPr>
      </xdr:nvGrpSpPr>
      <xdr:grpSpPr bwMode="auto">
        <a:xfrm>
          <a:off x="7353300" y="3491345"/>
          <a:ext cx="656359" cy="581891"/>
          <a:chOff x="1472" y="116"/>
          <a:chExt cx="66" cy="74"/>
        </a:xfrm>
      </xdr:grpSpPr>
      <xdr:sp macro="" textlink="">
        <xdr:nvSpPr>
          <xdr:cNvPr id="36" name="AutoShape 736"/>
          <xdr:cNvSpPr>
            <a:spLocks noChangeArrowheads="1"/>
          </xdr:cNvSpPr>
        </xdr:nvSpPr>
        <xdr:spPr bwMode="auto">
          <a:xfrm>
            <a:off x="1472" y="116"/>
            <a:ext cx="66" cy="74"/>
          </a:xfrm>
          <a:prstGeom prst="triangle">
            <a:avLst>
              <a:gd name="adj" fmla="val 50000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7" name="WordArt 737"/>
          <xdr:cNvSpPr>
            <a:spLocks noChangeArrowheads="1" noChangeShapeType="1" noTextEdit="1"/>
          </xdr:cNvSpPr>
        </xdr:nvSpPr>
        <xdr:spPr bwMode="auto">
          <a:xfrm>
            <a:off x="1495" y="149"/>
            <a:ext cx="25" cy="37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E</a:t>
            </a:r>
          </a:p>
        </xdr:txBody>
      </xdr:sp>
    </xdr:grpSp>
    <xdr:clientData/>
  </xdr:twoCellAnchor>
  <xdr:twoCellAnchor>
    <xdr:from>
      <xdr:col>38</xdr:col>
      <xdr:colOff>133350</xdr:colOff>
      <xdr:row>19</xdr:row>
      <xdr:rowOff>85725</xdr:rowOff>
    </xdr:from>
    <xdr:to>
      <xdr:col>44</xdr:col>
      <xdr:colOff>152400</xdr:colOff>
      <xdr:row>21</xdr:row>
      <xdr:rowOff>95250</xdr:rowOff>
    </xdr:to>
    <xdr:grpSp>
      <xdr:nvGrpSpPr>
        <xdr:cNvPr id="38" name="Fifo01"/>
        <xdr:cNvGrpSpPr>
          <a:grpSpLocks/>
        </xdr:cNvGrpSpPr>
      </xdr:nvGrpSpPr>
      <xdr:grpSpPr bwMode="auto">
        <a:xfrm>
          <a:off x="8359486" y="3650384"/>
          <a:ext cx="1317914" cy="384752"/>
          <a:chOff x="1198" y="522"/>
          <a:chExt cx="177" cy="42"/>
        </a:xfrm>
      </xdr:grpSpPr>
      <xdr:sp macro="" textlink="">
        <xdr:nvSpPr>
          <xdr:cNvPr id="39" name="WordArt 745"/>
          <xdr:cNvSpPr>
            <a:spLocks noChangeArrowheads="1" noChangeShapeType="1" noTextEdit="1"/>
          </xdr:cNvSpPr>
        </xdr:nvSpPr>
        <xdr:spPr bwMode="auto">
          <a:xfrm>
            <a:off x="1231" y="530"/>
            <a:ext cx="107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FIFO</a:t>
            </a:r>
          </a:p>
        </xdr:txBody>
      </xdr:sp>
      <xdr:sp macro="" textlink="">
        <xdr:nvSpPr>
          <xdr:cNvPr id="40" name="Drawing 46"/>
          <xdr:cNvSpPr>
            <a:spLocks/>
          </xdr:cNvSpPr>
        </xdr:nvSpPr>
        <xdr:spPr bwMode="auto">
          <a:xfrm>
            <a:off x="1342" y="537"/>
            <a:ext cx="33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6384"/>
              <a:gd name="T25" fmla="*/ 0 h 16384"/>
              <a:gd name="T26" fmla="*/ 16384 w 16384"/>
              <a:gd name="T27" fmla="*/ 16384 h 1638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6384" h="16384">
                <a:moveTo>
                  <a:pt x="12288" y="0"/>
                </a:moveTo>
                <a:lnTo>
                  <a:pt x="12288" y="4096"/>
                </a:lnTo>
                <a:lnTo>
                  <a:pt x="0" y="4096"/>
                </a:lnTo>
                <a:lnTo>
                  <a:pt x="0" y="12288"/>
                </a:lnTo>
                <a:lnTo>
                  <a:pt x="12288" y="12288"/>
                </a:lnTo>
                <a:lnTo>
                  <a:pt x="12288" y="16384"/>
                </a:lnTo>
                <a:lnTo>
                  <a:pt x="16384" y="8192"/>
                </a:lnTo>
                <a:lnTo>
                  <a:pt x="12288" y="0"/>
                </a:lnTo>
                <a:close/>
              </a:path>
            </a:pathLst>
          </a:cu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1" name="Line 747"/>
          <xdr:cNvSpPr>
            <a:spLocks noChangeShapeType="1"/>
          </xdr:cNvSpPr>
        </xdr:nvSpPr>
        <xdr:spPr bwMode="auto">
          <a:xfrm>
            <a:off x="1198" y="543"/>
            <a:ext cx="29" cy="0"/>
          </a:xfrm>
          <a:prstGeom prst="line">
            <a:avLst/>
          </a:prstGeom>
          <a:noFill/>
          <a:ln w="6350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2" name="Line 748"/>
          <xdr:cNvSpPr>
            <a:spLocks noChangeShapeType="1"/>
          </xdr:cNvSpPr>
        </xdr:nvSpPr>
        <xdr:spPr bwMode="auto">
          <a:xfrm>
            <a:off x="1198" y="522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3" name="Line 749"/>
          <xdr:cNvSpPr>
            <a:spLocks noChangeShapeType="1"/>
          </xdr:cNvSpPr>
        </xdr:nvSpPr>
        <xdr:spPr bwMode="auto">
          <a:xfrm>
            <a:off x="1199" y="564"/>
            <a:ext cx="175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209550</xdr:colOff>
      <xdr:row>25</xdr:row>
      <xdr:rowOff>38100</xdr:rowOff>
    </xdr:from>
    <xdr:to>
      <xdr:col>6</xdr:col>
      <xdr:colOff>142875</xdr:colOff>
      <xdr:row>27</xdr:row>
      <xdr:rowOff>152400</xdr:rowOff>
    </xdr:to>
    <xdr:grpSp>
      <xdr:nvGrpSpPr>
        <xdr:cNvPr id="44" name="Caminhao01"/>
        <xdr:cNvGrpSpPr>
          <a:grpSpLocks/>
        </xdr:cNvGrpSpPr>
      </xdr:nvGrpSpPr>
      <xdr:grpSpPr bwMode="auto">
        <a:xfrm>
          <a:off x="642505" y="4728441"/>
          <a:ext cx="799234" cy="489527"/>
          <a:chOff x="1029" y="32"/>
          <a:chExt cx="85" cy="52"/>
        </a:xfrm>
      </xdr:grpSpPr>
      <xdr:sp macro="" textlink="">
        <xdr:nvSpPr>
          <xdr:cNvPr id="45" name="Rectangle 751"/>
          <xdr:cNvSpPr>
            <a:spLocks noChangeArrowheads="1"/>
          </xdr:cNvSpPr>
        </xdr:nvSpPr>
        <xdr:spPr bwMode="auto">
          <a:xfrm>
            <a:off x="1092" y="50"/>
            <a:ext cx="22" cy="24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6" name="Oval 752"/>
          <xdr:cNvSpPr>
            <a:spLocks noChangeArrowheads="1"/>
          </xdr:cNvSpPr>
        </xdr:nvSpPr>
        <xdr:spPr bwMode="auto">
          <a:xfrm>
            <a:off x="1096" y="73"/>
            <a:ext cx="12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7" name="Rectangle 753"/>
          <xdr:cNvSpPr>
            <a:spLocks noChangeArrowheads="1"/>
          </xdr:cNvSpPr>
        </xdr:nvSpPr>
        <xdr:spPr bwMode="auto">
          <a:xfrm>
            <a:off x="1030" y="32"/>
            <a:ext cx="62" cy="42"/>
          </a:xfrm>
          <a:prstGeom prst="rect">
            <a:avLst/>
          </a:prstGeom>
          <a:noFill/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48" name="Text 22"/>
          <xdr:cNvSpPr txBox="1">
            <a:spLocks noChangeArrowheads="1"/>
          </xdr:cNvSpPr>
        </xdr:nvSpPr>
        <xdr:spPr bwMode="auto">
          <a:xfrm>
            <a:off x="1029" y="32"/>
            <a:ext cx="63" cy="42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Segunda e Quarta</a:t>
            </a:r>
          </a:p>
        </xdr:txBody>
      </xdr:sp>
      <xdr:sp macro="" textlink="">
        <xdr:nvSpPr>
          <xdr:cNvPr id="49" name="Oval 755"/>
          <xdr:cNvSpPr>
            <a:spLocks noChangeArrowheads="1"/>
          </xdr:cNvSpPr>
        </xdr:nvSpPr>
        <xdr:spPr bwMode="auto">
          <a:xfrm>
            <a:off x="1034" y="73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0" name="Oval 756"/>
          <xdr:cNvSpPr>
            <a:spLocks noChangeArrowheads="1"/>
          </xdr:cNvSpPr>
        </xdr:nvSpPr>
        <xdr:spPr bwMode="auto">
          <a:xfrm>
            <a:off x="1048" y="74"/>
            <a:ext cx="11" cy="10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9525</xdr:colOff>
      <xdr:row>24</xdr:row>
      <xdr:rowOff>114300</xdr:rowOff>
    </xdr:from>
    <xdr:to>
      <xdr:col>14</xdr:col>
      <xdr:colOff>28575</xdr:colOff>
      <xdr:row>27</xdr:row>
      <xdr:rowOff>161925</xdr:rowOff>
    </xdr:to>
    <xdr:grpSp>
      <xdr:nvGrpSpPr>
        <xdr:cNvPr id="51" name="Empilhadeira01"/>
        <xdr:cNvGrpSpPr>
          <a:grpSpLocks/>
        </xdr:cNvGrpSpPr>
      </xdr:nvGrpSpPr>
      <xdr:grpSpPr bwMode="auto">
        <a:xfrm>
          <a:off x="2390775" y="4617027"/>
          <a:ext cx="668482" cy="610466"/>
          <a:chOff x="1619" y="961"/>
          <a:chExt cx="71" cy="65"/>
        </a:xfrm>
      </xdr:grpSpPr>
      <xdr:sp macro="" textlink="">
        <xdr:nvSpPr>
          <xdr:cNvPr id="52" name="Rectangle 758"/>
          <xdr:cNvSpPr>
            <a:spLocks noChangeArrowheads="1"/>
          </xdr:cNvSpPr>
        </xdr:nvSpPr>
        <xdr:spPr bwMode="auto">
          <a:xfrm>
            <a:off x="1619" y="989"/>
            <a:ext cx="35" cy="25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3" name="Oval 759"/>
          <xdr:cNvSpPr>
            <a:spLocks noChangeArrowheads="1"/>
          </xdr:cNvSpPr>
        </xdr:nvSpPr>
        <xdr:spPr bwMode="auto">
          <a:xfrm>
            <a:off x="1619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4" name="Oval 760"/>
          <xdr:cNvSpPr>
            <a:spLocks noChangeArrowheads="1"/>
          </xdr:cNvSpPr>
        </xdr:nvSpPr>
        <xdr:spPr bwMode="auto">
          <a:xfrm>
            <a:off x="1645" y="1015"/>
            <a:ext cx="9" cy="11"/>
          </a:xfrm>
          <a:prstGeom prst="ellipse">
            <a:avLst/>
          </a:prstGeom>
          <a:solidFill>
            <a:srgbClr val="000000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5" name="Rectangle 761"/>
          <xdr:cNvSpPr>
            <a:spLocks noChangeArrowheads="1"/>
          </xdr:cNvSpPr>
        </xdr:nvSpPr>
        <xdr:spPr bwMode="auto">
          <a:xfrm>
            <a:off x="1655" y="964"/>
            <a:ext cx="5" cy="50"/>
          </a:xfrm>
          <a:prstGeom prst="rect">
            <a:avLst/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56" name="Line 762"/>
          <xdr:cNvSpPr>
            <a:spLocks noChangeShapeType="1"/>
          </xdr:cNvSpPr>
        </xdr:nvSpPr>
        <xdr:spPr bwMode="auto">
          <a:xfrm flipV="1">
            <a:off x="1619" y="961"/>
            <a:ext cx="0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Line 763"/>
          <xdr:cNvSpPr>
            <a:spLocks noChangeShapeType="1"/>
          </xdr:cNvSpPr>
        </xdr:nvSpPr>
        <xdr:spPr bwMode="auto">
          <a:xfrm>
            <a:off x="1619" y="961"/>
            <a:ext cx="20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Line 764"/>
          <xdr:cNvSpPr>
            <a:spLocks noChangeShapeType="1"/>
          </xdr:cNvSpPr>
        </xdr:nvSpPr>
        <xdr:spPr bwMode="auto">
          <a:xfrm>
            <a:off x="1639" y="961"/>
            <a:ext cx="15" cy="2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Line 765"/>
          <xdr:cNvSpPr>
            <a:spLocks noChangeShapeType="1"/>
          </xdr:cNvSpPr>
        </xdr:nvSpPr>
        <xdr:spPr bwMode="auto">
          <a:xfrm>
            <a:off x="1660" y="1009"/>
            <a:ext cx="30" cy="0"/>
          </a:xfrm>
          <a:prstGeom prst="line">
            <a:avLst/>
          </a:prstGeom>
          <a:noFill/>
          <a:ln w="2476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18</xdr:col>
      <xdr:colOff>171450</xdr:colOff>
      <xdr:row>24</xdr:row>
      <xdr:rowOff>123825</xdr:rowOff>
    </xdr:from>
    <xdr:to>
      <xdr:col>21</xdr:col>
      <xdr:colOff>190500</xdr:colOff>
      <xdr:row>27</xdr:row>
      <xdr:rowOff>142875</xdr:rowOff>
    </xdr:to>
    <xdr:grpSp>
      <xdr:nvGrpSpPr>
        <xdr:cNvPr id="60" name="Barco01"/>
        <xdr:cNvGrpSpPr>
          <a:grpSpLocks/>
        </xdr:cNvGrpSpPr>
      </xdr:nvGrpSpPr>
      <xdr:grpSpPr bwMode="auto">
        <a:xfrm>
          <a:off x="4068041" y="4626552"/>
          <a:ext cx="668482" cy="581891"/>
          <a:chOff x="1604" y="1060"/>
          <a:chExt cx="71" cy="62"/>
        </a:xfrm>
      </xdr:grpSpPr>
      <xdr:sp macro="" textlink="">
        <xdr:nvSpPr>
          <xdr:cNvPr id="61" name="Drawing 162"/>
          <xdr:cNvSpPr>
            <a:spLocks/>
          </xdr:cNvSpPr>
        </xdr:nvSpPr>
        <xdr:spPr bwMode="auto">
          <a:xfrm>
            <a:off x="1604" y="1110"/>
            <a:ext cx="71" cy="1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6384"/>
              <a:gd name="T16" fmla="*/ 0 h 16384"/>
              <a:gd name="T17" fmla="*/ 16384 w 16384"/>
              <a:gd name="T18" fmla="*/ 16384 h 1638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6384" h="16384">
                <a:moveTo>
                  <a:pt x="0" y="0"/>
                </a:moveTo>
                <a:lnTo>
                  <a:pt x="4096" y="16384"/>
                </a:lnTo>
                <a:lnTo>
                  <a:pt x="12288" y="16384"/>
                </a:lnTo>
                <a:lnTo>
                  <a:pt x="16384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Drawing 163"/>
          <xdr:cNvSpPr>
            <a:spLocks/>
          </xdr:cNvSpPr>
        </xdr:nvSpPr>
        <xdr:spPr bwMode="auto">
          <a:xfrm>
            <a:off x="1616" y="1060"/>
            <a:ext cx="48" cy="49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36</xdr:col>
      <xdr:colOff>171450</xdr:colOff>
      <xdr:row>25</xdr:row>
      <xdr:rowOff>95250</xdr:rowOff>
    </xdr:from>
    <xdr:to>
      <xdr:col>43</xdr:col>
      <xdr:colOff>171450</xdr:colOff>
      <xdr:row>27</xdr:row>
      <xdr:rowOff>38100</xdr:rowOff>
    </xdr:to>
    <xdr:sp macro="" textlink="">
      <xdr:nvSpPr>
        <xdr:cNvPr id="63" name="Acabados01"/>
        <xdr:cNvSpPr>
          <a:spLocks/>
        </xdr:cNvSpPr>
      </xdr:nvSpPr>
      <xdr:spPr bwMode="auto">
        <a:xfrm>
          <a:off x="8058150" y="4857750"/>
          <a:ext cx="1533525" cy="323850"/>
        </a:xfrm>
        <a:custGeom>
          <a:avLst/>
          <a:gdLst>
            <a:gd name="T0" fmla="*/ 2147483647 w 16384"/>
            <a:gd name="T1" fmla="*/ 0 h 16384"/>
            <a:gd name="T2" fmla="*/ 2147483647 w 16384"/>
            <a:gd name="T3" fmla="*/ 2147483647 h 16384"/>
            <a:gd name="T4" fmla="*/ 0 w 16384"/>
            <a:gd name="T5" fmla="*/ 2147483647 h 16384"/>
            <a:gd name="T6" fmla="*/ 0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2147483647 w 16384"/>
            <a:gd name="T15" fmla="*/ 0 h 16384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16384"/>
            <a:gd name="T25" fmla="*/ 0 h 16384"/>
            <a:gd name="T26" fmla="*/ 16384 w 16384"/>
            <a:gd name="T27" fmla="*/ 16384 h 16384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16384" h="16384">
              <a:moveTo>
                <a:pt x="12288" y="0"/>
              </a:moveTo>
              <a:lnTo>
                <a:pt x="12288" y="4096"/>
              </a:lnTo>
              <a:lnTo>
                <a:pt x="0" y="4096"/>
              </a:lnTo>
              <a:lnTo>
                <a:pt x="0" y="12288"/>
              </a:lnTo>
              <a:lnTo>
                <a:pt x="12288" y="12288"/>
              </a:lnTo>
              <a:lnTo>
                <a:pt x="12288" y="16384"/>
              </a:lnTo>
              <a:lnTo>
                <a:pt x="16384" y="8192"/>
              </a:lnTo>
              <a:lnTo>
                <a:pt x="12288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32</xdr:col>
      <xdr:colOff>9525</xdr:colOff>
      <xdr:row>22</xdr:row>
      <xdr:rowOff>28575</xdr:rowOff>
    </xdr:from>
    <xdr:to>
      <xdr:col>33</xdr:col>
      <xdr:colOff>0</xdr:colOff>
      <xdr:row>27</xdr:row>
      <xdr:rowOff>123825</xdr:rowOff>
    </xdr:to>
    <xdr:grpSp>
      <xdr:nvGrpSpPr>
        <xdr:cNvPr id="64" name="Supermercado01"/>
        <xdr:cNvGrpSpPr>
          <a:grpSpLocks/>
        </xdr:cNvGrpSpPr>
      </xdr:nvGrpSpPr>
      <xdr:grpSpPr bwMode="auto">
        <a:xfrm>
          <a:off x="6936798" y="4156075"/>
          <a:ext cx="206952" cy="1033318"/>
          <a:chOff x="1140" y="501"/>
          <a:chExt cx="33" cy="194"/>
        </a:xfrm>
      </xdr:grpSpPr>
      <xdr:sp macro="" textlink="">
        <xdr:nvSpPr>
          <xdr:cNvPr id="65" name="Line 771"/>
          <xdr:cNvSpPr>
            <a:spLocks noChangeShapeType="1"/>
          </xdr:cNvSpPr>
        </xdr:nvSpPr>
        <xdr:spPr bwMode="auto">
          <a:xfrm>
            <a:off x="1173" y="501"/>
            <a:ext cx="0" cy="19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6" name="Drawing 49"/>
          <xdr:cNvSpPr>
            <a:spLocks/>
          </xdr:cNvSpPr>
        </xdr:nvSpPr>
        <xdr:spPr bwMode="auto">
          <a:xfrm>
            <a:off x="1140" y="501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7" name="Drawing 50"/>
          <xdr:cNvSpPr>
            <a:spLocks/>
          </xdr:cNvSpPr>
        </xdr:nvSpPr>
        <xdr:spPr bwMode="auto">
          <a:xfrm>
            <a:off x="1140" y="54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Drawing 51"/>
          <xdr:cNvSpPr>
            <a:spLocks/>
          </xdr:cNvSpPr>
        </xdr:nvSpPr>
        <xdr:spPr bwMode="auto">
          <a:xfrm>
            <a:off x="1140" y="578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Drawing 52"/>
          <xdr:cNvSpPr>
            <a:spLocks/>
          </xdr:cNvSpPr>
        </xdr:nvSpPr>
        <xdr:spPr bwMode="auto">
          <a:xfrm>
            <a:off x="1140" y="620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Drawing 53"/>
          <xdr:cNvSpPr>
            <a:spLocks/>
          </xdr:cNvSpPr>
        </xdr:nvSpPr>
        <xdr:spPr bwMode="auto">
          <a:xfrm>
            <a:off x="1140" y="659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Drawing 54"/>
          <xdr:cNvSpPr>
            <a:spLocks/>
          </xdr:cNvSpPr>
        </xdr:nvSpPr>
        <xdr:spPr bwMode="auto">
          <a:xfrm>
            <a:off x="1140" y="694"/>
            <a:ext cx="33" cy="0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60000 65536"/>
              <a:gd name="T5" fmla="*/ 0 60000 65536"/>
              <a:gd name="T6" fmla="*/ 0 w 16384"/>
              <a:gd name="T7" fmla="*/ 0 h 16384"/>
              <a:gd name="T8" fmla="*/ 16384 w 16384"/>
              <a:gd name="T9" fmla="*/ 0 h 16384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16384" h="16384">
                <a:moveTo>
                  <a:pt x="0" y="0"/>
                </a:moveTo>
                <a:lnTo>
                  <a:pt x="16384" y="16384"/>
                </a:lnTo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25</xdr:col>
      <xdr:colOff>171450</xdr:colOff>
      <xdr:row>24</xdr:row>
      <xdr:rowOff>66675</xdr:rowOff>
    </xdr:from>
    <xdr:to>
      <xdr:col>28</xdr:col>
      <xdr:colOff>161925</xdr:colOff>
      <xdr:row>27</xdr:row>
      <xdr:rowOff>85725</xdr:rowOff>
    </xdr:to>
    <xdr:grpSp>
      <xdr:nvGrpSpPr>
        <xdr:cNvPr id="72" name="Retirada01"/>
        <xdr:cNvGrpSpPr>
          <a:grpSpLocks/>
        </xdr:cNvGrpSpPr>
      </xdr:nvGrpSpPr>
      <xdr:grpSpPr bwMode="auto">
        <a:xfrm>
          <a:off x="5583382" y="4569402"/>
          <a:ext cx="639907" cy="581891"/>
          <a:chOff x="1315" y="646"/>
          <a:chExt cx="108" cy="94"/>
        </a:xfrm>
      </xdr:grpSpPr>
      <xdr:sp macro="" textlink="">
        <xdr:nvSpPr>
          <xdr:cNvPr id="73" name="Arc 779"/>
          <xdr:cNvSpPr>
            <a:spLocks/>
          </xdr:cNvSpPr>
        </xdr:nvSpPr>
        <xdr:spPr bwMode="auto">
          <a:xfrm flipH="1" flipV="1">
            <a:off x="1315" y="646"/>
            <a:ext cx="97" cy="94"/>
          </a:xfrm>
          <a:custGeom>
            <a:avLst/>
            <a:gdLst>
              <a:gd name="T0" fmla="*/ 0 w 41177"/>
              <a:gd name="T1" fmla="*/ 0 h 43200"/>
              <a:gd name="T2" fmla="*/ 0 w 41177"/>
              <a:gd name="T3" fmla="*/ 0 h 43200"/>
              <a:gd name="T4" fmla="*/ 0 w 41177"/>
              <a:gd name="T5" fmla="*/ 0 h 43200"/>
              <a:gd name="T6" fmla="*/ 0 60000 65536"/>
              <a:gd name="T7" fmla="*/ 0 60000 65536"/>
              <a:gd name="T8" fmla="*/ 0 60000 65536"/>
              <a:gd name="T9" fmla="*/ 0 w 41177"/>
              <a:gd name="T10" fmla="*/ 0 h 43200"/>
              <a:gd name="T11" fmla="*/ 41177 w 41177"/>
              <a:gd name="T12" fmla="*/ 43200 h 432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1177" h="43200" fill="none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</a:path>
              <a:path w="41177" h="43200" stroke="0" extrusionOk="0">
                <a:moveTo>
                  <a:pt x="0" y="12472"/>
                </a:moveTo>
                <a:cubicBezTo>
                  <a:pt x="3547" y="4863"/>
                  <a:pt x="11182" y="-1"/>
                  <a:pt x="19577" y="0"/>
                </a:cubicBezTo>
                <a:cubicBezTo>
                  <a:pt x="31506" y="0"/>
                  <a:pt x="41177" y="9670"/>
                  <a:pt x="41177" y="21600"/>
                </a:cubicBezTo>
                <a:cubicBezTo>
                  <a:pt x="41177" y="33529"/>
                  <a:pt x="31506" y="43200"/>
                  <a:pt x="19577" y="43200"/>
                </a:cubicBezTo>
                <a:cubicBezTo>
                  <a:pt x="16724" y="43200"/>
                  <a:pt x="13900" y="42634"/>
                  <a:pt x="11267" y="41537"/>
                </a:cubicBezTo>
                <a:lnTo>
                  <a:pt x="19577" y="21600"/>
                </a:lnTo>
                <a:lnTo>
                  <a:pt x="0" y="12472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AutoShape 780"/>
          <xdr:cNvSpPr>
            <a:spLocks noChangeArrowheads="1"/>
          </xdr:cNvSpPr>
        </xdr:nvSpPr>
        <xdr:spPr bwMode="auto">
          <a:xfrm rot="2274096">
            <a:off x="1403" y="702"/>
            <a:ext cx="20" cy="19"/>
          </a:xfrm>
          <a:prstGeom prst="triangle">
            <a:avLst>
              <a:gd name="adj" fmla="val 50000"/>
            </a:avLst>
          </a:prstGeom>
          <a:solidFill>
            <a:srgbClr val="00000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2</xdr:col>
      <xdr:colOff>28575</xdr:colOff>
      <xdr:row>30</xdr:row>
      <xdr:rowOff>66675</xdr:rowOff>
    </xdr:from>
    <xdr:to>
      <xdr:col>24</xdr:col>
      <xdr:colOff>200025</xdr:colOff>
      <xdr:row>32</xdr:row>
      <xdr:rowOff>104775</xdr:rowOff>
    </xdr:to>
    <xdr:sp macro="" textlink="">
      <xdr:nvSpPr>
        <xdr:cNvPr id="75" name="WordArt 781"/>
        <xdr:cNvSpPr>
          <a:spLocks noChangeArrowheads="1" noChangeShapeType="1" noTextEdit="1"/>
        </xdr:cNvSpPr>
      </xdr:nvSpPr>
      <xdr:spPr bwMode="auto">
        <a:xfrm>
          <a:off x="466725" y="5781675"/>
          <a:ext cx="4991100" cy="4191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3300"/>
                  </a:gs>
                  <a:gs pos="100000">
                    <a:srgbClr val="CCFFCC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do Fluxo de Informação</a:t>
          </a:r>
        </a:p>
      </xdr:txBody>
    </xdr:sp>
    <xdr:clientData/>
  </xdr:twoCellAnchor>
  <xdr:twoCellAnchor>
    <xdr:from>
      <xdr:col>2</xdr:col>
      <xdr:colOff>200025</xdr:colOff>
      <xdr:row>34</xdr:row>
      <xdr:rowOff>152400</xdr:rowOff>
    </xdr:from>
    <xdr:to>
      <xdr:col>7</xdr:col>
      <xdr:colOff>104775</xdr:colOff>
      <xdr:row>35</xdr:row>
      <xdr:rowOff>66675</xdr:rowOff>
    </xdr:to>
    <xdr:grpSp>
      <xdr:nvGrpSpPr>
        <xdr:cNvPr id="76" name="InfoMan01"/>
        <xdr:cNvGrpSpPr>
          <a:grpSpLocks/>
        </xdr:cNvGrpSpPr>
      </xdr:nvGrpSpPr>
      <xdr:grpSpPr bwMode="auto">
        <a:xfrm rot="10800000">
          <a:off x="632980" y="6531264"/>
          <a:ext cx="987136" cy="101888"/>
          <a:chOff x="1682" y="124"/>
          <a:chExt cx="105" cy="11"/>
        </a:xfrm>
      </xdr:grpSpPr>
      <xdr:sp macro="" textlink="">
        <xdr:nvSpPr>
          <xdr:cNvPr id="77" name="Line 784"/>
          <xdr:cNvSpPr>
            <a:spLocks noChangeShapeType="1"/>
          </xdr:cNvSpPr>
        </xdr:nvSpPr>
        <xdr:spPr bwMode="auto">
          <a:xfrm flipH="1">
            <a:off x="1698" y="13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8" name="Drawing 59"/>
          <xdr:cNvSpPr>
            <a:spLocks/>
          </xdr:cNvSpPr>
        </xdr:nvSpPr>
        <xdr:spPr bwMode="auto">
          <a:xfrm rot="-5578669">
            <a:off x="1687" y="11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200025</xdr:colOff>
      <xdr:row>34</xdr:row>
      <xdr:rowOff>123825</xdr:rowOff>
    </xdr:from>
    <xdr:to>
      <xdr:col>14</xdr:col>
      <xdr:colOff>95250</xdr:colOff>
      <xdr:row>35</xdr:row>
      <xdr:rowOff>95250</xdr:rowOff>
    </xdr:to>
    <xdr:grpSp>
      <xdr:nvGrpSpPr>
        <xdr:cNvPr id="79" name="InfoEle01"/>
        <xdr:cNvGrpSpPr>
          <a:grpSpLocks/>
        </xdr:cNvGrpSpPr>
      </xdr:nvGrpSpPr>
      <xdr:grpSpPr bwMode="auto">
        <a:xfrm rot="10800000">
          <a:off x="2148320" y="6502689"/>
          <a:ext cx="977612" cy="159038"/>
          <a:chOff x="1679" y="168"/>
          <a:chExt cx="104" cy="17"/>
        </a:xfrm>
      </xdr:grpSpPr>
      <xdr:sp macro="" textlink="">
        <xdr:nvSpPr>
          <xdr:cNvPr id="80" name="Line 787"/>
          <xdr:cNvSpPr>
            <a:spLocks noChangeShapeType="1"/>
          </xdr:cNvSpPr>
        </xdr:nvSpPr>
        <xdr:spPr bwMode="auto">
          <a:xfrm flipH="1">
            <a:off x="1695" y="174"/>
            <a:ext cx="52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Line 788"/>
          <xdr:cNvSpPr>
            <a:spLocks noChangeShapeType="1"/>
          </xdr:cNvSpPr>
        </xdr:nvSpPr>
        <xdr:spPr bwMode="auto">
          <a:xfrm flipH="1">
            <a:off x="1733" y="180"/>
            <a:ext cx="50" cy="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Line 789"/>
          <xdr:cNvSpPr>
            <a:spLocks noChangeShapeType="1"/>
          </xdr:cNvSpPr>
        </xdr:nvSpPr>
        <xdr:spPr bwMode="auto">
          <a:xfrm flipV="1">
            <a:off x="1733" y="174"/>
            <a:ext cx="14" cy="1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Drawing 64"/>
          <xdr:cNvSpPr>
            <a:spLocks/>
          </xdr:cNvSpPr>
        </xdr:nvSpPr>
        <xdr:spPr bwMode="auto">
          <a:xfrm rot="-5591180">
            <a:off x="1684" y="163"/>
            <a:ext cx="11" cy="22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16</xdr:col>
      <xdr:colOff>0</xdr:colOff>
      <xdr:row>34</xdr:row>
      <xdr:rowOff>114300</xdr:rowOff>
    </xdr:from>
    <xdr:to>
      <xdr:col>20</xdr:col>
      <xdr:colOff>123825</xdr:colOff>
      <xdr:row>35</xdr:row>
      <xdr:rowOff>28575</xdr:rowOff>
    </xdr:to>
    <xdr:grpSp>
      <xdr:nvGrpSpPr>
        <xdr:cNvPr id="84" name="Kanban01"/>
        <xdr:cNvGrpSpPr>
          <a:grpSpLocks/>
        </xdr:cNvGrpSpPr>
      </xdr:nvGrpSpPr>
      <xdr:grpSpPr bwMode="auto">
        <a:xfrm>
          <a:off x="3463636" y="6493164"/>
          <a:ext cx="989734" cy="101888"/>
          <a:chOff x="636" y="364"/>
          <a:chExt cx="105" cy="11"/>
        </a:xfrm>
      </xdr:grpSpPr>
      <xdr:sp macro="" textlink="">
        <xdr:nvSpPr>
          <xdr:cNvPr id="85" name="Line 792"/>
          <xdr:cNvSpPr>
            <a:spLocks noChangeShapeType="1"/>
          </xdr:cNvSpPr>
        </xdr:nvSpPr>
        <xdr:spPr bwMode="auto">
          <a:xfrm rot="10800000" flipH="1">
            <a:off x="636" y="370"/>
            <a:ext cx="89" cy="0"/>
          </a:xfrm>
          <a:prstGeom prst="line">
            <a:avLst/>
          </a:prstGeom>
          <a:noFill/>
          <a:ln w="17145">
            <a:solidFill>
              <a:srgbClr val="000000"/>
            </a:solidFill>
            <a:prstDash val="dash"/>
            <a:round/>
            <a:headEnd/>
            <a:tailEnd/>
          </a:ln>
        </xdr:spPr>
      </xdr:sp>
      <xdr:sp macro="" textlink="">
        <xdr:nvSpPr>
          <xdr:cNvPr id="86" name="Drawing 59"/>
          <xdr:cNvSpPr>
            <a:spLocks/>
          </xdr:cNvSpPr>
        </xdr:nvSpPr>
        <xdr:spPr bwMode="auto">
          <a:xfrm rot="5221331">
            <a:off x="725" y="359"/>
            <a:ext cx="11" cy="21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60000 65536"/>
              <a:gd name="T9" fmla="*/ 0 60000 65536"/>
              <a:gd name="T10" fmla="*/ 0 60000 65536"/>
              <a:gd name="T11" fmla="*/ 0 60000 65536"/>
              <a:gd name="T12" fmla="*/ 0 w 16384"/>
              <a:gd name="T13" fmla="*/ 0 h 16384"/>
              <a:gd name="T14" fmla="*/ 16384 w 16384"/>
              <a:gd name="T15" fmla="*/ 16384 h 1638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384" h="16384">
                <a:moveTo>
                  <a:pt x="8192" y="0"/>
                </a:moveTo>
                <a:lnTo>
                  <a:pt x="0" y="16384"/>
                </a:lnTo>
                <a:lnTo>
                  <a:pt x="16384" y="16384"/>
                </a:lnTo>
                <a:lnTo>
                  <a:pt x="8192" y="0"/>
                </a:lnTo>
                <a:close/>
              </a:path>
            </a:pathLst>
          </a:cu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22</xdr:col>
      <xdr:colOff>85725</xdr:colOff>
      <xdr:row>34</xdr:row>
      <xdr:rowOff>0</xdr:rowOff>
    </xdr:from>
    <xdr:to>
      <xdr:col>26</xdr:col>
      <xdr:colOff>142875</xdr:colOff>
      <xdr:row>35</xdr:row>
      <xdr:rowOff>161925</xdr:rowOff>
    </xdr:to>
    <xdr:sp macro="" textlink="">
      <xdr:nvSpPr>
        <xdr:cNvPr id="87" name="ProgramSemanal01"/>
        <xdr:cNvSpPr txBox="1">
          <a:spLocks noChangeArrowheads="1"/>
        </xdr:cNvSpPr>
      </xdr:nvSpPr>
      <xdr:spPr bwMode="auto">
        <a:xfrm>
          <a:off x="4905375" y="6477000"/>
          <a:ext cx="933450" cy="352425"/>
        </a:xfrm>
        <a:prstGeom prst="rect">
          <a:avLst/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Arial"/>
              <a:cs typeface="Arial"/>
            </a:rPr>
            <a:t>Programação Semanal</a:t>
          </a:r>
        </a:p>
      </xdr:txBody>
    </xdr:sp>
    <xdr:clientData/>
  </xdr:twoCellAnchor>
  <xdr:twoCellAnchor>
    <xdr:from>
      <xdr:col>29</xdr:col>
      <xdr:colOff>0</xdr:colOff>
      <xdr:row>34</xdr:row>
      <xdr:rowOff>0</xdr:rowOff>
    </xdr:from>
    <xdr:to>
      <xdr:col>32</xdr:col>
      <xdr:colOff>180975</xdr:colOff>
      <xdr:row>35</xdr:row>
      <xdr:rowOff>142875</xdr:rowOff>
    </xdr:to>
    <xdr:grpSp>
      <xdr:nvGrpSpPr>
        <xdr:cNvPr id="88" name="Nivel01"/>
        <xdr:cNvGrpSpPr>
          <a:grpSpLocks/>
        </xdr:cNvGrpSpPr>
      </xdr:nvGrpSpPr>
      <xdr:grpSpPr bwMode="auto">
        <a:xfrm>
          <a:off x="6277841" y="6378864"/>
          <a:ext cx="830407" cy="330488"/>
          <a:chOff x="1021" y="245"/>
          <a:chExt cx="88" cy="35"/>
        </a:xfrm>
      </xdr:grpSpPr>
      <xdr:sp macro="" textlink="">
        <xdr:nvSpPr>
          <xdr:cNvPr id="89" name="Rectangle 796"/>
          <xdr:cNvSpPr>
            <a:spLocks noChangeArrowheads="1"/>
          </xdr:cNvSpPr>
        </xdr:nvSpPr>
        <xdr:spPr bwMode="auto">
          <a:xfrm>
            <a:off x="1021" y="245"/>
            <a:ext cx="88" cy="35"/>
          </a:xfrm>
          <a:prstGeom prst="rect">
            <a:avLst/>
          </a:prstGeom>
          <a:solidFill>
            <a:srgbClr val="FFFFFF"/>
          </a:solidFill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90" name="WordArt 797"/>
          <xdr:cNvSpPr>
            <a:spLocks noChangeArrowheads="1" noChangeShapeType="1" noTextEdit="1"/>
          </xdr:cNvSpPr>
        </xdr:nvSpPr>
        <xdr:spPr bwMode="auto">
          <a:xfrm>
            <a:off x="1036" y="250"/>
            <a:ext cx="60" cy="25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952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OXOX</a:t>
            </a:r>
          </a:p>
        </xdr:txBody>
      </xdr:sp>
    </xdr:grpSp>
    <xdr:clientData/>
  </xdr:twoCellAnchor>
  <xdr:twoCellAnchor>
    <xdr:from>
      <xdr:col>39</xdr:col>
      <xdr:colOff>28575</xdr:colOff>
      <xdr:row>40</xdr:row>
      <xdr:rowOff>104775</xdr:rowOff>
    </xdr:from>
    <xdr:to>
      <xdr:col>42</xdr:col>
      <xdr:colOff>180975</xdr:colOff>
      <xdr:row>43</xdr:row>
      <xdr:rowOff>57150</xdr:rowOff>
    </xdr:to>
    <xdr:grpSp>
      <xdr:nvGrpSpPr>
        <xdr:cNvPr id="91" name="VaVer01"/>
        <xdr:cNvGrpSpPr>
          <a:grpSpLocks/>
        </xdr:cNvGrpSpPr>
      </xdr:nvGrpSpPr>
      <xdr:grpSpPr bwMode="auto">
        <a:xfrm>
          <a:off x="8471189" y="7609320"/>
          <a:ext cx="801831" cy="515216"/>
          <a:chOff x="1367" y="606"/>
          <a:chExt cx="190" cy="124"/>
        </a:xfrm>
      </xdr:grpSpPr>
      <xdr:sp macro="" textlink="">
        <xdr:nvSpPr>
          <xdr:cNvPr id="92" name="Arc 799"/>
          <xdr:cNvSpPr>
            <a:spLocks/>
          </xdr:cNvSpPr>
        </xdr:nvSpPr>
        <xdr:spPr bwMode="auto">
          <a:xfrm>
            <a:off x="1418" y="659"/>
            <a:ext cx="38" cy="32"/>
          </a:xfrm>
          <a:custGeom>
            <a:avLst/>
            <a:gdLst>
              <a:gd name="T0" fmla="*/ 0 w 35506"/>
              <a:gd name="T1" fmla="*/ 0 h 21600"/>
              <a:gd name="T2" fmla="*/ 0 w 35506"/>
              <a:gd name="T3" fmla="*/ 0 h 21600"/>
              <a:gd name="T4" fmla="*/ 0 w 35506"/>
              <a:gd name="T5" fmla="*/ 0 h 21600"/>
              <a:gd name="T6" fmla="*/ 0 60000 65536"/>
              <a:gd name="T7" fmla="*/ 0 60000 65536"/>
              <a:gd name="T8" fmla="*/ 0 60000 65536"/>
              <a:gd name="T9" fmla="*/ 0 w 35506"/>
              <a:gd name="T10" fmla="*/ 0 h 21600"/>
              <a:gd name="T11" fmla="*/ 35506 w 3550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5506" h="21600" fill="none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</a:path>
              <a:path w="35506" h="21600" stroke="0" extrusionOk="0">
                <a:moveTo>
                  <a:pt x="-1" y="9206"/>
                </a:moveTo>
                <a:cubicBezTo>
                  <a:pt x="4042" y="3436"/>
                  <a:pt x="10645" y="-1"/>
                  <a:pt x="17691" y="0"/>
                </a:cubicBezTo>
                <a:cubicBezTo>
                  <a:pt x="24813" y="0"/>
                  <a:pt x="31478" y="3511"/>
                  <a:pt x="35506" y="9385"/>
                </a:cubicBezTo>
                <a:lnTo>
                  <a:pt x="17691" y="21600"/>
                </a:lnTo>
                <a:lnTo>
                  <a:pt x="-1" y="9206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3" name="Oval 800"/>
          <xdr:cNvSpPr>
            <a:spLocks noChangeArrowheads="1"/>
          </xdr:cNvSpPr>
        </xdr:nvSpPr>
        <xdr:spPr bwMode="auto">
          <a:xfrm>
            <a:off x="1367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4" name="Oval 801"/>
          <xdr:cNvSpPr>
            <a:spLocks noChangeArrowheads="1"/>
          </xdr:cNvSpPr>
        </xdr:nvSpPr>
        <xdr:spPr bwMode="auto">
          <a:xfrm>
            <a:off x="1446" y="665"/>
            <a:ext cx="58" cy="65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5" name="Freeform 802"/>
          <xdr:cNvSpPr>
            <a:spLocks/>
          </xdr:cNvSpPr>
        </xdr:nvSpPr>
        <xdr:spPr bwMode="auto">
          <a:xfrm>
            <a:off x="1375" y="607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6" name="Freeform 803"/>
          <xdr:cNvSpPr>
            <a:spLocks/>
          </xdr:cNvSpPr>
        </xdr:nvSpPr>
        <xdr:spPr bwMode="auto">
          <a:xfrm>
            <a:off x="1495" y="606"/>
            <a:ext cx="62" cy="66"/>
          </a:xfrm>
          <a:custGeom>
            <a:avLst/>
            <a:gdLst>
              <a:gd name="T0" fmla="*/ 0 w 85"/>
              <a:gd name="T1" fmla="*/ 1 h 104"/>
              <a:gd name="T2" fmla="*/ 1 w 85"/>
              <a:gd name="T3" fmla="*/ 1 h 104"/>
              <a:gd name="T4" fmla="*/ 1 w 85"/>
              <a:gd name="T5" fmla="*/ 1 h 104"/>
              <a:gd name="T6" fmla="*/ 0 60000 65536"/>
              <a:gd name="T7" fmla="*/ 0 60000 65536"/>
              <a:gd name="T8" fmla="*/ 0 60000 65536"/>
              <a:gd name="T9" fmla="*/ 0 w 85"/>
              <a:gd name="T10" fmla="*/ 0 h 104"/>
              <a:gd name="T11" fmla="*/ 85 w 85"/>
              <a:gd name="T12" fmla="*/ 104 h 10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5" h="104">
                <a:moveTo>
                  <a:pt x="0" y="104"/>
                </a:moveTo>
                <a:cubicBezTo>
                  <a:pt x="24" y="63"/>
                  <a:pt x="48" y="22"/>
                  <a:pt x="62" y="11"/>
                </a:cubicBezTo>
                <a:cubicBezTo>
                  <a:pt x="76" y="0"/>
                  <a:pt x="80" y="35"/>
                  <a:pt x="85" y="40"/>
                </a:cubicBez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37</xdr:col>
      <xdr:colOff>133350</xdr:colOff>
      <xdr:row>32</xdr:row>
      <xdr:rowOff>0</xdr:rowOff>
    </xdr:from>
    <xdr:to>
      <xdr:col>40</xdr:col>
      <xdr:colOff>180975</xdr:colOff>
      <xdr:row>35</xdr:row>
      <xdr:rowOff>85725</xdr:rowOff>
    </xdr:to>
    <xdr:grpSp>
      <xdr:nvGrpSpPr>
        <xdr:cNvPr id="97" name="BolaPuxada01"/>
        <xdr:cNvGrpSpPr>
          <a:grpSpLocks/>
        </xdr:cNvGrpSpPr>
      </xdr:nvGrpSpPr>
      <xdr:grpSpPr bwMode="auto">
        <a:xfrm>
          <a:off x="8143009" y="6003636"/>
          <a:ext cx="697057" cy="648566"/>
          <a:chOff x="877" y="352"/>
          <a:chExt cx="80" cy="80"/>
        </a:xfrm>
      </xdr:grpSpPr>
      <xdr:sp macro="" textlink="">
        <xdr:nvSpPr>
          <xdr:cNvPr id="98" name="Oval 805"/>
          <xdr:cNvSpPr>
            <a:spLocks noChangeArrowheads="1"/>
          </xdr:cNvSpPr>
        </xdr:nvSpPr>
        <xdr:spPr bwMode="auto">
          <a:xfrm>
            <a:off x="877" y="352"/>
            <a:ext cx="80" cy="80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9" name="Oval 806"/>
          <xdr:cNvSpPr>
            <a:spLocks noChangeArrowheads="1"/>
          </xdr:cNvSpPr>
        </xdr:nvSpPr>
        <xdr:spPr bwMode="auto">
          <a:xfrm>
            <a:off x="896" y="372"/>
            <a:ext cx="41" cy="41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76200</xdr:colOff>
      <xdr:row>40</xdr:row>
      <xdr:rowOff>28575</xdr:rowOff>
    </xdr:from>
    <xdr:to>
      <xdr:col>4</xdr:col>
      <xdr:colOff>171450</xdr:colOff>
      <xdr:row>43</xdr:row>
      <xdr:rowOff>114300</xdr:rowOff>
    </xdr:to>
    <xdr:grpSp>
      <xdr:nvGrpSpPr>
        <xdr:cNvPr id="100" name="PostoKanban01"/>
        <xdr:cNvGrpSpPr>
          <a:grpSpLocks/>
        </xdr:cNvGrpSpPr>
      </xdr:nvGrpSpPr>
      <xdr:grpSpPr bwMode="auto">
        <a:xfrm>
          <a:off x="725632" y="7533120"/>
          <a:ext cx="311727" cy="648566"/>
          <a:chOff x="1430" y="556"/>
          <a:chExt cx="33" cy="69"/>
        </a:xfrm>
      </xdr:grpSpPr>
      <xdr:grpSp>
        <xdr:nvGrpSpPr>
          <xdr:cNvPr id="101" name="Group 812"/>
          <xdr:cNvGrpSpPr>
            <a:grpSpLocks/>
          </xdr:cNvGrpSpPr>
        </xdr:nvGrpSpPr>
        <xdr:grpSpPr bwMode="auto">
          <a:xfrm>
            <a:off x="1430" y="556"/>
            <a:ext cx="33" cy="35"/>
            <a:chOff x="-14500" y="-6500"/>
            <a:chExt cx="16500" cy="17500"/>
          </a:xfrm>
        </xdr:grpSpPr>
        <xdr:sp macro="" textlink="">
          <xdr:nvSpPr>
            <xdr:cNvPr id="104" name="Line 813"/>
            <xdr:cNvSpPr>
              <a:spLocks noChangeShapeType="1"/>
            </xdr:cNvSpPr>
          </xdr:nvSpPr>
          <xdr:spPr bwMode="auto">
            <a:xfrm>
              <a:off x="-145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5" name="Line 814"/>
            <xdr:cNvSpPr>
              <a:spLocks noChangeShapeType="1"/>
            </xdr:cNvSpPr>
          </xdr:nvSpPr>
          <xdr:spPr bwMode="auto">
            <a:xfrm>
              <a:off x="-14500" y="11000"/>
              <a:ext cx="16500" cy="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06" name="Line 815"/>
            <xdr:cNvSpPr>
              <a:spLocks noChangeShapeType="1"/>
            </xdr:cNvSpPr>
          </xdr:nvSpPr>
          <xdr:spPr bwMode="auto">
            <a:xfrm flipV="1">
              <a:off x="2000" y="-6500"/>
              <a:ext cx="0" cy="17500"/>
            </a:xfrm>
            <a:prstGeom prst="line">
              <a:avLst/>
            </a:prstGeom>
            <a:noFill/>
            <a:ln w="1714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102" name="Line 816"/>
          <xdr:cNvSpPr>
            <a:spLocks noChangeShapeType="1"/>
          </xdr:cNvSpPr>
        </xdr:nvSpPr>
        <xdr:spPr bwMode="auto">
          <a:xfrm>
            <a:off x="1446" y="591"/>
            <a:ext cx="0" cy="34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03" name="Line 817"/>
          <xdr:cNvSpPr>
            <a:spLocks noChangeShapeType="1"/>
          </xdr:cNvSpPr>
        </xdr:nvSpPr>
        <xdr:spPr bwMode="auto">
          <a:xfrm>
            <a:off x="1432" y="625"/>
            <a:ext cx="28" cy="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19050</xdr:colOff>
      <xdr:row>40</xdr:row>
      <xdr:rowOff>47625</xdr:rowOff>
    </xdr:from>
    <xdr:to>
      <xdr:col>12</xdr:col>
      <xdr:colOff>28575</xdr:colOff>
      <xdr:row>43</xdr:row>
      <xdr:rowOff>66675</xdr:rowOff>
    </xdr:to>
    <xdr:sp macro="" textlink="">
      <xdr:nvSpPr>
        <xdr:cNvPr id="107" name="KanbanSinal01"/>
        <xdr:cNvSpPr>
          <a:spLocks noChangeArrowheads="1"/>
        </xdr:cNvSpPr>
      </xdr:nvSpPr>
      <xdr:spPr bwMode="auto">
        <a:xfrm rot="10800000">
          <a:off x="1990725" y="7667625"/>
          <a:ext cx="666750" cy="590550"/>
        </a:xfrm>
        <a:prstGeom prst="triangle">
          <a:avLst>
            <a:gd name="adj" fmla="val 50000"/>
          </a:avLst>
        </a:prstGeom>
        <a:solidFill>
          <a:srgbClr val="FFFFFF"/>
        </a:solidFill>
        <a:ln w="1714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57150</xdr:colOff>
      <xdr:row>41</xdr:row>
      <xdr:rowOff>66675</xdr:rowOff>
    </xdr:from>
    <xdr:to>
      <xdr:col>18</xdr:col>
      <xdr:colOff>200025</xdr:colOff>
      <xdr:row>43</xdr:row>
      <xdr:rowOff>95250</xdr:rowOff>
    </xdr:to>
    <xdr:sp macro="" textlink="">
      <xdr:nvSpPr>
        <xdr:cNvPr id="108" name="KanbanProd01"/>
        <xdr:cNvSpPr>
          <a:spLocks/>
        </xdr:cNvSpPr>
      </xdr:nvSpPr>
      <xdr:spPr bwMode="auto">
        <a:xfrm>
          <a:off x="3562350" y="7877175"/>
          <a:ext cx="581025" cy="409575"/>
        </a:xfrm>
        <a:custGeom>
          <a:avLst/>
          <a:gdLst>
            <a:gd name="T0" fmla="*/ 0 w 67"/>
            <a:gd name="T1" fmla="*/ 0 h 42"/>
            <a:gd name="T2" fmla="*/ 0 w 67"/>
            <a:gd name="T3" fmla="*/ 2147483647 h 42"/>
            <a:gd name="T4" fmla="*/ 2147483647 w 67"/>
            <a:gd name="T5" fmla="*/ 2147483647 h 42"/>
            <a:gd name="T6" fmla="*/ 2147483647 w 67"/>
            <a:gd name="T7" fmla="*/ 2147483647 h 42"/>
            <a:gd name="T8" fmla="*/ 2147483647 w 67"/>
            <a:gd name="T9" fmla="*/ 0 h 42"/>
            <a:gd name="T10" fmla="*/ 0 w 67"/>
            <a:gd name="T11" fmla="*/ 0 h 42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67"/>
            <a:gd name="T19" fmla="*/ 0 h 42"/>
            <a:gd name="T20" fmla="*/ 67 w 67"/>
            <a:gd name="T21" fmla="*/ 42 h 42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67" h="42">
              <a:moveTo>
                <a:pt x="0" y="0"/>
              </a:moveTo>
              <a:lnTo>
                <a:pt x="0" y="42"/>
              </a:lnTo>
              <a:lnTo>
                <a:pt x="67" y="42"/>
              </a:lnTo>
              <a:lnTo>
                <a:pt x="67" y="15"/>
              </a:lnTo>
              <a:lnTo>
                <a:pt x="42" y="0"/>
              </a:lnTo>
              <a:lnTo>
                <a:pt x="0" y="0"/>
              </a:lnTo>
              <a:close/>
            </a:path>
          </a:pathLst>
        </a:custGeom>
        <a:solidFill>
          <a:srgbClr val="FFFFFF"/>
        </a:solidFill>
        <a:ln w="1714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41</xdr:row>
      <xdr:rowOff>66675</xdr:rowOff>
    </xdr:from>
    <xdr:to>
      <xdr:col>25</xdr:col>
      <xdr:colOff>161925</xdr:colOff>
      <xdr:row>43</xdr:row>
      <xdr:rowOff>95250</xdr:rowOff>
    </xdr:to>
    <xdr:grpSp>
      <xdr:nvGrpSpPr>
        <xdr:cNvPr id="109" name="KanbanRet01"/>
        <xdr:cNvGrpSpPr>
          <a:grpSpLocks/>
        </xdr:cNvGrpSpPr>
      </xdr:nvGrpSpPr>
      <xdr:grpSpPr bwMode="auto">
        <a:xfrm>
          <a:off x="5017077" y="7758834"/>
          <a:ext cx="556780" cy="403802"/>
          <a:chOff x="1370" y="277"/>
          <a:chExt cx="180" cy="112"/>
        </a:xfrm>
      </xdr:grpSpPr>
      <xdr:sp macro="" textlink="">
        <xdr:nvSpPr>
          <xdr:cNvPr id="110" name="Freeform 821"/>
          <xdr:cNvSpPr>
            <a:spLocks/>
          </xdr:cNvSpPr>
        </xdr:nvSpPr>
        <xdr:spPr bwMode="auto">
          <a:xfrm>
            <a:off x="1370" y="277"/>
            <a:ext cx="180" cy="112"/>
          </a:xfrm>
          <a:custGeom>
            <a:avLst/>
            <a:gdLst>
              <a:gd name="T0" fmla="*/ 0 w 67"/>
              <a:gd name="T1" fmla="*/ 0 h 42"/>
              <a:gd name="T2" fmla="*/ 0 w 67"/>
              <a:gd name="T3" fmla="*/ 2147483647 h 42"/>
              <a:gd name="T4" fmla="*/ 2147483647 w 67"/>
              <a:gd name="T5" fmla="*/ 2147483647 h 42"/>
              <a:gd name="T6" fmla="*/ 2147483647 w 67"/>
              <a:gd name="T7" fmla="*/ 2147483647 h 42"/>
              <a:gd name="T8" fmla="*/ 2147483647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1" name="Line 822"/>
          <xdr:cNvSpPr>
            <a:spLocks noChangeShapeType="1"/>
          </xdr:cNvSpPr>
        </xdr:nvSpPr>
        <xdr:spPr bwMode="auto">
          <a:xfrm flipV="1">
            <a:off x="1370" y="278"/>
            <a:ext cx="41" cy="26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2" name="Line 823"/>
          <xdr:cNvSpPr>
            <a:spLocks noChangeShapeType="1"/>
          </xdr:cNvSpPr>
        </xdr:nvSpPr>
        <xdr:spPr bwMode="auto">
          <a:xfrm flipV="1">
            <a:off x="1371" y="278"/>
            <a:ext cx="76" cy="4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3" name="Line 824"/>
          <xdr:cNvSpPr>
            <a:spLocks noChangeShapeType="1"/>
          </xdr:cNvSpPr>
        </xdr:nvSpPr>
        <xdr:spPr bwMode="auto">
          <a:xfrm flipV="1">
            <a:off x="1371" y="279"/>
            <a:ext cx="109" cy="6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4" name="Line 825"/>
          <xdr:cNvSpPr>
            <a:spLocks noChangeShapeType="1"/>
          </xdr:cNvSpPr>
        </xdr:nvSpPr>
        <xdr:spPr bwMode="auto">
          <a:xfrm flipV="1">
            <a:off x="1370" y="289"/>
            <a:ext cx="131" cy="83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5" name="Line 826"/>
          <xdr:cNvSpPr>
            <a:spLocks noChangeShapeType="1"/>
          </xdr:cNvSpPr>
        </xdr:nvSpPr>
        <xdr:spPr bwMode="auto">
          <a:xfrm flipV="1">
            <a:off x="1378" y="300"/>
            <a:ext cx="141" cy="89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6" name="Line 827"/>
          <xdr:cNvSpPr>
            <a:spLocks noChangeShapeType="1"/>
          </xdr:cNvSpPr>
        </xdr:nvSpPr>
        <xdr:spPr bwMode="auto">
          <a:xfrm flipV="1">
            <a:off x="1414" y="311"/>
            <a:ext cx="123" cy="78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7" name="Line 828"/>
          <xdr:cNvSpPr>
            <a:spLocks noChangeShapeType="1"/>
          </xdr:cNvSpPr>
        </xdr:nvSpPr>
        <xdr:spPr bwMode="auto">
          <a:xfrm flipV="1">
            <a:off x="1452" y="327"/>
            <a:ext cx="96" cy="61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8" name="Line 829"/>
          <xdr:cNvSpPr>
            <a:spLocks noChangeShapeType="1"/>
          </xdr:cNvSpPr>
        </xdr:nvSpPr>
        <xdr:spPr bwMode="auto">
          <a:xfrm flipV="1">
            <a:off x="1487" y="349"/>
            <a:ext cx="62" cy="40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19" name="Line 830"/>
          <xdr:cNvSpPr>
            <a:spLocks noChangeShapeType="1"/>
          </xdr:cNvSpPr>
        </xdr:nvSpPr>
        <xdr:spPr bwMode="auto">
          <a:xfrm flipV="1">
            <a:off x="1525" y="373"/>
            <a:ext cx="23" cy="15"/>
          </a:xfrm>
          <a:prstGeom prst="line">
            <a:avLst/>
          </a:pr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30</xdr:col>
      <xdr:colOff>161925</xdr:colOff>
      <xdr:row>40</xdr:row>
      <xdr:rowOff>76200</xdr:rowOff>
    </xdr:from>
    <xdr:to>
      <xdr:col>33</xdr:col>
      <xdr:colOff>200025</xdr:colOff>
      <xdr:row>43</xdr:row>
      <xdr:rowOff>85725</xdr:rowOff>
    </xdr:to>
    <xdr:grpSp>
      <xdr:nvGrpSpPr>
        <xdr:cNvPr id="120" name="KanbanLotes01"/>
        <xdr:cNvGrpSpPr>
          <a:grpSpLocks/>
        </xdr:cNvGrpSpPr>
      </xdr:nvGrpSpPr>
      <xdr:grpSpPr bwMode="auto">
        <a:xfrm>
          <a:off x="6656243" y="7580745"/>
          <a:ext cx="687532" cy="572366"/>
          <a:chOff x="1474" y="180"/>
          <a:chExt cx="73" cy="61"/>
        </a:xfrm>
      </xdr:grpSpPr>
      <xdr:sp macro="" textlink="">
        <xdr:nvSpPr>
          <xdr:cNvPr id="121" name="Freeform 832"/>
          <xdr:cNvSpPr>
            <a:spLocks/>
          </xdr:cNvSpPr>
        </xdr:nvSpPr>
        <xdr:spPr bwMode="auto">
          <a:xfrm>
            <a:off x="1486" y="180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2" name="Freeform 833"/>
          <xdr:cNvSpPr>
            <a:spLocks/>
          </xdr:cNvSpPr>
        </xdr:nvSpPr>
        <xdr:spPr bwMode="auto">
          <a:xfrm>
            <a:off x="1481" y="189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3" name="Freeform 834"/>
          <xdr:cNvSpPr>
            <a:spLocks/>
          </xdr:cNvSpPr>
        </xdr:nvSpPr>
        <xdr:spPr bwMode="auto">
          <a:xfrm>
            <a:off x="1474" y="198"/>
            <a:ext cx="61" cy="43"/>
          </a:xfrm>
          <a:custGeom>
            <a:avLst/>
            <a:gdLst>
              <a:gd name="T0" fmla="*/ 0 w 67"/>
              <a:gd name="T1" fmla="*/ 0 h 42"/>
              <a:gd name="T2" fmla="*/ 0 w 67"/>
              <a:gd name="T3" fmla="*/ 62 h 42"/>
              <a:gd name="T4" fmla="*/ 11 w 67"/>
              <a:gd name="T5" fmla="*/ 62 h 42"/>
              <a:gd name="T6" fmla="*/ 11 w 67"/>
              <a:gd name="T7" fmla="*/ 15 h 42"/>
              <a:gd name="T8" fmla="*/ 6 w 67"/>
              <a:gd name="T9" fmla="*/ 0 h 42"/>
              <a:gd name="T10" fmla="*/ 0 w 67"/>
              <a:gd name="T11" fmla="*/ 0 h 4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7"/>
              <a:gd name="T19" fmla="*/ 0 h 42"/>
              <a:gd name="T20" fmla="*/ 67 w 67"/>
              <a:gd name="T21" fmla="*/ 42 h 4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7" h="42">
                <a:moveTo>
                  <a:pt x="0" y="0"/>
                </a:moveTo>
                <a:lnTo>
                  <a:pt x="0" y="42"/>
                </a:lnTo>
                <a:lnTo>
                  <a:pt x="67" y="42"/>
                </a:lnTo>
                <a:lnTo>
                  <a:pt x="67" y="15"/>
                </a:lnTo>
                <a:lnTo>
                  <a:pt x="42" y="0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104775</xdr:colOff>
      <xdr:row>47</xdr:row>
      <xdr:rowOff>114300</xdr:rowOff>
    </xdr:from>
    <xdr:to>
      <xdr:col>17</xdr:col>
      <xdr:colOff>190500</xdr:colOff>
      <xdr:row>49</xdr:row>
      <xdr:rowOff>76200</xdr:rowOff>
    </xdr:to>
    <xdr:sp macro="" textlink="">
      <xdr:nvSpPr>
        <xdr:cNvPr id="124" name="WordArt 835"/>
        <xdr:cNvSpPr>
          <a:spLocks noChangeArrowheads="1" noChangeShapeType="1" noTextEdit="1"/>
        </xdr:cNvSpPr>
      </xdr:nvSpPr>
      <xdr:spPr bwMode="auto">
        <a:xfrm>
          <a:off x="542925" y="9067800"/>
          <a:ext cx="3371850" cy="3429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993300"/>
                  </a:gs>
                  <a:gs pos="100000">
                    <a:srgbClr val="FFCC99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Ícones Gerais</a:t>
          </a:r>
        </a:p>
      </xdr:txBody>
    </xdr:sp>
    <xdr:clientData/>
  </xdr:twoCellAnchor>
  <xdr:twoCellAnchor>
    <xdr:from>
      <xdr:col>3</xdr:col>
      <xdr:colOff>76200</xdr:colOff>
      <xdr:row>51</xdr:row>
      <xdr:rowOff>0</xdr:rowOff>
    </xdr:from>
    <xdr:to>
      <xdr:col>5</xdr:col>
      <xdr:colOff>38100</xdr:colOff>
      <xdr:row>52</xdr:row>
      <xdr:rowOff>133350</xdr:rowOff>
    </xdr:to>
    <xdr:grpSp>
      <xdr:nvGrpSpPr>
        <xdr:cNvPr id="125" name="Operador01"/>
        <xdr:cNvGrpSpPr>
          <a:grpSpLocks/>
        </xdr:cNvGrpSpPr>
      </xdr:nvGrpSpPr>
      <xdr:grpSpPr bwMode="auto">
        <a:xfrm>
          <a:off x="725632" y="9568295"/>
          <a:ext cx="394854" cy="320964"/>
          <a:chOff x="1113" y="728"/>
          <a:chExt cx="106" cy="91"/>
        </a:xfrm>
      </xdr:grpSpPr>
      <xdr:sp macro="" textlink="">
        <xdr:nvSpPr>
          <xdr:cNvPr id="126" name="Arc 837"/>
          <xdr:cNvSpPr>
            <a:spLocks/>
          </xdr:cNvSpPr>
        </xdr:nvSpPr>
        <xdr:spPr bwMode="auto">
          <a:xfrm>
            <a:off x="1113" y="766"/>
            <a:ext cx="106" cy="53"/>
          </a:xfrm>
          <a:custGeom>
            <a:avLst/>
            <a:gdLst>
              <a:gd name="T0" fmla="*/ 0 w 43196"/>
              <a:gd name="T1" fmla="*/ 0 h 21600"/>
              <a:gd name="T2" fmla="*/ 0 w 43196"/>
              <a:gd name="T3" fmla="*/ 0 h 21600"/>
              <a:gd name="T4" fmla="*/ 0 w 43196"/>
              <a:gd name="T5" fmla="*/ 0 h 21600"/>
              <a:gd name="T6" fmla="*/ 0 60000 65536"/>
              <a:gd name="T7" fmla="*/ 0 60000 65536"/>
              <a:gd name="T8" fmla="*/ 0 60000 65536"/>
              <a:gd name="T9" fmla="*/ 0 w 43196"/>
              <a:gd name="T10" fmla="*/ 0 h 21600"/>
              <a:gd name="T11" fmla="*/ 43196 w 43196"/>
              <a:gd name="T12" fmla="*/ 21600 h 2160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3196" h="21600" fill="none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</a:path>
              <a:path w="43196" h="21600" stroke="0" extrusionOk="0">
                <a:moveTo>
                  <a:pt x="43196" y="408"/>
                </a:moveTo>
                <a:cubicBezTo>
                  <a:pt x="42973" y="12176"/>
                  <a:pt x="33370" y="21599"/>
                  <a:pt x="21600" y="21600"/>
                </a:cubicBezTo>
                <a:cubicBezTo>
                  <a:pt x="9670" y="21600"/>
                  <a:pt x="0" y="11929"/>
                  <a:pt x="0" y="0"/>
                </a:cubicBezTo>
                <a:lnTo>
                  <a:pt x="21600" y="0"/>
                </a:lnTo>
                <a:lnTo>
                  <a:pt x="43196" y="408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27" name="Oval 838"/>
          <xdr:cNvSpPr>
            <a:spLocks noChangeArrowheads="1"/>
          </xdr:cNvSpPr>
        </xdr:nvSpPr>
        <xdr:spPr bwMode="auto">
          <a:xfrm>
            <a:off x="1138" y="728"/>
            <a:ext cx="59" cy="62"/>
          </a:xfrm>
          <a:prstGeom prst="ellipse">
            <a:avLst/>
          </a:prstGeom>
          <a:solidFill>
            <a:srgbClr val="FFFFFF"/>
          </a:solidFill>
          <a:ln w="17145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28</xdr:col>
      <xdr:colOff>161925</xdr:colOff>
      <xdr:row>48</xdr:row>
      <xdr:rowOff>133350</xdr:rowOff>
    </xdr:from>
    <xdr:to>
      <xdr:col>29</xdr:col>
      <xdr:colOff>152400</xdr:colOff>
      <xdr:row>52</xdr:row>
      <xdr:rowOff>161925</xdr:rowOff>
    </xdr:to>
    <xdr:grpSp>
      <xdr:nvGrpSpPr>
        <xdr:cNvPr id="128" name="Pulmão01"/>
        <xdr:cNvGrpSpPr>
          <a:grpSpLocks/>
        </xdr:cNvGrpSpPr>
      </xdr:nvGrpSpPr>
      <xdr:grpSpPr bwMode="auto">
        <a:xfrm>
          <a:off x="6223289" y="9138805"/>
          <a:ext cx="206952" cy="779029"/>
          <a:chOff x="1106" y="779"/>
          <a:chExt cx="30" cy="90"/>
        </a:xfrm>
      </xdr:grpSpPr>
      <xdr:sp macro="" textlink="">
        <xdr:nvSpPr>
          <xdr:cNvPr id="129" name="Rectangle 840"/>
          <xdr:cNvSpPr>
            <a:spLocks noChangeArrowheads="1"/>
          </xdr:cNvSpPr>
        </xdr:nvSpPr>
        <xdr:spPr bwMode="auto">
          <a:xfrm>
            <a:off x="1106" y="77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0" name="Rectangle 841"/>
          <xdr:cNvSpPr>
            <a:spLocks noChangeArrowheads="1"/>
          </xdr:cNvSpPr>
        </xdr:nvSpPr>
        <xdr:spPr bwMode="auto">
          <a:xfrm>
            <a:off x="1106" y="80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1" name="Rectangle 842"/>
          <xdr:cNvSpPr>
            <a:spLocks noChangeArrowheads="1"/>
          </xdr:cNvSpPr>
        </xdr:nvSpPr>
        <xdr:spPr bwMode="auto">
          <a:xfrm>
            <a:off x="1106" y="839"/>
            <a:ext cx="30" cy="30"/>
          </a:xfrm>
          <a:prstGeom prst="rect">
            <a:avLst/>
          </a:prstGeom>
          <a:noFill/>
          <a:ln w="17145" algn="ctr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50</xdr:row>
      <xdr:rowOff>152400</xdr:rowOff>
    </xdr:from>
    <xdr:to>
      <xdr:col>12</xdr:col>
      <xdr:colOff>190500</xdr:colOff>
      <xdr:row>52</xdr:row>
      <xdr:rowOff>133350</xdr:rowOff>
    </xdr:to>
    <xdr:grpSp>
      <xdr:nvGrpSpPr>
        <xdr:cNvPr id="132" name="Kaizen01"/>
        <xdr:cNvGrpSpPr>
          <a:grpSpLocks/>
        </xdr:cNvGrpSpPr>
      </xdr:nvGrpSpPr>
      <xdr:grpSpPr bwMode="auto">
        <a:xfrm>
          <a:off x="2014970" y="9533082"/>
          <a:ext cx="773257" cy="356177"/>
          <a:chOff x="1312" y="728"/>
          <a:chExt cx="134" cy="88"/>
        </a:xfrm>
      </xdr:grpSpPr>
      <xdr:sp macro="" textlink="">
        <xdr:nvSpPr>
          <xdr:cNvPr id="133" name="Drawing 121"/>
          <xdr:cNvSpPr>
            <a:spLocks/>
          </xdr:cNvSpPr>
        </xdr:nvSpPr>
        <xdr:spPr bwMode="auto">
          <a:xfrm>
            <a:off x="1312" y="728"/>
            <a:ext cx="134" cy="88"/>
          </a:xfrm>
          <a:custGeom>
            <a:avLst/>
            <a:gdLst>
              <a:gd name="T0" fmla="*/ 0 w 16384"/>
              <a:gd name="T1" fmla="*/ 0 h 16384"/>
              <a:gd name="T2" fmla="*/ 0 w 16384"/>
              <a:gd name="T3" fmla="*/ 0 h 16384"/>
              <a:gd name="T4" fmla="*/ 0 w 16384"/>
              <a:gd name="T5" fmla="*/ 0 h 16384"/>
              <a:gd name="T6" fmla="*/ 0 w 16384"/>
              <a:gd name="T7" fmla="*/ 0 h 16384"/>
              <a:gd name="T8" fmla="*/ 0 w 16384"/>
              <a:gd name="T9" fmla="*/ 0 h 16384"/>
              <a:gd name="T10" fmla="*/ 0 w 16384"/>
              <a:gd name="T11" fmla="*/ 0 h 16384"/>
              <a:gd name="T12" fmla="*/ 0 w 16384"/>
              <a:gd name="T13" fmla="*/ 0 h 16384"/>
              <a:gd name="T14" fmla="*/ 0 w 16384"/>
              <a:gd name="T15" fmla="*/ 0 h 16384"/>
              <a:gd name="T16" fmla="*/ 0 w 16384"/>
              <a:gd name="T17" fmla="*/ 0 h 16384"/>
              <a:gd name="T18" fmla="*/ 0 w 16384"/>
              <a:gd name="T19" fmla="*/ 0 h 16384"/>
              <a:gd name="T20" fmla="*/ 0 w 16384"/>
              <a:gd name="T21" fmla="*/ 0 h 16384"/>
              <a:gd name="T22" fmla="*/ 0 w 16384"/>
              <a:gd name="T23" fmla="*/ 0 h 16384"/>
              <a:gd name="T24" fmla="*/ 0 w 16384"/>
              <a:gd name="T25" fmla="*/ 0 h 16384"/>
              <a:gd name="T26" fmla="*/ 0 w 16384"/>
              <a:gd name="T27" fmla="*/ 0 h 16384"/>
              <a:gd name="T28" fmla="*/ 0 w 16384"/>
              <a:gd name="T29" fmla="*/ 0 h 16384"/>
              <a:gd name="T30" fmla="*/ 0 w 16384"/>
              <a:gd name="T31" fmla="*/ 0 h 16384"/>
              <a:gd name="T32" fmla="*/ 0 w 16384"/>
              <a:gd name="T33" fmla="*/ 0 h 16384"/>
              <a:gd name="T34" fmla="*/ 0 w 16384"/>
              <a:gd name="T35" fmla="*/ 0 h 16384"/>
              <a:gd name="T36" fmla="*/ 0 w 16384"/>
              <a:gd name="T37" fmla="*/ 0 h 16384"/>
              <a:gd name="T38" fmla="*/ 0 w 16384"/>
              <a:gd name="T39" fmla="*/ 0 h 16384"/>
              <a:gd name="T40" fmla="*/ 0 w 16384"/>
              <a:gd name="T41" fmla="*/ 0 h 16384"/>
              <a:gd name="T42" fmla="*/ 0 w 16384"/>
              <a:gd name="T43" fmla="*/ 0 h 16384"/>
              <a:gd name="T44" fmla="*/ 0 w 16384"/>
              <a:gd name="T45" fmla="*/ 0 h 16384"/>
              <a:gd name="T46" fmla="*/ 0 w 16384"/>
              <a:gd name="T47" fmla="*/ 0 h 16384"/>
              <a:gd name="T48" fmla="*/ 0 w 16384"/>
              <a:gd name="T49" fmla="*/ 0 h 16384"/>
              <a:gd name="T50" fmla="*/ 0 w 16384"/>
              <a:gd name="T51" fmla="*/ 0 h 16384"/>
              <a:gd name="T52" fmla="*/ 0 w 16384"/>
              <a:gd name="T53" fmla="*/ 0 h 16384"/>
              <a:gd name="T54" fmla="*/ 0 w 16384"/>
              <a:gd name="T55" fmla="*/ 0 h 16384"/>
              <a:gd name="T56" fmla="*/ 0 w 16384"/>
              <a:gd name="T57" fmla="*/ 0 h 16384"/>
              <a:gd name="T58" fmla="*/ 0 w 16384"/>
              <a:gd name="T59" fmla="*/ 0 h 16384"/>
              <a:gd name="T60" fmla="*/ 0 w 16384"/>
              <a:gd name="T61" fmla="*/ 0 h 16384"/>
              <a:gd name="T62" fmla="*/ 0 w 16384"/>
              <a:gd name="T63" fmla="*/ 0 h 16384"/>
              <a:gd name="T64" fmla="*/ 0 w 16384"/>
              <a:gd name="T65" fmla="*/ 0 h 16384"/>
              <a:gd name="T66" fmla="*/ 0 w 16384"/>
              <a:gd name="T67" fmla="*/ 0 h 16384"/>
              <a:gd name="T68" fmla="*/ 0 w 16384"/>
              <a:gd name="T69" fmla="*/ 0 h 16384"/>
              <a:gd name="T70" fmla="*/ 0 w 16384"/>
              <a:gd name="T71" fmla="*/ 0 h 16384"/>
              <a:gd name="T72" fmla="*/ 0 w 16384"/>
              <a:gd name="T73" fmla="*/ 0 h 16384"/>
              <a:gd name="T74" fmla="*/ 0 w 16384"/>
              <a:gd name="T75" fmla="*/ 0 h 16384"/>
              <a:gd name="T76" fmla="*/ 0 w 16384"/>
              <a:gd name="T77" fmla="*/ 0 h 16384"/>
              <a:gd name="T78" fmla="*/ 0 w 16384"/>
              <a:gd name="T79" fmla="*/ 0 h 16384"/>
              <a:gd name="T80" fmla="*/ 0 w 16384"/>
              <a:gd name="T81" fmla="*/ 0 h 16384"/>
              <a:gd name="T82" fmla="*/ 0 w 16384"/>
              <a:gd name="T83" fmla="*/ 0 h 16384"/>
              <a:gd name="T84" fmla="*/ 0 w 16384"/>
              <a:gd name="T85" fmla="*/ 0 h 16384"/>
              <a:gd name="T86" fmla="*/ 0 w 16384"/>
              <a:gd name="T87" fmla="*/ 0 h 16384"/>
              <a:gd name="T88" fmla="*/ 0 w 16384"/>
              <a:gd name="T89" fmla="*/ 0 h 16384"/>
              <a:gd name="T90" fmla="*/ 0 w 16384"/>
              <a:gd name="T91" fmla="*/ 0 h 16384"/>
              <a:gd name="T92" fmla="*/ 0 w 16384"/>
              <a:gd name="T93" fmla="*/ 0 h 16384"/>
              <a:gd name="T94" fmla="*/ 0 w 16384"/>
              <a:gd name="T95" fmla="*/ 0 h 16384"/>
              <a:gd name="T96" fmla="*/ 0 w 16384"/>
              <a:gd name="T97" fmla="*/ 0 h 16384"/>
              <a:gd name="T98" fmla="*/ 0 w 16384"/>
              <a:gd name="T99" fmla="*/ 0 h 16384"/>
              <a:gd name="T100" fmla="*/ 0 w 16384"/>
              <a:gd name="T101" fmla="*/ 0 h 16384"/>
              <a:gd name="T102" fmla="*/ 0 w 16384"/>
              <a:gd name="T103" fmla="*/ 0 h 16384"/>
              <a:gd name="T104" fmla="*/ 0 w 16384"/>
              <a:gd name="T105" fmla="*/ 0 h 16384"/>
              <a:gd name="T106" fmla="*/ 0 w 16384"/>
              <a:gd name="T107" fmla="*/ 0 h 16384"/>
              <a:gd name="T108" fmla="*/ 0 w 16384"/>
              <a:gd name="T109" fmla="*/ 0 h 16384"/>
              <a:gd name="T110" fmla="*/ 0 w 16384"/>
              <a:gd name="T111" fmla="*/ 0 h 16384"/>
              <a:gd name="T112" fmla="*/ 0 w 16384"/>
              <a:gd name="T113" fmla="*/ 0 h 16384"/>
              <a:gd name="T114" fmla="*/ 0 w 16384"/>
              <a:gd name="T115" fmla="*/ 0 h 16384"/>
              <a:gd name="T116" fmla="*/ 0 w 16384"/>
              <a:gd name="T117" fmla="*/ 0 h 16384"/>
              <a:gd name="T118" fmla="*/ 0 w 16384"/>
              <a:gd name="T119" fmla="*/ 0 h 16384"/>
              <a:gd name="T120" fmla="*/ 0 w 16384"/>
              <a:gd name="T121" fmla="*/ 0 h 16384"/>
              <a:gd name="T122" fmla="*/ 0 w 16384"/>
              <a:gd name="T123" fmla="*/ 0 h 16384"/>
              <a:gd name="T124" fmla="*/ 0 w 16384"/>
              <a:gd name="T125" fmla="*/ 0 h 16384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16384"/>
              <a:gd name="T190" fmla="*/ 0 h 16384"/>
              <a:gd name="T191" fmla="*/ 16384 w 16384"/>
              <a:gd name="T192" fmla="*/ 16384 h 16384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16384" h="16384">
                <a:moveTo>
                  <a:pt x="2177" y="0"/>
                </a:moveTo>
                <a:lnTo>
                  <a:pt x="2249" y="61"/>
                </a:lnTo>
                <a:lnTo>
                  <a:pt x="2320" y="185"/>
                </a:lnTo>
                <a:lnTo>
                  <a:pt x="2391" y="369"/>
                </a:lnTo>
                <a:lnTo>
                  <a:pt x="2427" y="554"/>
                </a:lnTo>
                <a:lnTo>
                  <a:pt x="2534" y="986"/>
                </a:lnTo>
                <a:lnTo>
                  <a:pt x="2606" y="1170"/>
                </a:lnTo>
                <a:lnTo>
                  <a:pt x="2713" y="1294"/>
                </a:lnTo>
                <a:lnTo>
                  <a:pt x="2749" y="1416"/>
                </a:lnTo>
                <a:lnTo>
                  <a:pt x="2820" y="1540"/>
                </a:lnTo>
                <a:lnTo>
                  <a:pt x="2820" y="1601"/>
                </a:lnTo>
                <a:lnTo>
                  <a:pt x="2891" y="1663"/>
                </a:lnTo>
                <a:lnTo>
                  <a:pt x="2927" y="1724"/>
                </a:lnTo>
                <a:lnTo>
                  <a:pt x="2962" y="1787"/>
                </a:lnTo>
                <a:lnTo>
                  <a:pt x="2998" y="1909"/>
                </a:lnTo>
                <a:lnTo>
                  <a:pt x="3034" y="1971"/>
                </a:lnTo>
                <a:lnTo>
                  <a:pt x="3141" y="2033"/>
                </a:lnTo>
                <a:lnTo>
                  <a:pt x="3248" y="2094"/>
                </a:lnTo>
                <a:lnTo>
                  <a:pt x="3391" y="2156"/>
                </a:lnTo>
                <a:lnTo>
                  <a:pt x="3605" y="2156"/>
                </a:lnTo>
                <a:lnTo>
                  <a:pt x="3748" y="2033"/>
                </a:lnTo>
                <a:lnTo>
                  <a:pt x="4033" y="1909"/>
                </a:lnTo>
                <a:lnTo>
                  <a:pt x="4284" y="1601"/>
                </a:lnTo>
                <a:lnTo>
                  <a:pt x="4426" y="1479"/>
                </a:lnTo>
                <a:lnTo>
                  <a:pt x="4605" y="1294"/>
                </a:lnTo>
                <a:lnTo>
                  <a:pt x="4748" y="862"/>
                </a:lnTo>
                <a:lnTo>
                  <a:pt x="4926" y="369"/>
                </a:lnTo>
                <a:lnTo>
                  <a:pt x="4926" y="308"/>
                </a:lnTo>
                <a:lnTo>
                  <a:pt x="4961" y="246"/>
                </a:lnTo>
                <a:lnTo>
                  <a:pt x="4997" y="185"/>
                </a:lnTo>
                <a:lnTo>
                  <a:pt x="5069" y="739"/>
                </a:lnTo>
                <a:lnTo>
                  <a:pt x="5140" y="1047"/>
                </a:lnTo>
                <a:lnTo>
                  <a:pt x="5247" y="1232"/>
                </a:lnTo>
                <a:lnTo>
                  <a:pt x="5282" y="1416"/>
                </a:lnTo>
                <a:lnTo>
                  <a:pt x="5354" y="1601"/>
                </a:lnTo>
                <a:lnTo>
                  <a:pt x="5604" y="1848"/>
                </a:lnTo>
                <a:lnTo>
                  <a:pt x="5854" y="2033"/>
                </a:lnTo>
                <a:lnTo>
                  <a:pt x="6103" y="2217"/>
                </a:lnTo>
                <a:lnTo>
                  <a:pt x="6246" y="2156"/>
                </a:lnTo>
                <a:lnTo>
                  <a:pt x="6425" y="2156"/>
                </a:lnTo>
                <a:lnTo>
                  <a:pt x="6639" y="2094"/>
                </a:lnTo>
                <a:lnTo>
                  <a:pt x="6782" y="2033"/>
                </a:lnTo>
                <a:lnTo>
                  <a:pt x="6925" y="1971"/>
                </a:lnTo>
                <a:lnTo>
                  <a:pt x="7031" y="1787"/>
                </a:lnTo>
                <a:lnTo>
                  <a:pt x="7139" y="1663"/>
                </a:lnTo>
                <a:lnTo>
                  <a:pt x="7281" y="1416"/>
                </a:lnTo>
                <a:lnTo>
                  <a:pt x="7532" y="1170"/>
                </a:lnTo>
                <a:lnTo>
                  <a:pt x="7638" y="862"/>
                </a:lnTo>
                <a:lnTo>
                  <a:pt x="7745" y="493"/>
                </a:lnTo>
                <a:lnTo>
                  <a:pt x="7817" y="554"/>
                </a:lnTo>
                <a:lnTo>
                  <a:pt x="7888" y="739"/>
                </a:lnTo>
                <a:lnTo>
                  <a:pt x="7959" y="986"/>
                </a:lnTo>
                <a:lnTo>
                  <a:pt x="8031" y="1355"/>
                </a:lnTo>
                <a:lnTo>
                  <a:pt x="8102" y="1663"/>
                </a:lnTo>
                <a:lnTo>
                  <a:pt x="8174" y="1787"/>
                </a:lnTo>
                <a:lnTo>
                  <a:pt x="8281" y="1909"/>
                </a:lnTo>
                <a:lnTo>
                  <a:pt x="8388" y="1971"/>
                </a:lnTo>
                <a:lnTo>
                  <a:pt x="8460" y="2094"/>
                </a:lnTo>
                <a:lnTo>
                  <a:pt x="8495" y="2156"/>
                </a:lnTo>
                <a:lnTo>
                  <a:pt x="8566" y="2156"/>
                </a:lnTo>
                <a:lnTo>
                  <a:pt x="8638" y="2217"/>
                </a:lnTo>
                <a:lnTo>
                  <a:pt x="8673" y="2217"/>
                </a:lnTo>
                <a:lnTo>
                  <a:pt x="8887" y="2094"/>
                </a:lnTo>
                <a:lnTo>
                  <a:pt x="9138" y="1909"/>
                </a:lnTo>
                <a:lnTo>
                  <a:pt x="9388" y="1724"/>
                </a:lnTo>
                <a:lnTo>
                  <a:pt x="9602" y="1479"/>
                </a:lnTo>
                <a:lnTo>
                  <a:pt x="9673" y="1355"/>
                </a:lnTo>
                <a:lnTo>
                  <a:pt x="9709" y="1294"/>
                </a:lnTo>
                <a:lnTo>
                  <a:pt x="9709" y="1232"/>
                </a:lnTo>
                <a:lnTo>
                  <a:pt x="9744" y="1170"/>
                </a:lnTo>
                <a:lnTo>
                  <a:pt x="9780" y="1109"/>
                </a:lnTo>
                <a:lnTo>
                  <a:pt x="9816" y="1047"/>
                </a:lnTo>
                <a:lnTo>
                  <a:pt x="9887" y="923"/>
                </a:lnTo>
                <a:lnTo>
                  <a:pt x="9887" y="862"/>
                </a:lnTo>
                <a:lnTo>
                  <a:pt x="9887" y="739"/>
                </a:lnTo>
                <a:lnTo>
                  <a:pt x="9958" y="554"/>
                </a:lnTo>
                <a:lnTo>
                  <a:pt x="9995" y="554"/>
                </a:lnTo>
                <a:lnTo>
                  <a:pt x="9995" y="616"/>
                </a:lnTo>
                <a:lnTo>
                  <a:pt x="10030" y="678"/>
                </a:lnTo>
                <a:lnTo>
                  <a:pt x="10066" y="862"/>
                </a:lnTo>
                <a:lnTo>
                  <a:pt x="10101" y="1109"/>
                </a:lnTo>
                <a:lnTo>
                  <a:pt x="10101" y="1232"/>
                </a:lnTo>
                <a:lnTo>
                  <a:pt x="10137" y="1294"/>
                </a:lnTo>
                <a:lnTo>
                  <a:pt x="10316" y="1540"/>
                </a:lnTo>
                <a:lnTo>
                  <a:pt x="10459" y="1724"/>
                </a:lnTo>
                <a:lnTo>
                  <a:pt x="10672" y="1848"/>
                </a:lnTo>
                <a:lnTo>
                  <a:pt x="10851" y="1971"/>
                </a:lnTo>
                <a:lnTo>
                  <a:pt x="11101" y="1909"/>
                </a:lnTo>
                <a:lnTo>
                  <a:pt x="11350" y="1848"/>
                </a:lnTo>
                <a:lnTo>
                  <a:pt x="11565" y="1724"/>
                </a:lnTo>
                <a:lnTo>
                  <a:pt x="11672" y="1663"/>
                </a:lnTo>
                <a:lnTo>
                  <a:pt x="11814" y="1540"/>
                </a:lnTo>
                <a:lnTo>
                  <a:pt x="11922" y="1170"/>
                </a:lnTo>
                <a:lnTo>
                  <a:pt x="12029" y="862"/>
                </a:lnTo>
                <a:lnTo>
                  <a:pt x="12136" y="554"/>
                </a:lnTo>
                <a:lnTo>
                  <a:pt x="12207" y="185"/>
                </a:lnTo>
                <a:lnTo>
                  <a:pt x="12243" y="678"/>
                </a:lnTo>
                <a:lnTo>
                  <a:pt x="12315" y="1109"/>
                </a:lnTo>
                <a:lnTo>
                  <a:pt x="12421" y="1416"/>
                </a:lnTo>
                <a:lnTo>
                  <a:pt x="12529" y="1724"/>
                </a:lnTo>
                <a:lnTo>
                  <a:pt x="12671" y="1909"/>
                </a:lnTo>
                <a:lnTo>
                  <a:pt x="12850" y="2094"/>
                </a:lnTo>
                <a:lnTo>
                  <a:pt x="13100" y="2278"/>
                </a:lnTo>
                <a:lnTo>
                  <a:pt x="13386" y="2402"/>
                </a:lnTo>
                <a:lnTo>
                  <a:pt x="13492" y="2341"/>
                </a:lnTo>
                <a:lnTo>
                  <a:pt x="13635" y="2217"/>
                </a:lnTo>
                <a:lnTo>
                  <a:pt x="13850" y="1971"/>
                </a:lnTo>
                <a:lnTo>
                  <a:pt x="14028" y="1601"/>
                </a:lnTo>
                <a:lnTo>
                  <a:pt x="14171" y="1355"/>
                </a:lnTo>
                <a:lnTo>
                  <a:pt x="14242" y="1109"/>
                </a:lnTo>
                <a:lnTo>
                  <a:pt x="14314" y="923"/>
                </a:lnTo>
                <a:lnTo>
                  <a:pt x="14349" y="801"/>
                </a:lnTo>
                <a:lnTo>
                  <a:pt x="14349" y="678"/>
                </a:lnTo>
                <a:lnTo>
                  <a:pt x="14385" y="616"/>
                </a:lnTo>
                <a:lnTo>
                  <a:pt x="14385" y="862"/>
                </a:lnTo>
                <a:lnTo>
                  <a:pt x="14349" y="1109"/>
                </a:lnTo>
                <a:lnTo>
                  <a:pt x="14349" y="1663"/>
                </a:lnTo>
                <a:lnTo>
                  <a:pt x="14385" y="1909"/>
                </a:lnTo>
                <a:lnTo>
                  <a:pt x="14420" y="2156"/>
                </a:lnTo>
                <a:lnTo>
                  <a:pt x="14492" y="2341"/>
                </a:lnTo>
                <a:lnTo>
                  <a:pt x="14598" y="2525"/>
                </a:lnTo>
                <a:lnTo>
                  <a:pt x="14741" y="2771"/>
                </a:lnTo>
                <a:lnTo>
                  <a:pt x="14884" y="2895"/>
                </a:lnTo>
                <a:lnTo>
                  <a:pt x="15062" y="3018"/>
                </a:lnTo>
                <a:lnTo>
                  <a:pt x="15242" y="3079"/>
                </a:lnTo>
                <a:lnTo>
                  <a:pt x="15348" y="3079"/>
                </a:lnTo>
                <a:lnTo>
                  <a:pt x="15455" y="3079"/>
                </a:lnTo>
                <a:lnTo>
                  <a:pt x="15669" y="3079"/>
                </a:lnTo>
                <a:lnTo>
                  <a:pt x="15849" y="3079"/>
                </a:lnTo>
                <a:lnTo>
                  <a:pt x="16027" y="3018"/>
                </a:lnTo>
                <a:lnTo>
                  <a:pt x="16170" y="2956"/>
                </a:lnTo>
                <a:lnTo>
                  <a:pt x="16276" y="2956"/>
                </a:lnTo>
                <a:lnTo>
                  <a:pt x="16348" y="3018"/>
                </a:lnTo>
                <a:lnTo>
                  <a:pt x="16313" y="3079"/>
                </a:lnTo>
                <a:lnTo>
                  <a:pt x="16241" y="3142"/>
                </a:lnTo>
                <a:lnTo>
                  <a:pt x="16133" y="3264"/>
                </a:lnTo>
                <a:lnTo>
                  <a:pt x="15955" y="3326"/>
                </a:lnTo>
                <a:lnTo>
                  <a:pt x="15634" y="3572"/>
                </a:lnTo>
                <a:lnTo>
                  <a:pt x="15455" y="3634"/>
                </a:lnTo>
                <a:lnTo>
                  <a:pt x="15348" y="3757"/>
                </a:lnTo>
                <a:lnTo>
                  <a:pt x="15170" y="3942"/>
                </a:lnTo>
                <a:lnTo>
                  <a:pt x="15062" y="4126"/>
                </a:lnTo>
                <a:lnTo>
                  <a:pt x="14956" y="4311"/>
                </a:lnTo>
                <a:lnTo>
                  <a:pt x="14884" y="4497"/>
                </a:lnTo>
                <a:lnTo>
                  <a:pt x="14813" y="4681"/>
                </a:lnTo>
                <a:lnTo>
                  <a:pt x="14741" y="4804"/>
                </a:lnTo>
                <a:lnTo>
                  <a:pt x="14706" y="4866"/>
                </a:lnTo>
                <a:lnTo>
                  <a:pt x="14706" y="4989"/>
                </a:lnTo>
                <a:lnTo>
                  <a:pt x="14741" y="5051"/>
                </a:lnTo>
                <a:lnTo>
                  <a:pt x="14813" y="5174"/>
                </a:lnTo>
                <a:lnTo>
                  <a:pt x="14849" y="5235"/>
                </a:lnTo>
                <a:lnTo>
                  <a:pt x="14849" y="5359"/>
                </a:lnTo>
                <a:lnTo>
                  <a:pt x="14956" y="5420"/>
                </a:lnTo>
                <a:lnTo>
                  <a:pt x="15062" y="5544"/>
                </a:lnTo>
                <a:lnTo>
                  <a:pt x="15313" y="5605"/>
                </a:lnTo>
                <a:lnTo>
                  <a:pt x="15598" y="5728"/>
                </a:lnTo>
                <a:lnTo>
                  <a:pt x="15884" y="5790"/>
                </a:lnTo>
                <a:lnTo>
                  <a:pt x="16170" y="5790"/>
                </a:lnTo>
                <a:lnTo>
                  <a:pt x="16241" y="5852"/>
                </a:lnTo>
                <a:lnTo>
                  <a:pt x="16313" y="5852"/>
                </a:lnTo>
                <a:lnTo>
                  <a:pt x="16384" y="5852"/>
                </a:lnTo>
                <a:lnTo>
                  <a:pt x="16348" y="5913"/>
                </a:lnTo>
                <a:lnTo>
                  <a:pt x="16205" y="6036"/>
                </a:lnTo>
                <a:lnTo>
                  <a:pt x="15990" y="6221"/>
                </a:lnTo>
                <a:lnTo>
                  <a:pt x="15777" y="6467"/>
                </a:lnTo>
                <a:lnTo>
                  <a:pt x="15526" y="6652"/>
                </a:lnTo>
                <a:lnTo>
                  <a:pt x="15277" y="6836"/>
                </a:lnTo>
                <a:lnTo>
                  <a:pt x="15062" y="7083"/>
                </a:lnTo>
                <a:lnTo>
                  <a:pt x="14921" y="7207"/>
                </a:lnTo>
                <a:lnTo>
                  <a:pt x="14670" y="7514"/>
                </a:lnTo>
                <a:lnTo>
                  <a:pt x="14492" y="7761"/>
                </a:lnTo>
                <a:lnTo>
                  <a:pt x="14457" y="7884"/>
                </a:lnTo>
                <a:lnTo>
                  <a:pt x="14420" y="8007"/>
                </a:lnTo>
                <a:lnTo>
                  <a:pt x="14420" y="8130"/>
                </a:lnTo>
                <a:lnTo>
                  <a:pt x="14457" y="8254"/>
                </a:lnTo>
                <a:lnTo>
                  <a:pt x="14492" y="8315"/>
                </a:lnTo>
                <a:lnTo>
                  <a:pt x="14563" y="8315"/>
                </a:lnTo>
                <a:lnTo>
                  <a:pt x="14778" y="8438"/>
                </a:lnTo>
                <a:lnTo>
                  <a:pt x="15062" y="8561"/>
                </a:lnTo>
                <a:lnTo>
                  <a:pt x="15348" y="8684"/>
                </a:lnTo>
                <a:lnTo>
                  <a:pt x="15669" y="8747"/>
                </a:lnTo>
                <a:lnTo>
                  <a:pt x="15955" y="8869"/>
                </a:lnTo>
                <a:lnTo>
                  <a:pt x="16062" y="8931"/>
                </a:lnTo>
                <a:lnTo>
                  <a:pt x="16133" y="8992"/>
                </a:lnTo>
                <a:lnTo>
                  <a:pt x="16170" y="9054"/>
                </a:lnTo>
                <a:lnTo>
                  <a:pt x="16205" y="9054"/>
                </a:lnTo>
                <a:lnTo>
                  <a:pt x="16205" y="9116"/>
                </a:lnTo>
                <a:lnTo>
                  <a:pt x="16170" y="9177"/>
                </a:lnTo>
                <a:lnTo>
                  <a:pt x="16027" y="9301"/>
                </a:lnTo>
                <a:lnTo>
                  <a:pt x="15812" y="9424"/>
                </a:lnTo>
                <a:lnTo>
                  <a:pt x="15563" y="9547"/>
                </a:lnTo>
                <a:lnTo>
                  <a:pt x="15277" y="9670"/>
                </a:lnTo>
                <a:lnTo>
                  <a:pt x="15027" y="9731"/>
                </a:lnTo>
                <a:lnTo>
                  <a:pt x="14849" y="9916"/>
                </a:lnTo>
                <a:lnTo>
                  <a:pt x="14706" y="9978"/>
                </a:lnTo>
                <a:lnTo>
                  <a:pt x="14670" y="10102"/>
                </a:lnTo>
                <a:lnTo>
                  <a:pt x="14635" y="10224"/>
                </a:lnTo>
                <a:lnTo>
                  <a:pt x="14598" y="10532"/>
                </a:lnTo>
                <a:lnTo>
                  <a:pt x="14598" y="10840"/>
                </a:lnTo>
                <a:lnTo>
                  <a:pt x="14635" y="10964"/>
                </a:lnTo>
                <a:lnTo>
                  <a:pt x="14670" y="11086"/>
                </a:lnTo>
                <a:lnTo>
                  <a:pt x="14778" y="11210"/>
                </a:lnTo>
                <a:lnTo>
                  <a:pt x="14956" y="11333"/>
                </a:lnTo>
                <a:lnTo>
                  <a:pt x="15134" y="11394"/>
                </a:lnTo>
                <a:lnTo>
                  <a:pt x="15313" y="11518"/>
                </a:lnTo>
                <a:lnTo>
                  <a:pt x="15491" y="11579"/>
                </a:lnTo>
                <a:lnTo>
                  <a:pt x="15669" y="11703"/>
                </a:lnTo>
                <a:lnTo>
                  <a:pt x="15777" y="11764"/>
                </a:lnTo>
                <a:lnTo>
                  <a:pt x="15849" y="11764"/>
                </a:lnTo>
                <a:lnTo>
                  <a:pt x="15455" y="11948"/>
                </a:lnTo>
                <a:lnTo>
                  <a:pt x="15062" y="12011"/>
                </a:lnTo>
                <a:lnTo>
                  <a:pt x="14956" y="12134"/>
                </a:lnTo>
                <a:lnTo>
                  <a:pt x="14921" y="12257"/>
                </a:lnTo>
                <a:lnTo>
                  <a:pt x="14849" y="12380"/>
                </a:lnTo>
                <a:lnTo>
                  <a:pt x="14813" y="12504"/>
                </a:lnTo>
                <a:lnTo>
                  <a:pt x="14849" y="12812"/>
                </a:lnTo>
                <a:lnTo>
                  <a:pt x="14956" y="13058"/>
                </a:lnTo>
                <a:lnTo>
                  <a:pt x="15099" y="13242"/>
                </a:lnTo>
                <a:lnTo>
                  <a:pt x="15277" y="13366"/>
                </a:lnTo>
                <a:lnTo>
                  <a:pt x="15491" y="13427"/>
                </a:lnTo>
                <a:lnTo>
                  <a:pt x="15706" y="13489"/>
                </a:lnTo>
                <a:lnTo>
                  <a:pt x="15920" y="13550"/>
                </a:lnTo>
                <a:lnTo>
                  <a:pt x="16133" y="13674"/>
                </a:lnTo>
                <a:lnTo>
                  <a:pt x="16133" y="13735"/>
                </a:lnTo>
                <a:lnTo>
                  <a:pt x="16098" y="13796"/>
                </a:lnTo>
                <a:lnTo>
                  <a:pt x="15990" y="13920"/>
                </a:lnTo>
                <a:lnTo>
                  <a:pt x="15849" y="13920"/>
                </a:lnTo>
                <a:lnTo>
                  <a:pt x="15634" y="13981"/>
                </a:lnTo>
                <a:lnTo>
                  <a:pt x="15385" y="13981"/>
                </a:lnTo>
                <a:lnTo>
                  <a:pt x="15170" y="14043"/>
                </a:lnTo>
                <a:lnTo>
                  <a:pt x="14991" y="14105"/>
                </a:lnTo>
                <a:lnTo>
                  <a:pt x="14884" y="14228"/>
                </a:lnTo>
                <a:lnTo>
                  <a:pt x="14849" y="14351"/>
                </a:lnTo>
                <a:lnTo>
                  <a:pt x="14849" y="14474"/>
                </a:lnTo>
                <a:lnTo>
                  <a:pt x="14813" y="14721"/>
                </a:lnTo>
                <a:lnTo>
                  <a:pt x="14813" y="15029"/>
                </a:lnTo>
                <a:lnTo>
                  <a:pt x="14849" y="15398"/>
                </a:lnTo>
                <a:lnTo>
                  <a:pt x="14849" y="15706"/>
                </a:lnTo>
                <a:lnTo>
                  <a:pt x="14849" y="15952"/>
                </a:lnTo>
                <a:lnTo>
                  <a:pt x="14849" y="16076"/>
                </a:lnTo>
                <a:lnTo>
                  <a:pt x="14849" y="16199"/>
                </a:lnTo>
                <a:lnTo>
                  <a:pt x="14813" y="16261"/>
                </a:lnTo>
                <a:lnTo>
                  <a:pt x="14778" y="16261"/>
                </a:lnTo>
                <a:lnTo>
                  <a:pt x="14706" y="16261"/>
                </a:lnTo>
                <a:lnTo>
                  <a:pt x="14635" y="16199"/>
                </a:lnTo>
                <a:lnTo>
                  <a:pt x="14492" y="16014"/>
                </a:lnTo>
                <a:lnTo>
                  <a:pt x="14349" y="15768"/>
                </a:lnTo>
                <a:lnTo>
                  <a:pt x="14206" y="15522"/>
                </a:lnTo>
                <a:lnTo>
                  <a:pt x="14028" y="15214"/>
                </a:lnTo>
                <a:lnTo>
                  <a:pt x="13956" y="15029"/>
                </a:lnTo>
                <a:lnTo>
                  <a:pt x="13850" y="14844"/>
                </a:lnTo>
                <a:lnTo>
                  <a:pt x="13778" y="14782"/>
                </a:lnTo>
                <a:lnTo>
                  <a:pt x="13742" y="14721"/>
                </a:lnTo>
                <a:lnTo>
                  <a:pt x="13707" y="14659"/>
                </a:lnTo>
                <a:lnTo>
                  <a:pt x="13635" y="14536"/>
                </a:lnTo>
                <a:lnTo>
                  <a:pt x="13457" y="14351"/>
                </a:lnTo>
                <a:lnTo>
                  <a:pt x="13314" y="14289"/>
                </a:lnTo>
                <a:lnTo>
                  <a:pt x="13243" y="14228"/>
                </a:lnTo>
                <a:lnTo>
                  <a:pt x="12957" y="14228"/>
                </a:lnTo>
                <a:lnTo>
                  <a:pt x="12814" y="14228"/>
                </a:lnTo>
                <a:lnTo>
                  <a:pt x="12671" y="14289"/>
                </a:lnTo>
                <a:lnTo>
                  <a:pt x="12636" y="14289"/>
                </a:lnTo>
                <a:lnTo>
                  <a:pt x="12636" y="14413"/>
                </a:lnTo>
                <a:lnTo>
                  <a:pt x="12564" y="14474"/>
                </a:lnTo>
                <a:lnTo>
                  <a:pt x="12529" y="14597"/>
                </a:lnTo>
                <a:lnTo>
                  <a:pt x="12458" y="14905"/>
                </a:lnTo>
                <a:lnTo>
                  <a:pt x="12350" y="15275"/>
                </a:lnTo>
                <a:lnTo>
                  <a:pt x="12278" y="15644"/>
                </a:lnTo>
                <a:lnTo>
                  <a:pt x="12207" y="15952"/>
                </a:lnTo>
                <a:lnTo>
                  <a:pt x="12136" y="16261"/>
                </a:lnTo>
                <a:lnTo>
                  <a:pt x="12136" y="16322"/>
                </a:lnTo>
                <a:lnTo>
                  <a:pt x="12136" y="16384"/>
                </a:lnTo>
                <a:lnTo>
                  <a:pt x="11994" y="15829"/>
                </a:lnTo>
                <a:lnTo>
                  <a:pt x="11814" y="15336"/>
                </a:lnTo>
                <a:lnTo>
                  <a:pt x="11814" y="15090"/>
                </a:lnTo>
                <a:lnTo>
                  <a:pt x="11779" y="14905"/>
                </a:lnTo>
                <a:lnTo>
                  <a:pt x="11708" y="14721"/>
                </a:lnTo>
                <a:lnTo>
                  <a:pt x="11600" y="14536"/>
                </a:lnTo>
                <a:lnTo>
                  <a:pt x="11565" y="14413"/>
                </a:lnTo>
                <a:lnTo>
                  <a:pt x="11493" y="14228"/>
                </a:lnTo>
                <a:lnTo>
                  <a:pt x="11315" y="13920"/>
                </a:lnTo>
                <a:lnTo>
                  <a:pt x="11208" y="13735"/>
                </a:lnTo>
                <a:lnTo>
                  <a:pt x="11101" y="13612"/>
                </a:lnTo>
                <a:lnTo>
                  <a:pt x="10994" y="13489"/>
                </a:lnTo>
                <a:lnTo>
                  <a:pt x="10923" y="13427"/>
                </a:lnTo>
                <a:lnTo>
                  <a:pt x="10459" y="13489"/>
                </a:lnTo>
                <a:lnTo>
                  <a:pt x="9995" y="13550"/>
                </a:lnTo>
                <a:lnTo>
                  <a:pt x="9887" y="13612"/>
                </a:lnTo>
                <a:lnTo>
                  <a:pt x="9816" y="13674"/>
                </a:lnTo>
                <a:lnTo>
                  <a:pt x="9709" y="13796"/>
                </a:lnTo>
                <a:lnTo>
                  <a:pt x="9602" y="13920"/>
                </a:lnTo>
                <a:lnTo>
                  <a:pt x="9531" y="13981"/>
                </a:lnTo>
                <a:lnTo>
                  <a:pt x="9459" y="14474"/>
                </a:lnTo>
                <a:lnTo>
                  <a:pt x="9388" y="14844"/>
                </a:lnTo>
                <a:lnTo>
                  <a:pt x="9280" y="15275"/>
                </a:lnTo>
                <a:lnTo>
                  <a:pt x="9173" y="15706"/>
                </a:lnTo>
                <a:lnTo>
                  <a:pt x="9102" y="15644"/>
                </a:lnTo>
                <a:lnTo>
                  <a:pt x="9067" y="15522"/>
                </a:lnTo>
                <a:lnTo>
                  <a:pt x="8995" y="15398"/>
                </a:lnTo>
                <a:lnTo>
                  <a:pt x="8995" y="15214"/>
                </a:lnTo>
                <a:lnTo>
                  <a:pt x="8924" y="14844"/>
                </a:lnTo>
                <a:lnTo>
                  <a:pt x="8887" y="14721"/>
                </a:lnTo>
                <a:lnTo>
                  <a:pt x="8887" y="14536"/>
                </a:lnTo>
                <a:lnTo>
                  <a:pt x="8816" y="14413"/>
                </a:lnTo>
                <a:lnTo>
                  <a:pt x="8745" y="14289"/>
                </a:lnTo>
                <a:lnTo>
                  <a:pt x="8566" y="14105"/>
                </a:lnTo>
                <a:lnTo>
                  <a:pt x="8352" y="13981"/>
                </a:lnTo>
                <a:lnTo>
                  <a:pt x="8174" y="13796"/>
                </a:lnTo>
                <a:lnTo>
                  <a:pt x="8031" y="13859"/>
                </a:lnTo>
                <a:lnTo>
                  <a:pt x="7924" y="13859"/>
                </a:lnTo>
                <a:lnTo>
                  <a:pt x="7781" y="13920"/>
                </a:lnTo>
                <a:lnTo>
                  <a:pt x="7710" y="13920"/>
                </a:lnTo>
                <a:lnTo>
                  <a:pt x="7675" y="14043"/>
                </a:lnTo>
                <a:lnTo>
                  <a:pt x="7603" y="14105"/>
                </a:lnTo>
                <a:lnTo>
                  <a:pt x="7567" y="14289"/>
                </a:lnTo>
                <a:lnTo>
                  <a:pt x="7532" y="14474"/>
                </a:lnTo>
                <a:lnTo>
                  <a:pt x="7495" y="14659"/>
                </a:lnTo>
                <a:lnTo>
                  <a:pt x="7424" y="14905"/>
                </a:lnTo>
                <a:lnTo>
                  <a:pt x="7353" y="15214"/>
                </a:lnTo>
                <a:lnTo>
                  <a:pt x="7281" y="15336"/>
                </a:lnTo>
                <a:lnTo>
                  <a:pt x="7246" y="15522"/>
                </a:lnTo>
                <a:lnTo>
                  <a:pt x="7103" y="15090"/>
                </a:lnTo>
                <a:lnTo>
                  <a:pt x="7031" y="14721"/>
                </a:lnTo>
                <a:lnTo>
                  <a:pt x="6960" y="14413"/>
                </a:lnTo>
                <a:lnTo>
                  <a:pt x="6889" y="14105"/>
                </a:lnTo>
                <a:lnTo>
                  <a:pt x="6782" y="13920"/>
                </a:lnTo>
                <a:lnTo>
                  <a:pt x="6639" y="13735"/>
                </a:lnTo>
                <a:lnTo>
                  <a:pt x="6532" y="13612"/>
                </a:lnTo>
                <a:lnTo>
                  <a:pt x="6389" y="13550"/>
                </a:lnTo>
                <a:lnTo>
                  <a:pt x="6246" y="13489"/>
                </a:lnTo>
                <a:lnTo>
                  <a:pt x="6032" y="13427"/>
                </a:lnTo>
                <a:lnTo>
                  <a:pt x="5818" y="13489"/>
                </a:lnTo>
                <a:lnTo>
                  <a:pt x="5568" y="13550"/>
                </a:lnTo>
                <a:lnTo>
                  <a:pt x="5212" y="13674"/>
                </a:lnTo>
                <a:lnTo>
                  <a:pt x="4818" y="13859"/>
                </a:lnTo>
                <a:lnTo>
                  <a:pt x="4640" y="13981"/>
                </a:lnTo>
                <a:lnTo>
                  <a:pt x="4426" y="14105"/>
                </a:lnTo>
                <a:lnTo>
                  <a:pt x="4319" y="14474"/>
                </a:lnTo>
                <a:lnTo>
                  <a:pt x="4212" y="14844"/>
                </a:lnTo>
                <a:lnTo>
                  <a:pt x="4141" y="15275"/>
                </a:lnTo>
                <a:lnTo>
                  <a:pt x="4069" y="15644"/>
                </a:lnTo>
                <a:lnTo>
                  <a:pt x="3962" y="14844"/>
                </a:lnTo>
                <a:lnTo>
                  <a:pt x="3890" y="14351"/>
                </a:lnTo>
                <a:lnTo>
                  <a:pt x="3783" y="13981"/>
                </a:lnTo>
                <a:lnTo>
                  <a:pt x="3605" y="13612"/>
                </a:lnTo>
                <a:lnTo>
                  <a:pt x="3426" y="13366"/>
                </a:lnTo>
                <a:lnTo>
                  <a:pt x="3213" y="13119"/>
                </a:lnTo>
                <a:lnTo>
                  <a:pt x="3105" y="13058"/>
                </a:lnTo>
                <a:lnTo>
                  <a:pt x="2998" y="12996"/>
                </a:lnTo>
                <a:lnTo>
                  <a:pt x="2855" y="13058"/>
                </a:lnTo>
                <a:lnTo>
                  <a:pt x="2713" y="13181"/>
                </a:lnTo>
                <a:lnTo>
                  <a:pt x="2606" y="13242"/>
                </a:lnTo>
                <a:lnTo>
                  <a:pt x="2463" y="13304"/>
                </a:lnTo>
                <a:lnTo>
                  <a:pt x="2355" y="13427"/>
                </a:lnTo>
                <a:lnTo>
                  <a:pt x="2249" y="13612"/>
                </a:lnTo>
                <a:lnTo>
                  <a:pt x="2142" y="13859"/>
                </a:lnTo>
                <a:lnTo>
                  <a:pt x="2070" y="14105"/>
                </a:lnTo>
                <a:lnTo>
                  <a:pt x="1963" y="14351"/>
                </a:lnTo>
                <a:lnTo>
                  <a:pt x="1891" y="14597"/>
                </a:lnTo>
                <a:lnTo>
                  <a:pt x="1785" y="14844"/>
                </a:lnTo>
                <a:lnTo>
                  <a:pt x="1642" y="14967"/>
                </a:lnTo>
                <a:lnTo>
                  <a:pt x="1713" y="14844"/>
                </a:lnTo>
                <a:lnTo>
                  <a:pt x="1785" y="14659"/>
                </a:lnTo>
                <a:lnTo>
                  <a:pt x="1821" y="14474"/>
                </a:lnTo>
                <a:lnTo>
                  <a:pt x="1856" y="14474"/>
                </a:lnTo>
                <a:lnTo>
                  <a:pt x="1856" y="14413"/>
                </a:lnTo>
                <a:lnTo>
                  <a:pt x="1891" y="14228"/>
                </a:lnTo>
                <a:lnTo>
                  <a:pt x="1891" y="14043"/>
                </a:lnTo>
                <a:lnTo>
                  <a:pt x="1963" y="13920"/>
                </a:lnTo>
                <a:lnTo>
                  <a:pt x="1963" y="13859"/>
                </a:lnTo>
                <a:lnTo>
                  <a:pt x="1963" y="13796"/>
                </a:lnTo>
                <a:lnTo>
                  <a:pt x="1927" y="13427"/>
                </a:lnTo>
                <a:lnTo>
                  <a:pt x="1927" y="13181"/>
                </a:lnTo>
                <a:lnTo>
                  <a:pt x="1891" y="12934"/>
                </a:lnTo>
                <a:lnTo>
                  <a:pt x="1821" y="12749"/>
                </a:lnTo>
                <a:lnTo>
                  <a:pt x="1749" y="12565"/>
                </a:lnTo>
                <a:lnTo>
                  <a:pt x="1642" y="12380"/>
                </a:lnTo>
                <a:lnTo>
                  <a:pt x="1499" y="12195"/>
                </a:lnTo>
                <a:lnTo>
                  <a:pt x="1357" y="11948"/>
                </a:lnTo>
                <a:lnTo>
                  <a:pt x="1249" y="11887"/>
                </a:lnTo>
                <a:lnTo>
                  <a:pt x="1071" y="11826"/>
                </a:lnTo>
                <a:lnTo>
                  <a:pt x="857" y="11764"/>
                </a:lnTo>
                <a:lnTo>
                  <a:pt x="642" y="11764"/>
                </a:lnTo>
                <a:lnTo>
                  <a:pt x="428" y="11764"/>
                </a:lnTo>
                <a:lnTo>
                  <a:pt x="250" y="11764"/>
                </a:lnTo>
                <a:lnTo>
                  <a:pt x="107" y="11764"/>
                </a:lnTo>
                <a:lnTo>
                  <a:pt x="71" y="11764"/>
                </a:lnTo>
                <a:lnTo>
                  <a:pt x="143" y="11703"/>
                </a:lnTo>
                <a:lnTo>
                  <a:pt x="286" y="11641"/>
                </a:lnTo>
                <a:lnTo>
                  <a:pt x="393" y="11579"/>
                </a:lnTo>
                <a:lnTo>
                  <a:pt x="571" y="11518"/>
                </a:lnTo>
                <a:lnTo>
                  <a:pt x="893" y="11394"/>
                </a:lnTo>
                <a:lnTo>
                  <a:pt x="1035" y="11333"/>
                </a:lnTo>
                <a:lnTo>
                  <a:pt x="1106" y="11271"/>
                </a:lnTo>
                <a:lnTo>
                  <a:pt x="1142" y="11210"/>
                </a:lnTo>
                <a:lnTo>
                  <a:pt x="1178" y="11086"/>
                </a:lnTo>
                <a:lnTo>
                  <a:pt x="1357" y="10840"/>
                </a:lnTo>
                <a:lnTo>
                  <a:pt x="1392" y="10779"/>
                </a:lnTo>
                <a:lnTo>
                  <a:pt x="1499" y="10656"/>
                </a:lnTo>
                <a:lnTo>
                  <a:pt x="1535" y="10593"/>
                </a:lnTo>
                <a:lnTo>
                  <a:pt x="1606" y="10348"/>
                </a:lnTo>
                <a:lnTo>
                  <a:pt x="1642" y="10163"/>
                </a:lnTo>
                <a:lnTo>
                  <a:pt x="1642" y="10039"/>
                </a:lnTo>
                <a:lnTo>
                  <a:pt x="1606" y="9916"/>
                </a:lnTo>
                <a:lnTo>
                  <a:pt x="1606" y="9793"/>
                </a:lnTo>
                <a:lnTo>
                  <a:pt x="1570" y="9670"/>
                </a:lnTo>
                <a:lnTo>
                  <a:pt x="1499" y="9609"/>
                </a:lnTo>
                <a:lnTo>
                  <a:pt x="1427" y="9485"/>
                </a:lnTo>
                <a:lnTo>
                  <a:pt x="1427" y="9424"/>
                </a:lnTo>
                <a:lnTo>
                  <a:pt x="1392" y="9362"/>
                </a:lnTo>
                <a:lnTo>
                  <a:pt x="1285" y="9301"/>
                </a:lnTo>
                <a:lnTo>
                  <a:pt x="1214" y="9238"/>
                </a:lnTo>
                <a:lnTo>
                  <a:pt x="999" y="9177"/>
                </a:lnTo>
                <a:lnTo>
                  <a:pt x="678" y="9054"/>
                </a:lnTo>
                <a:lnTo>
                  <a:pt x="428" y="8992"/>
                </a:lnTo>
                <a:lnTo>
                  <a:pt x="178" y="8931"/>
                </a:lnTo>
                <a:lnTo>
                  <a:pt x="107" y="8869"/>
                </a:lnTo>
                <a:lnTo>
                  <a:pt x="71" y="8808"/>
                </a:lnTo>
                <a:lnTo>
                  <a:pt x="0" y="8747"/>
                </a:lnTo>
                <a:lnTo>
                  <a:pt x="0" y="8684"/>
                </a:lnTo>
                <a:lnTo>
                  <a:pt x="71" y="8623"/>
                </a:lnTo>
                <a:lnTo>
                  <a:pt x="214" y="8561"/>
                </a:lnTo>
                <a:lnTo>
                  <a:pt x="393" y="8500"/>
                </a:lnTo>
                <a:lnTo>
                  <a:pt x="785" y="8438"/>
                </a:lnTo>
                <a:lnTo>
                  <a:pt x="928" y="8315"/>
                </a:lnTo>
                <a:lnTo>
                  <a:pt x="1071" y="8315"/>
                </a:lnTo>
                <a:lnTo>
                  <a:pt x="1285" y="8130"/>
                </a:lnTo>
                <a:lnTo>
                  <a:pt x="1499" y="8069"/>
                </a:lnTo>
                <a:lnTo>
                  <a:pt x="1678" y="7946"/>
                </a:lnTo>
                <a:lnTo>
                  <a:pt x="1785" y="7761"/>
                </a:lnTo>
                <a:lnTo>
                  <a:pt x="1785" y="7637"/>
                </a:lnTo>
                <a:lnTo>
                  <a:pt x="1713" y="7514"/>
                </a:lnTo>
                <a:lnTo>
                  <a:pt x="1606" y="7329"/>
                </a:lnTo>
                <a:lnTo>
                  <a:pt x="1499" y="7207"/>
                </a:lnTo>
                <a:lnTo>
                  <a:pt x="1463" y="7083"/>
                </a:lnTo>
                <a:lnTo>
                  <a:pt x="1392" y="6960"/>
                </a:lnTo>
                <a:lnTo>
                  <a:pt x="1285" y="6836"/>
                </a:lnTo>
                <a:lnTo>
                  <a:pt x="1142" y="6714"/>
                </a:lnTo>
                <a:lnTo>
                  <a:pt x="893" y="6529"/>
                </a:lnTo>
                <a:lnTo>
                  <a:pt x="785" y="6467"/>
                </a:lnTo>
                <a:lnTo>
                  <a:pt x="750" y="6467"/>
                </a:lnTo>
                <a:lnTo>
                  <a:pt x="678" y="6406"/>
                </a:lnTo>
                <a:lnTo>
                  <a:pt x="571" y="6344"/>
                </a:lnTo>
                <a:lnTo>
                  <a:pt x="286" y="6221"/>
                </a:lnTo>
                <a:lnTo>
                  <a:pt x="178" y="6221"/>
                </a:lnTo>
                <a:lnTo>
                  <a:pt x="71" y="6159"/>
                </a:lnTo>
                <a:lnTo>
                  <a:pt x="35" y="6159"/>
                </a:lnTo>
                <a:lnTo>
                  <a:pt x="0" y="6159"/>
                </a:lnTo>
                <a:lnTo>
                  <a:pt x="286" y="5974"/>
                </a:lnTo>
                <a:lnTo>
                  <a:pt x="607" y="5852"/>
                </a:lnTo>
                <a:lnTo>
                  <a:pt x="928" y="5790"/>
                </a:lnTo>
                <a:lnTo>
                  <a:pt x="1249" y="5728"/>
                </a:lnTo>
                <a:lnTo>
                  <a:pt x="1321" y="5605"/>
                </a:lnTo>
                <a:lnTo>
                  <a:pt x="1392" y="5605"/>
                </a:lnTo>
                <a:lnTo>
                  <a:pt x="1392" y="5481"/>
                </a:lnTo>
                <a:lnTo>
                  <a:pt x="1392" y="5420"/>
                </a:lnTo>
                <a:lnTo>
                  <a:pt x="1392" y="5359"/>
                </a:lnTo>
                <a:lnTo>
                  <a:pt x="1392" y="5235"/>
                </a:lnTo>
                <a:lnTo>
                  <a:pt x="1392" y="5112"/>
                </a:lnTo>
                <a:lnTo>
                  <a:pt x="1427" y="4989"/>
                </a:lnTo>
                <a:lnTo>
                  <a:pt x="1463" y="4804"/>
                </a:lnTo>
                <a:lnTo>
                  <a:pt x="1499" y="4619"/>
                </a:lnTo>
                <a:lnTo>
                  <a:pt x="1535" y="4497"/>
                </a:lnTo>
                <a:lnTo>
                  <a:pt x="1535" y="4435"/>
                </a:lnTo>
                <a:lnTo>
                  <a:pt x="1499" y="4065"/>
                </a:lnTo>
                <a:lnTo>
                  <a:pt x="1463" y="3757"/>
                </a:lnTo>
                <a:lnTo>
                  <a:pt x="1427" y="3572"/>
                </a:lnTo>
                <a:lnTo>
                  <a:pt x="1392" y="3388"/>
                </a:lnTo>
                <a:lnTo>
                  <a:pt x="1321" y="3203"/>
                </a:lnTo>
                <a:lnTo>
                  <a:pt x="1249" y="3079"/>
                </a:lnTo>
                <a:lnTo>
                  <a:pt x="1106" y="3018"/>
                </a:lnTo>
                <a:lnTo>
                  <a:pt x="928" y="2956"/>
                </a:lnTo>
                <a:lnTo>
                  <a:pt x="893" y="2895"/>
                </a:lnTo>
                <a:lnTo>
                  <a:pt x="785" y="2834"/>
                </a:lnTo>
                <a:lnTo>
                  <a:pt x="535" y="2649"/>
                </a:lnTo>
                <a:lnTo>
                  <a:pt x="393" y="2587"/>
                </a:lnTo>
                <a:lnTo>
                  <a:pt x="321" y="2525"/>
                </a:lnTo>
                <a:lnTo>
                  <a:pt x="286" y="2464"/>
                </a:lnTo>
                <a:lnTo>
                  <a:pt x="321" y="2464"/>
                </a:lnTo>
                <a:lnTo>
                  <a:pt x="393" y="2464"/>
                </a:lnTo>
                <a:lnTo>
                  <a:pt x="499" y="2525"/>
                </a:lnTo>
                <a:lnTo>
                  <a:pt x="571" y="2525"/>
                </a:lnTo>
                <a:lnTo>
                  <a:pt x="642" y="2525"/>
                </a:lnTo>
                <a:lnTo>
                  <a:pt x="1071" y="2464"/>
                </a:lnTo>
                <a:lnTo>
                  <a:pt x="1285" y="2464"/>
                </a:lnTo>
                <a:lnTo>
                  <a:pt x="1463" y="2402"/>
                </a:lnTo>
                <a:lnTo>
                  <a:pt x="1642" y="2341"/>
                </a:lnTo>
                <a:lnTo>
                  <a:pt x="1821" y="2217"/>
                </a:lnTo>
                <a:lnTo>
                  <a:pt x="1999" y="2033"/>
                </a:lnTo>
                <a:lnTo>
                  <a:pt x="2177" y="1787"/>
                </a:lnTo>
                <a:lnTo>
                  <a:pt x="2285" y="1294"/>
                </a:lnTo>
                <a:lnTo>
                  <a:pt x="2320" y="923"/>
                </a:lnTo>
                <a:lnTo>
                  <a:pt x="2249" y="493"/>
                </a:lnTo>
                <a:lnTo>
                  <a:pt x="2177" y="0"/>
                </a:lnTo>
                <a:close/>
              </a:path>
            </a:pathLst>
          </a:custGeom>
          <a:noFill/>
          <a:ln w="1714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Kaizen01"/>
          <xdr:cNvSpPr txBox="1">
            <a:spLocks noChangeArrowheads="1"/>
          </xdr:cNvSpPr>
        </xdr:nvSpPr>
        <xdr:spPr bwMode="auto">
          <a:xfrm>
            <a:off x="1327" y="744"/>
            <a:ext cx="101" cy="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2860" rIns="27432" bIns="0" anchor="t" upright="1"/>
          <a:lstStyle/>
          <a:p>
            <a:pPr algn="ctr" rtl="0">
              <a:defRPr sz="1000"/>
            </a:pPr>
            <a:r>
              <a:rPr lang="pt-BR" sz="1000" b="0" i="0" strike="noStrike">
                <a:solidFill>
                  <a:srgbClr val="000000"/>
                </a:solidFill>
                <a:latin typeface="Arial"/>
                <a:cs typeface="Arial"/>
              </a:rPr>
              <a:t>TROCA</a:t>
            </a:r>
          </a:p>
        </xdr:txBody>
      </xdr:sp>
    </xdr:grpSp>
    <xdr:clientData/>
  </xdr:twoCellAnchor>
  <xdr:twoCellAnchor>
    <xdr:from>
      <xdr:col>18</xdr:col>
      <xdr:colOff>66675</xdr:colOff>
      <xdr:row>50</xdr:row>
      <xdr:rowOff>66675</xdr:rowOff>
    </xdr:from>
    <xdr:to>
      <xdr:col>20</xdr:col>
      <xdr:colOff>95250</xdr:colOff>
      <xdr:row>52</xdr:row>
      <xdr:rowOff>104775</xdr:rowOff>
    </xdr:to>
    <xdr:grpSp>
      <xdr:nvGrpSpPr>
        <xdr:cNvPr id="135" name="Qualidade01"/>
        <xdr:cNvGrpSpPr>
          <a:grpSpLocks/>
        </xdr:cNvGrpSpPr>
      </xdr:nvGrpSpPr>
      <xdr:grpSpPr bwMode="auto">
        <a:xfrm>
          <a:off x="3963266" y="9447357"/>
          <a:ext cx="461529" cy="413327"/>
          <a:chOff x="1367" y="891"/>
          <a:chExt cx="49" cy="44"/>
        </a:xfrm>
      </xdr:grpSpPr>
      <xdr:sp macro="" textlink="">
        <xdr:nvSpPr>
          <xdr:cNvPr id="136" name="AutoShape 847"/>
          <xdr:cNvSpPr>
            <a:spLocks noChangeArrowheads="1"/>
          </xdr:cNvSpPr>
        </xdr:nvSpPr>
        <xdr:spPr bwMode="auto">
          <a:xfrm>
            <a:off x="1367" y="891"/>
            <a:ext cx="49" cy="44"/>
          </a:xfrm>
          <a:prstGeom prst="octagon">
            <a:avLst>
              <a:gd name="adj" fmla="val 29287"/>
            </a:avLst>
          </a:prstGeom>
          <a:solidFill>
            <a:srgbClr val="FFFFFF"/>
          </a:solidFill>
          <a:ln w="1714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137" name="WordArt 848"/>
          <xdr:cNvSpPr>
            <a:spLocks noChangeArrowheads="1" noChangeShapeType="1" noTextEdit="1"/>
          </xdr:cNvSpPr>
        </xdr:nvSpPr>
        <xdr:spPr bwMode="auto">
          <a:xfrm>
            <a:off x="1380" y="899"/>
            <a:ext cx="22" cy="31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pt-BR" sz="1400" kern="10" spc="0">
                <a:ln w="17145">
                  <a:solidFill>
                    <a:srgbClr val="000000"/>
                  </a:solidFill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Q</a:t>
            </a:r>
          </a:p>
        </xdr:txBody>
      </xdr:sp>
    </xdr:grpSp>
    <xdr:clientData/>
  </xdr:twoCellAnchor>
  <xdr:twoCellAnchor>
    <xdr:from>
      <xdr:col>1</xdr:col>
      <xdr:colOff>123825</xdr:colOff>
      <xdr:row>1</xdr:row>
      <xdr:rowOff>161925</xdr:rowOff>
    </xdr:from>
    <xdr:to>
      <xdr:col>40</xdr:col>
      <xdr:colOff>28575</xdr:colOff>
      <xdr:row>5</xdr:row>
      <xdr:rowOff>85725</xdr:rowOff>
    </xdr:to>
    <xdr:sp macro="" textlink="">
      <xdr:nvSpPr>
        <xdr:cNvPr id="138" name="WordArt 985"/>
        <xdr:cNvSpPr>
          <a:spLocks noChangeArrowheads="1" noChangeShapeType="1" noTextEdit="1"/>
        </xdr:cNvSpPr>
      </xdr:nvSpPr>
      <xdr:spPr bwMode="auto">
        <a:xfrm>
          <a:off x="342900" y="352425"/>
          <a:ext cx="8448675" cy="6858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pt-BR" sz="2000" kern="10" spc="40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000000"/>
                  </a:gs>
                  <a:gs pos="100000">
                    <a:srgbClr val="FFFFFF"/>
                  </a:gs>
                </a:gsLst>
                <a:lin ang="5400000" scaled="1"/>
              </a:gradFill>
              <a:effectLst>
                <a:outerShdw dist="45791" dir="3378596" algn="ctr" rotWithShape="0">
                  <a:srgbClr val="4D4D4D">
                    <a:alpha val="80000"/>
                  </a:srgbClr>
                </a:outerShdw>
              </a:effectLst>
              <a:latin typeface="Arial Black"/>
            </a:rPr>
            <a:t>Mapeando o Fluxo de Valor</a:t>
          </a:r>
        </a:p>
      </xdr:txBody>
    </xdr:sp>
    <xdr:clientData/>
  </xdr:twoCellAnchor>
  <xdr:twoCellAnchor>
    <xdr:from>
      <xdr:col>2</xdr:col>
      <xdr:colOff>133350</xdr:colOff>
      <xdr:row>5</xdr:row>
      <xdr:rowOff>95250</xdr:rowOff>
    </xdr:from>
    <xdr:to>
      <xdr:col>21</xdr:col>
      <xdr:colOff>152400</xdr:colOff>
      <xdr:row>9</xdr:row>
      <xdr:rowOff>161925</xdr:rowOff>
    </xdr:to>
    <xdr:sp macro="" textlink="">
      <xdr:nvSpPr>
        <xdr:cNvPr id="139" name="WordArt 987"/>
        <xdr:cNvSpPr>
          <a:spLocks noChangeArrowheads="1" noChangeShapeType="1" noTextEdit="1"/>
        </xdr:cNvSpPr>
      </xdr:nvSpPr>
      <xdr:spPr bwMode="auto">
        <a:xfrm rot="-1006428">
          <a:off x="571500" y="1047750"/>
          <a:ext cx="4181475" cy="828675"/>
        </a:xfrm>
        <a:prstGeom prst="rect">
          <a:avLst/>
        </a:prstGeom>
      </xdr:spPr>
      <xdr:txBody>
        <a:bodyPr wrap="none" fromWordArt="1">
          <a:prstTxWarp prst="textDeflateBottom">
            <a:avLst>
              <a:gd name="adj" fmla="val 71264"/>
            </a:avLst>
          </a:prstTxWarp>
          <a:scene3d>
            <a:camera prst="legacyPerspectiveFront">
              <a:rot lat="19799999" lon="19439998" rev="0"/>
            </a:camera>
            <a:lightRig rig="legacyNormal2" dir="t"/>
          </a:scene3d>
          <a:sp3d extrusionH="354000" prstMaterial="legacyMatte">
            <a:extrusionClr>
              <a:srgbClr val="939676"/>
            </a:extrusionClr>
          </a:sp3d>
        </a:bodyPr>
        <a:lstStyle/>
        <a:p>
          <a:pPr algn="ctr" rtl="0"/>
          <a:r>
            <a:rPr lang="pt-BR" sz="3600" kern="10" spc="0">
              <a:ln w="9525">
                <a:round/>
                <a:headEnd/>
                <a:tailEnd/>
              </a:ln>
              <a:gradFill rotWithShape="0">
                <a:gsLst>
                  <a:gs pos="0">
                    <a:srgbClr val="707070"/>
                  </a:gs>
                  <a:gs pos="50000">
                    <a:srgbClr val="FFFFFF"/>
                  </a:gs>
                  <a:gs pos="100000">
                    <a:srgbClr val="707070"/>
                  </a:gs>
                </a:gsLst>
                <a:lin ang="3706428" scaled="1"/>
              </a:gradFill>
              <a:effectLst/>
              <a:latin typeface="Impact"/>
            </a:rPr>
            <a:t>Ícones</a:t>
          </a:r>
        </a:p>
      </xdr:txBody>
    </xdr:sp>
    <xdr:clientData/>
  </xdr:twoCellAnchor>
  <xdr:twoCellAnchor editAs="oneCell">
    <xdr:from>
      <xdr:col>21</xdr:col>
      <xdr:colOff>76200</xdr:colOff>
      <xdr:row>5</xdr:row>
      <xdr:rowOff>66675</xdr:rowOff>
    </xdr:from>
    <xdr:to>
      <xdr:col>29</xdr:col>
      <xdr:colOff>114300</xdr:colOff>
      <xdr:row>10</xdr:row>
      <xdr:rowOff>161925</xdr:rowOff>
    </xdr:to>
    <xdr:pic>
      <xdr:nvPicPr>
        <xdr:cNvPr id="140" name="Lean01" descr="leape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76775" y="1019175"/>
          <a:ext cx="17907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1srv2\ORTAK\ORHAN\ISLETME\KAL_PL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erin\NonCyclic%20Std.%20Work-Acad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TR-2_p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C"/>
      <sheetName val="JE"/>
      <sheetName val="SOS"/>
      <sheetName val="WCT"/>
      <sheetName val="Utilization"/>
      <sheetName val="Disc &amp; Ob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C1:R33"/>
  <sheetViews>
    <sheetView showGridLines="0" tabSelected="1" zoomScale="85" zoomScaleNormal="85" workbookViewId="0"/>
  </sheetViews>
  <sheetFormatPr defaultRowHeight="15"/>
  <cols>
    <col min="1" max="1" width="0.42578125" style="96" customWidth="1"/>
    <col min="2" max="2" width="12.5703125" style="96" customWidth="1"/>
    <col min="3" max="3" width="15.5703125" style="96" customWidth="1"/>
    <col min="4" max="4" width="7.5703125" style="96" bestFit="1" customWidth="1"/>
    <col min="5" max="5" width="13.28515625" style="96" bestFit="1" customWidth="1"/>
    <col min="6" max="6" width="15.42578125" style="96" bestFit="1" customWidth="1"/>
    <col min="7" max="7" width="23" style="96" customWidth="1"/>
    <col min="8" max="8" width="16.42578125" style="96" customWidth="1"/>
    <col min="9" max="9" width="15.85546875" style="96" customWidth="1"/>
    <col min="10" max="11" width="12" style="96" customWidth="1"/>
    <col min="12" max="12" width="9.140625" style="96"/>
    <col min="13" max="13" width="24.28515625" style="96" bestFit="1" customWidth="1"/>
    <col min="14" max="14" width="21.140625" style="96" bestFit="1" customWidth="1"/>
    <col min="15" max="15" width="15.42578125" style="96" bestFit="1" customWidth="1"/>
    <col min="16" max="16" width="18.7109375" style="96" bestFit="1" customWidth="1"/>
    <col min="17" max="17" width="16.85546875" style="96" bestFit="1" customWidth="1"/>
    <col min="18" max="16384" width="9.140625" style="96"/>
  </cols>
  <sheetData>
    <row r="1" spans="3:18" ht="3.75" customHeight="1"/>
    <row r="2" spans="3:18" ht="13.5" customHeight="1">
      <c r="G2" s="123" t="s">
        <v>207</v>
      </c>
      <c r="H2" s="110">
        <v>8</v>
      </c>
      <c r="M2" s="335" t="s">
        <v>190</v>
      </c>
      <c r="N2" s="335"/>
      <c r="O2" s="122" t="s">
        <v>191</v>
      </c>
      <c r="P2" s="97"/>
      <c r="Q2" s="97"/>
    </row>
    <row r="3" spans="3:18" ht="12" customHeight="1">
      <c r="D3" s="335" t="s">
        <v>192</v>
      </c>
      <c r="E3" s="335"/>
      <c r="L3" s="98" t="s">
        <v>173</v>
      </c>
      <c r="M3" s="98" t="s">
        <v>193</v>
      </c>
      <c r="N3" s="98" t="s">
        <v>194</v>
      </c>
      <c r="O3" s="98" t="s">
        <v>195</v>
      </c>
      <c r="P3" s="98" t="s">
        <v>196</v>
      </c>
      <c r="Q3" s="98" t="s">
        <v>197</v>
      </c>
    </row>
    <row r="4" spans="3:18" ht="30.75" customHeight="1">
      <c r="C4" s="99" t="s">
        <v>198</v>
      </c>
      <c r="D4" s="99" t="s">
        <v>149</v>
      </c>
      <c r="E4" s="99" t="s">
        <v>150</v>
      </c>
      <c r="F4" s="99" t="s">
        <v>199</v>
      </c>
      <c r="G4" s="99" t="s">
        <v>200</v>
      </c>
      <c r="H4" s="99" t="s">
        <v>201</v>
      </c>
      <c r="I4" s="99" t="s">
        <v>202</v>
      </c>
      <c r="L4" s="98" t="s">
        <v>57</v>
      </c>
      <c r="M4" s="100">
        <f>N4/O4</f>
        <v>0.29183807959879082</v>
      </c>
      <c r="N4" s="121">
        <f>$I$28*O4</f>
        <v>489.99613564636979</v>
      </c>
      <c r="O4" s="101">
        <v>1679</v>
      </c>
      <c r="P4" s="101">
        <v>76076</v>
      </c>
      <c r="Q4" s="100">
        <f>O4/P4</f>
        <v>2.2070035227929965E-2</v>
      </c>
    </row>
    <row r="5" spans="3:18">
      <c r="C5" s="110" t="s">
        <v>217</v>
      </c>
      <c r="D5" s="103">
        <v>60</v>
      </c>
      <c r="E5" s="103">
        <v>95</v>
      </c>
      <c r="F5" s="104">
        <f>(((D5)*E5)*0.01*0.01)*2</f>
        <v>1.1400000000000001</v>
      </c>
      <c r="G5" s="105">
        <v>273600</v>
      </c>
      <c r="H5" s="102">
        <f t="shared" ref="H5:H27" si="0">G5/$N$23</f>
        <v>0.98158336500338872</v>
      </c>
      <c r="I5" s="102">
        <f t="shared" ref="I5:I27" si="1">G5/$N$25</f>
        <v>0.28646340420870792</v>
      </c>
      <c r="L5" s="98" t="s">
        <v>152</v>
      </c>
      <c r="M5" s="100">
        <f t="shared" ref="M5:M11" si="2">N5/O5</f>
        <v>0.29183807959879088</v>
      </c>
      <c r="N5" s="121">
        <f t="shared" ref="N5:N11" si="3">$I$28*O5</f>
        <v>133.953678535845</v>
      </c>
      <c r="O5" s="101">
        <v>459</v>
      </c>
      <c r="P5" s="124">
        <v>709380.2</v>
      </c>
      <c r="Q5" s="100">
        <f>O5/(P5*N26)</f>
        <v>7.4372840811817382E-3</v>
      </c>
    </row>
    <row r="6" spans="3:18">
      <c r="C6" s="110" t="s">
        <v>218</v>
      </c>
      <c r="D6" s="103">
        <v>70</v>
      </c>
      <c r="E6" s="103">
        <v>110</v>
      </c>
      <c r="F6" s="104">
        <f t="shared" ref="F6:F27" si="4">(((D6)*E6)*0.01*0.01)*2</f>
        <v>1.54</v>
      </c>
      <c r="G6" s="105">
        <v>5133.33</v>
      </c>
      <c r="H6" s="102">
        <f t="shared" si="0"/>
        <v>1.8416634996611277E-2</v>
      </c>
      <c r="I6" s="102">
        <f t="shared" si="1"/>
        <v>5.3746753900829189E-3</v>
      </c>
      <c r="L6" s="106" t="s">
        <v>203</v>
      </c>
      <c r="M6" s="107">
        <f>IF(N6=0,0,N6/O6)</f>
        <v>0</v>
      </c>
      <c r="N6" s="109">
        <f t="shared" si="3"/>
        <v>0</v>
      </c>
      <c r="O6" s="108">
        <v>0</v>
      </c>
      <c r="P6" s="108">
        <v>10075</v>
      </c>
      <c r="Q6" s="107">
        <f t="shared" ref="Q6" si="5">O6/P6</f>
        <v>0</v>
      </c>
    </row>
    <row r="7" spans="3:18">
      <c r="C7" s="110" t="s">
        <v>219</v>
      </c>
      <c r="D7" s="103">
        <v>60</v>
      </c>
      <c r="E7" s="103">
        <v>95</v>
      </c>
      <c r="F7" s="104">
        <f t="shared" si="4"/>
        <v>1.1400000000000001</v>
      </c>
      <c r="G7" s="105">
        <v>0</v>
      </c>
      <c r="H7" s="102">
        <f t="shared" si="0"/>
        <v>0</v>
      </c>
      <c r="I7" s="102">
        <f t="shared" si="1"/>
        <v>0</v>
      </c>
      <c r="L7" s="106" t="s">
        <v>204</v>
      </c>
      <c r="M7" s="107">
        <f>IF(N7=0,0,N7/O7)</f>
        <v>0</v>
      </c>
      <c r="N7" s="109">
        <f t="shared" si="3"/>
        <v>0</v>
      </c>
      <c r="O7" s="108">
        <v>0</v>
      </c>
      <c r="P7" s="125">
        <v>5463.57</v>
      </c>
      <c r="Q7" s="107">
        <f>IF(O7=0,0,O7/(P7*$N$29))</f>
        <v>0</v>
      </c>
    </row>
    <row r="8" spans="3:18">
      <c r="C8" s="110"/>
      <c r="D8" s="103">
        <v>0</v>
      </c>
      <c r="E8" s="103">
        <v>0</v>
      </c>
      <c r="F8" s="104">
        <f t="shared" si="4"/>
        <v>0</v>
      </c>
      <c r="G8" s="105">
        <v>0</v>
      </c>
      <c r="H8" s="102">
        <f t="shared" si="0"/>
        <v>0</v>
      </c>
      <c r="I8" s="102">
        <f t="shared" si="1"/>
        <v>0</v>
      </c>
      <c r="L8" s="98" t="s">
        <v>205</v>
      </c>
      <c r="M8" s="100">
        <f t="shared" si="2"/>
        <v>3.2329822457954051E-2</v>
      </c>
      <c r="N8" s="121">
        <f>$I$28*(O8*$N$28)</f>
        <v>27.722822757695599</v>
      </c>
      <c r="O8" s="126">
        <v>857.5</v>
      </c>
      <c r="P8" s="127">
        <v>360339.25</v>
      </c>
      <c r="Q8" s="100">
        <f>(O8/($E$29*0.01))/P8</f>
        <v>2.3797019059122759E-3</v>
      </c>
    </row>
    <row r="9" spans="3:18">
      <c r="C9" s="110"/>
      <c r="D9" s="103">
        <v>0</v>
      </c>
      <c r="E9" s="103">
        <v>0</v>
      </c>
      <c r="F9" s="104">
        <f t="shared" si="4"/>
        <v>0</v>
      </c>
      <c r="G9" s="105">
        <v>0</v>
      </c>
      <c r="H9" s="102">
        <f t="shared" si="0"/>
        <v>0</v>
      </c>
      <c r="I9" s="102">
        <f t="shared" si="1"/>
        <v>0</v>
      </c>
      <c r="L9" s="98" t="s">
        <v>118</v>
      </c>
      <c r="M9" s="100">
        <f t="shared" si="2"/>
        <v>3.2329822457954051E-2</v>
      </c>
      <c r="N9" s="121">
        <f>$I$28*(O9*$N$28)</f>
        <v>27.722822757695599</v>
      </c>
      <c r="O9" s="126">
        <v>857.5</v>
      </c>
      <c r="P9" s="127">
        <v>360339.25</v>
      </c>
      <c r="Q9" s="100">
        <f>(O9/($E$29*0.01))/P9</f>
        <v>2.3797019059122759E-3</v>
      </c>
    </row>
    <row r="10" spans="3:18">
      <c r="C10" s="110"/>
      <c r="D10" s="103">
        <v>0</v>
      </c>
      <c r="E10" s="103">
        <v>0</v>
      </c>
      <c r="F10" s="104">
        <f t="shared" si="4"/>
        <v>0</v>
      </c>
      <c r="G10" s="105">
        <v>0</v>
      </c>
      <c r="H10" s="102">
        <f t="shared" si="0"/>
        <v>0</v>
      </c>
      <c r="I10" s="102">
        <f t="shared" si="1"/>
        <v>0</v>
      </c>
      <c r="L10" s="98" t="s">
        <v>124</v>
      </c>
      <c r="M10" s="100">
        <f t="shared" si="2"/>
        <v>0.29183807959879082</v>
      </c>
      <c r="N10" s="121">
        <f t="shared" si="3"/>
        <v>391.93854090117605</v>
      </c>
      <c r="O10" s="128">
        <v>1343</v>
      </c>
      <c r="P10" s="128">
        <v>244546</v>
      </c>
      <c r="Q10" s="100">
        <f>(O10/($E$29*0.01))/P10</f>
        <v>5.49180931194949E-3</v>
      </c>
      <c r="R10" s="129" t="s">
        <v>220</v>
      </c>
    </row>
    <row r="11" spans="3:18">
      <c r="C11" s="110"/>
      <c r="D11" s="103">
        <v>0</v>
      </c>
      <c r="E11" s="103">
        <v>0</v>
      </c>
      <c r="F11" s="104">
        <f t="shared" si="4"/>
        <v>0</v>
      </c>
      <c r="G11" s="105">
        <v>0</v>
      </c>
      <c r="H11" s="102">
        <f t="shared" si="0"/>
        <v>0</v>
      </c>
      <c r="I11" s="102">
        <f t="shared" si="1"/>
        <v>0</v>
      </c>
      <c r="L11" s="98" t="s">
        <v>124</v>
      </c>
      <c r="M11" s="100">
        <f t="shared" si="2"/>
        <v>0.29183807959879082</v>
      </c>
      <c r="N11" s="121">
        <f t="shared" si="3"/>
        <v>45.760210881090401</v>
      </c>
      <c r="O11" s="101">
        <v>156.80000000000001</v>
      </c>
      <c r="P11" s="130">
        <f>P10</f>
        <v>244546</v>
      </c>
      <c r="Q11" s="100">
        <f>(O11/$N$28)/P11</f>
        <v>5.7879415139790594E-3</v>
      </c>
      <c r="R11" s="129" t="s">
        <v>0</v>
      </c>
    </row>
    <row r="12" spans="3:18">
      <c r="C12" s="110"/>
      <c r="D12" s="103">
        <v>0</v>
      </c>
      <c r="E12" s="103">
        <v>0</v>
      </c>
      <c r="F12" s="104">
        <f t="shared" si="4"/>
        <v>0</v>
      </c>
      <c r="G12" s="105">
        <v>0</v>
      </c>
      <c r="H12" s="102">
        <f t="shared" si="0"/>
        <v>0</v>
      </c>
      <c r="I12" s="102">
        <f t="shared" si="1"/>
        <v>0</v>
      </c>
      <c r="M12" s="131"/>
      <c r="N12" s="131"/>
      <c r="P12" s="132" t="s">
        <v>215</v>
      </c>
      <c r="Q12" s="133">
        <f>SUM(Q10:Q11)</f>
        <v>1.1279750825928549E-2</v>
      </c>
    </row>
    <row r="13" spans="3:18">
      <c r="C13" s="110"/>
      <c r="D13" s="103">
        <v>0</v>
      </c>
      <c r="E13" s="103">
        <v>0</v>
      </c>
      <c r="F13" s="104">
        <f t="shared" si="4"/>
        <v>0</v>
      </c>
      <c r="G13" s="105">
        <v>0</v>
      </c>
      <c r="H13" s="102">
        <f t="shared" si="0"/>
        <v>0</v>
      </c>
      <c r="I13" s="102">
        <f t="shared" si="1"/>
        <v>0</v>
      </c>
      <c r="L13" s="106" t="s">
        <v>131</v>
      </c>
      <c r="M13" s="107">
        <f>IF(N13=0,0,N13/O13)</f>
        <v>0</v>
      </c>
      <c r="N13" s="109">
        <f>$I$28*O13</f>
        <v>0</v>
      </c>
      <c r="O13" s="125">
        <v>0</v>
      </c>
      <c r="P13" s="125">
        <v>123723</v>
      </c>
      <c r="Q13" s="107">
        <f>(O13/($E$29*0.01))/P13</f>
        <v>0</v>
      </c>
      <c r="R13" s="129" t="s">
        <v>220</v>
      </c>
    </row>
    <row r="14" spans="3:18">
      <c r="C14" s="110"/>
      <c r="D14" s="103">
        <v>0</v>
      </c>
      <c r="E14" s="103">
        <v>0</v>
      </c>
      <c r="F14" s="104">
        <f t="shared" si="4"/>
        <v>0</v>
      </c>
      <c r="G14" s="105">
        <v>0</v>
      </c>
      <c r="H14" s="102">
        <f t="shared" si="0"/>
        <v>0</v>
      </c>
      <c r="I14" s="102">
        <f t="shared" si="1"/>
        <v>0</v>
      </c>
      <c r="L14" s="106" t="s">
        <v>131</v>
      </c>
      <c r="M14" s="107">
        <f>IF(N14=0,0,N14/O14)</f>
        <v>0</v>
      </c>
      <c r="N14" s="109">
        <f t="shared" ref="N14" si="6">$I$28*O14</f>
        <v>0</v>
      </c>
      <c r="O14" s="108">
        <v>0</v>
      </c>
      <c r="P14" s="134">
        <f>P13</f>
        <v>123723</v>
      </c>
      <c r="Q14" s="107">
        <f>(O14/$N$28)/P14</f>
        <v>0</v>
      </c>
      <c r="R14" s="129" t="s">
        <v>0</v>
      </c>
    </row>
    <row r="15" spans="3:18">
      <c r="C15" s="110"/>
      <c r="D15" s="103">
        <v>0</v>
      </c>
      <c r="E15" s="103">
        <v>0</v>
      </c>
      <c r="F15" s="104">
        <f t="shared" si="4"/>
        <v>0</v>
      </c>
      <c r="G15" s="105">
        <v>0</v>
      </c>
      <c r="H15" s="102">
        <f t="shared" si="0"/>
        <v>0</v>
      </c>
      <c r="I15" s="102">
        <f t="shared" si="1"/>
        <v>0</v>
      </c>
      <c r="M15" s="131"/>
      <c r="N15" s="131"/>
      <c r="P15" s="132" t="s">
        <v>215</v>
      </c>
      <c r="Q15" s="133">
        <f>SUM(Q13:Q14)</f>
        <v>0</v>
      </c>
    </row>
    <row r="16" spans="3:18">
      <c r="C16" s="110"/>
      <c r="D16" s="103">
        <v>0</v>
      </c>
      <c r="E16" s="103">
        <v>0</v>
      </c>
      <c r="F16" s="104">
        <f t="shared" si="4"/>
        <v>0</v>
      </c>
      <c r="G16" s="105">
        <v>0</v>
      </c>
      <c r="H16" s="102">
        <f t="shared" si="0"/>
        <v>0</v>
      </c>
      <c r="I16" s="102">
        <f t="shared" si="1"/>
        <v>0</v>
      </c>
      <c r="L16" s="98" t="s">
        <v>136</v>
      </c>
      <c r="M16" s="100">
        <f>N16/O16</f>
        <v>0.29183807959879082</v>
      </c>
      <c r="N16" s="121">
        <f>$I$28*O16</f>
        <v>285.70947992721619</v>
      </c>
      <c r="O16" s="128">
        <v>979</v>
      </c>
      <c r="P16" s="128">
        <v>224573</v>
      </c>
      <c r="Q16" s="100">
        <f>(O16/($E$29*0.01))/P16</f>
        <v>4.3593842536725248E-3</v>
      </c>
      <c r="R16" s="129" t="s">
        <v>220</v>
      </c>
    </row>
    <row r="17" spans="3:18">
      <c r="C17" s="110"/>
      <c r="D17" s="103">
        <v>0</v>
      </c>
      <c r="E17" s="103">
        <v>0</v>
      </c>
      <c r="F17" s="104">
        <f t="shared" si="4"/>
        <v>0</v>
      </c>
      <c r="G17" s="105">
        <v>0</v>
      </c>
      <c r="H17" s="102">
        <f t="shared" si="0"/>
        <v>0</v>
      </c>
      <c r="I17" s="102">
        <f t="shared" si="1"/>
        <v>0</v>
      </c>
      <c r="L17" s="98" t="s">
        <v>136</v>
      </c>
      <c r="M17" s="100">
        <f t="shared" ref="M17" si="7">N17/O17</f>
        <v>0.29183807959879082</v>
      </c>
      <c r="N17" s="121">
        <f t="shared" ref="N17" si="8">$I$28*O17</f>
        <v>12.811691694386917</v>
      </c>
      <c r="O17" s="101">
        <v>43.9</v>
      </c>
      <c r="P17" s="130">
        <f>P16</f>
        <v>224573</v>
      </c>
      <c r="Q17" s="100">
        <f>(O17/$N$28)/P17</f>
        <v>1.7645973341989308E-3</v>
      </c>
      <c r="R17" s="129" t="s">
        <v>0</v>
      </c>
    </row>
    <row r="18" spans="3:18">
      <c r="C18" s="110"/>
      <c r="D18" s="103">
        <v>0</v>
      </c>
      <c r="E18" s="103">
        <v>0</v>
      </c>
      <c r="F18" s="104">
        <f t="shared" si="4"/>
        <v>0</v>
      </c>
      <c r="G18" s="105">
        <v>0</v>
      </c>
      <c r="H18" s="102">
        <f t="shared" si="0"/>
        <v>0</v>
      </c>
      <c r="I18" s="102">
        <f t="shared" si="1"/>
        <v>0</v>
      </c>
      <c r="M18" s="131"/>
      <c r="N18" s="131"/>
      <c r="P18" s="132" t="s">
        <v>215</v>
      </c>
      <c r="Q18" s="133">
        <f>SUM(Q16:Q17)</f>
        <v>6.1239815878714552E-3</v>
      </c>
    </row>
    <row r="19" spans="3:18">
      <c r="C19" s="110"/>
      <c r="D19" s="103">
        <v>0</v>
      </c>
      <c r="E19" s="103">
        <v>0</v>
      </c>
      <c r="F19" s="104">
        <f t="shared" si="4"/>
        <v>0</v>
      </c>
      <c r="G19" s="105">
        <v>0</v>
      </c>
      <c r="H19" s="102">
        <f t="shared" si="0"/>
        <v>0</v>
      </c>
      <c r="I19" s="102">
        <f t="shared" si="1"/>
        <v>0</v>
      </c>
      <c r="L19" s="98" t="s">
        <v>137</v>
      </c>
      <c r="M19" s="100">
        <f>N19/O19</f>
        <v>0.29183807959879082</v>
      </c>
      <c r="N19" s="121">
        <f>$I$28*O19</f>
        <v>174.22733352047811</v>
      </c>
      <c r="O19" s="128">
        <v>597</v>
      </c>
      <c r="P19" s="128">
        <v>278785</v>
      </c>
      <c r="Q19" s="100">
        <f>(O19/($E$29*0.01))/P19</f>
        <v>2.1414351561238948E-3</v>
      </c>
      <c r="R19" s="129" t="s">
        <v>220</v>
      </c>
    </row>
    <row r="20" spans="3:18">
      <c r="C20" s="110"/>
      <c r="D20" s="103">
        <v>0</v>
      </c>
      <c r="E20" s="103">
        <v>0</v>
      </c>
      <c r="F20" s="104">
        <f t="shared" si="4"/>
        <v>0</v>
      </c>
      <c r="G20" s="105">
        <v>0</v>
      </c>
      <c r="H20" s="102">
        <f t="shared" si="0"/>
        <v>0</v>
      </c>
      <c r="I20" s="102">
        <f t="shared" si="1"/>
        <v>0</v>
      </c>
      <c r="L20" s="98" t="s">
        <v>137</v>
      </c>
      <c r="M20" s="100">
        <f t="shared" ref="M20" si="9">N20/O20</f>
        <v>0.29183807959879082</v>
      </c>
      <c r="N20" s="121">
        <f t="shared" ref="N20" si="10">$I$28*O20</f>
        <v>33.590562961820822</v>
      </c>
      <c r="O20" s="101">
        <v>115.1</v>
      </c>
      <c r="P20" s="130">
        <f>P19</f>
        <v>278785</v>
      </c>
      <c r="Q20" s="100">
        <f>(O20/$N$28)/P20</f>
        <v>3.7268727108773127E-3</v>
      </c>
      <c r="R20" s="129" t="s">
        <v>0</v>
      </c>
    </row>
    <row r="21" spans="3:18">
      <c r="C21" s="110"/>
      <c r="D21" s="103">
        <v>0</v>
      </c>
      <c r="E21" s="103">
        <v>0</v>
      </c>
      <c r="F21" s="104">
        <f t="shared" si="4"/>
        <v>0</v>
      </c>
      <c r="G21" s="105">
        <v>0</v>
      </c>
      <c r="H21" s="102">
        <f t="shared" si="0"/>
        <v>0</v>
      </c>
      <c r="I21" s="102">
        <f t="shared" si="1"/>
        <v>0</v>
      </c>
      <c r="P21" s="132" t="s">
        <v>215</v>
      </c>
      <c r="Q21" s="133">
        <f>SUM(Q19:Q20)</f>
        <v>5.8683078670012075E-3</v>
      </c>
    </row>
    <row r="22" spans="3:18">
      <c r="C22" s="110"/>
      <c r="D22" s="103">
        <v>0</v>
      </c>
      <c r="E22" s="103">
        <v>0</v>
      </c>
      <c r="F22" s="104">
        <f t="shared" si="4"/>
        <v>0</v>
      </c>
      <c r="G22" s="105">
        <v>0</v>
      </c>
      <c r="H22" s="102">
        <f t="shared" si="0"/>
        <v>0</v>
      </c>
      <c r="I22" s="102">
        <f t="shared" si="1"/>
        <v>0</v>
      </c>
      <c r="L22" s="106" t="s">
        <v>206</v>
      </c>
      <c r="M22" s="107">
        <f>IF(N22=0,0,N22/O22)</f>
        <v>0</v>
      </c>
      <c r="N22" s="109">
        <f>$I$28*O22</f>
        <v>0</v>
      </c>
      <c r="O22" s="108">
        <v>0</v>
      </c>
      <c r="P22" s="125">
        <v>5463.57</v>
      </c>
      <c r="Q22" s="107">
        <f>IF(O22=0,0,O22/(P22*$N$29))</f>
        <v>0</v>
      </c>
    </row>
    <row r="23" spans="3:18">
      <c r="C23" s="110"/>
      <c r="D23" s="103">
        <v>0</v>
      </c>
      <c r="E23" s="103">
        <v>0</v>
      </c>
      <c r="F23" s="104">
        <f t="shared" si="4"/>
        <v>0</v>
      </c>
      <c r="G23" s="105">
        <v>0</v>
      </c>
      <c r="H23" s="102">
        <f t="shared" si="0"/>
        <v>0</v>
      </c>
      <c r="I23" s="102">
        <f t="shared" si="1"/>
        <v>0</v>
      </c>
      <c r="M23" s="123" t="s">
        <v>208</v>
      </c>
      <c r="N23" s="111">
        <f>G29</f>
        <v>278733.33</v>
      </c>
    </row>
    <row r="24" spans="3:18">
      <c r="C24" s="110"/>
      <c r="D24" s="103">
        <v>0</v>
      </c>
      <c r="E24" s="103">
        <v>0</v>
      </c>
      <c r="F24" s="104">
        <f t="shared" si="4"/>
        <v>0</v>
      </c>
      <c r="G24" s="105">
        <v>0</v>
      </c>
      <c r="H24" s="102">
        <f t="shared" si="0"/>
        <v>0</v>
      </c>
      <c r="I24" s="102">
        <f t="shared" si="1"/>
        <v>0</v>
      </c>
      <c r="M24" s="123" t="s">
        <v>209</v>
      </c>
      <c r="N24" s="110">
        <v>1330</v>
      </c>
      <c r="Q24" s="116" t="s">
        <v>214</v>
      </c>
    </row>
    <row r="25" spans="3:18">
      <c r="C25" s="110"/>
      <c r="D25" s="103">
        <v>0</v>
      </c>
      <c r="E25" s="103">
        <v>0</v>
      </c>
      <c r="F25" s="104">
        <f t="shared" si="4"/>
        <v>0</v>
      </c>
      <c r="G25" s="105">
        <v>0</v>
      </c>
      <c r="H25" s="102">
        <f t="shared" si="0"/>
        <v>0</v>
      </c>
      <c r="I25" s="102">
        <f t="shared" si="1"/>
        <v>0</v>
      </c>
      <c r="M25" s="123" t="s">
        <v>210</v>
      </c>
      <c r="N25" s="124">
        <v>955095.82019999996</v>
      </c>
      <c r="Q25" s="115"/>
    </row>
    <row r="26" spans="3:18">
      <c r="C26" s="110"/>
      <c r="D26" s="103">
        <v>0</v>
      </c>
      <c r="E26" s="103">
        <v>0</v>
      </c>
      <c r="F26" s="104">
        <f t="shared" si="4"/>
        <v>0</v>
      </c>
      <c r="G26" s="105">
        <v>0</v>
      </c>
      <c r="H26" s="102">
        <f t="shared" si="0"/>
        <v>0</v>
      </c>
      <c r="I26" s="102">
        <f t="shared" si="1"/>
        <v>0</v>
      </c>
      <c r="M26" s="112" t="s">
        <v>211</v>
      </c>
      <c r="N26" s="113">
        <v>8.6999999999999994E-2</v>
      </c>
      <c r="O26" s="114" t="s">
        <v>152</v>
      </c>
    </row>
    <row r="27" spans="3:18">
      <c r="C27" s="110"/>
      <c r="D27" s="103">
        <v>0</v>
      </c>
      <c r="E27" s="103">
        <v>0</v>
      </c>
      <c r="F27" s="104">
        <f t="shared" si="4"/>
        <v>0</v>
      </c>
      <c r="G27" s="105">
        <v>0</v>
      </c>
      <c r="H27" s="102">
        <f t="shared" si="0"/>
        <v>0</v>
      </c>
      <c r="I27" s="102">
        <f t="shared" si="1"/>
        <v>0</v>
      </c>
      <c r="M27" s="118" t="s">
        <v>211</v>
      </c>
      <c r="N27" s="119">
        <v>0</v>
      </c>
      <c r="O27" s="120" t="s">
        <v>212</v>
      </c>
      <c r="Q27" s="116" t="s">
        <v>216</v>
      </c>
    </row>
    <row r="28" spans="3:18">
      <c r="E28" s="336" t="s">
        <v>221</v>
      </c>
      <c r="F28" s="336"/>
      <c r="G28" s="135" t="s">
        <v>215</v>
      </c>
      <c r="H28" s="102">
        <f>SUM(H5:H27)</f>
        <v>1</v>
      </c>
      <c r="I28" s="102">
        <f>SUM(I5:I27)</f>
        <v>0.29183807959879082</v>
      </c>
      <c r="M28" s="112" t="s">
        <v>213</v>
      </c>
      <c r="N28" s="121">
        <f>$F$29*N26</f>
        <v>0.11078</v>
      </c>
      <c r="O28" s="114" t="s">
        <v>152</v>
      </c>
      <c r="Q28" s="116"/>
    </row>
    <row r="29" spans="3:18">
      <c r="E29" s="136">
        <f>AVERAGEIF(E5:E27,"&gt;0",E5:E27)</f>
        <v>100</v>
      </c>
      <c r="F29" s="137">
        <f>AVERAGEIF(F5:F27,"&gt;0",F5:F27)</f>
        <v>1.2733333333333334</v>
      </c>
      <c r="G29" s="138">
        <f>SUM(G5:G27)</f>
        <v>278733.33</v>
      </c>
      <c r="M29" s="118" t="s">
        <v>213</v>
      </c>
      <c r="N29" s="109">
        <f>$F$29*N27</f>
        <v>0</v>
      </c>
      <c r="O29" s="120" t="s">
        <v>212</v>
      </c>
    </row>
    <row r="30" spans="3:18" ht="4.5" customHeight="1">
      <c r="G30" s="117"/>
    </row>
    <row r="33" ht="3.75" customHeight="1"/>
  </sheetData>
  <mergeCells count="3">
    <mergeCell ref="M2:N2"/>
    <mergeCell ref="D3:E3"/>
    <mergeCell ref="E28:F28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A2336"/>
  <sheetViews>
    <sheetView showGridLines="0" workbookViewId="0"/>
  </sheetViews>
  <sheetFormatPr defaultRowHeight="15"/>
  <cols>
    <col min="1" max="1" width="0.7109375" customWidth="1"/>
    <col min="2" max="2" width="29.28515625" bestFit="1" customWidth="1"/>
    <col min="3" max="3" width="17.5703125" bestFit="1" customWidth="1"/>
    <col min="4" max="4" width="19" bestFit="1" customWidth="1"/>
    <col min="5" max="5" width="14.85546875" bestFit="1" customWidth="1"/>
    <col min="6" max="6" width="18.7109375" bestFit="1" customWidth="1"/>
    <col min="7" max="7" width="16" bestFit="1" customWidth="1"/>
    <col min="8" max="8" width="10.5703125" bestFit="1" customWidth="1"/>
    <col min="9" max="9" width="8.85546875" bestFit="1" customWidth="1"/>
    <col min="10" max="10" width="9.7109375" bestFit="1" customWidth="1"/>
    <col min="11" max="11" width="10.85546875" bestFit="1" customWidth="1"/>
    <col min="12" max="12" width="19.85546875" bestFit="1" customWidth="1"/>
    <col min="13" max="13" width="14.7109375" bestFit="1" customWidth="1"/>
  </cols>
  <sheetData>
    <row r="1" spans="1:53" ht="3" customHeight="1">
      <c r="A1" s="210"/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53">
      <c r="A2" s="210"/>
      <c r="B2" s="211" t="s">
        <v>167</v>
      </c>
      <c r="C2" s="212">
        <v>1.1399999999999999</v>
      </c>
      <c r="D2" s="210"/>
      <c r="E2" s="384" t="s">
        <v>148</v>
      </c>
      <c r="F2" s="384"/>
      <c r="G2" s="213"/>
      <c r="H2" s="213"/>
      <c r="I2" s="213"/>
      <c r="J2" s="213"/>
      <c r="K2" s="213"/>
      <c r="L2" s="213"/>
      <c r="M2" s="213"/>
      <c r="N2" s="213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</row>
    <row r="3" spans="1:53">
      <c r="A3" s="210"/>
      <c r="B3" s="214" t="s">
        <v>143</v>
      </c>
      <c r="C3" s="214" t="s">
        <v>144</v>
      </c>
      <c r="D3" s="214" t="s">
        <v>145</v>
      </c>
      <c r="E3" s="214" t="s">
        <v>149</v>
      </c>
      <c r="F3" s="214" t="s">
        <v>150</v>
      </c>
      <c r="G3" s="214" t="s">
        <v>151</v>
      </c>
      <c r="I3" s="213"/>
      <c r="J3" s="213"/>
      <c r="K3" s="213"/>
      <c r="L3" s="213"/>
      <c r="M3" s="213"/>
      <c r="N3" s="213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</row>
    <row r="4" spans="1:53">
      <c r="A4" s="210"/>
      <c r="B4" s="215">
        <f>'Família 08'!G29</f>
        <v>278733.33</v>
      </c>
      <c r="C4" s="216">
        <f>extrusora!C29</f>
        <v>21</v>
      </c>
      <c r="D4" s="217">
        <f>B4/C4</f>
        <v>13273.015714285715</v>
      </c>
      <c r="E4" s="218">
        <v>60</v>
      </c>
      <c r="F4" s="218">
        <v>95</v>
      </c>
      <c r="G4" s="219">
        <f>(F4*0.01)*(D4/C2)</f>
        <v>11060.846428571431</v>
      </c>
      <c r="M4" s="213"/>
      <c r="N4" s="213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</row>
    <row r="5" spans="1:53" ht="3" customHeight="1">
      <c r="A5" s="210"/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</row>
    <row r="6" spans="1:53">
      <c r="A6" s="210"/>
      <c r="B6" s="214" t="s">
        <v>54</v>
      </c>
      <c r="C6" s="214" t="s">
        <v>153</v>
      </c>
      <c r="D6" s="214" t="s">
        <v>154</v>
      </c>
      <c r="E6" s="214" t="s">
        <v>160</v>
      </c>
      <c r="F6" s="214" t="s">
        <v>155</v>
      </c>
      <c r="G6" s="214" t="s">
        <v>62</v>
      </c>
      <c r="H6" s="210"/>
      <c r="I6" s="210"/>
      <c r="J6" s="210"/>
      <c r="K6" s="210"/>
      <c r="L6" s="210"/>
      <c r="M6" s="210"/>
      <c r="N6" s="213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</row>
    <row r="7" spans="1:53">
      <c r="A7" s="210"/>
      <c r="B7" s="216" t="s">
        <v>57</v>
      </c>
      <c r="C7" s="216" t="s">
        <v>58</v>
      </c>
      <c r="D7" s="221">
        <f>extrusora!F33</f>
        <v>1</v>
      </c>
      <c r="E7" s="222">
        <f>extrusora!C59</f>
        <v>95697.525922353525</v>
      </c>
      <c r="F7" s="216">
        <f t="shared" ref="F7:F13" si="0">E7*D7</f>
        <v>95697.525922353525</v>
      </c>
      <c r="G7" s="223" t="s">
        <v>29</v>
      </c>
      <c r="H7" s="210"/>
      <c r="I7" s="210"/>
      <c r="J7" s="210"/>
      <c r="K7" s="210"/>
      <c r="L7" s="210"/>
      <c r="M7" s="210"/>
      <c r="N7" s="213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</row>
    <row r="8" spans="1:53">
      <c r="A8" s="210"/>
      <c r="B8" s="216" t="s">
        <v>152</v>
      </c>
      <c r="C8" s="216" t="s">
        <v>83</v>
      </c>
      <c r="D8" s="221">
        <f>tecelagem!F27</f>
        <v>5</v>
      </c>
      <c r="E8" s="224">
        <f>tecelagem!C52</f>
        <v>57457.721264237109</v>
      </c>
      <c r="F8" s="216">
        <f t="shared" si="0"/>
        <v>287288.60632118554</v>
      </c>
      <c r="G8" s="28" t="s">
        <v>147</v>
      </c>
      <c r="H8" s="210"/>
      <c r="I8" s="210"/>
      <c r="J8" s="210"/>
      <c r="K8" s="210"/>
      <c r="L8" s="210"/>
      <c r="M8" s="210"/>
      <c r="N8" s="213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</row>
    <row r="9" spans="1:53">
      <c r="A9" s="210"/>
      <c r="B9" s="216" t="s">
        <v>103</v>
      </c>
      <c r="C9" s="216" t="s">
        <v>104</v>
      </c>
      <c r="D9" s="221">
        <f>'impressora Thunder COMAT'!F22</f>
        <v>1</v>
      </c>
      <c r="E9" s="224">
        <f>'impressora Thunder COMAT'!C45</f>
        <v>916494.05839047628</v>
      </c>
      <c r="F9" s="216">
        <f t="shared" si="0"/>
        <v>916494.05839047628</v>
      </c>
      <c r="G9" s="28" t="s">
        <v>147</v>
      </c>
      <c r="H9" s="210"/>
      <c r="I9" s="210"/>
      <c r="J9" s="210"/>
      <c r="K9" s="210"/>
      <c r="L9" s="210"/>
      <c r="M9" s="210"/>
      <c r="N9" s="213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</row>
    <row r="10" spans="1:53">
      <c r="A10" s="210"/>
      <c r="B10" s="216" t="s">
        <v>103</v>
      </c>
      <c r="C10" s="216" t="s">
        <v>118</v>
      </c>
      <c r="D10" s="221">
        <f>'impressora Padane'!F22</f>
        <v>1</v>
      </c>
      <c r="E10" s="224">
        <f>'impressora Padane'!C45</f>
        <v>470733.07133486017</v>
      </c>
      <c r="F10" s="216">
        <f t="shared" si="0"/>
        <v>470733.07133486017</v>
      </c>
      <c r="G10" s="28" t="s">
        <v>147</v>
      </c>
      <c r="H10" s="210"/>
      <c r="I10" s="210"/>
      <c r="J10" s="210"/>
      <c r="K10" s="210"/>
      <c r="L10" s="210"/>
      <c r="M10" s="210"/>
      <c r="N10" s="213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</row>
    <row r="11" spans="1:53">
      <c r="A11" s="210"/>
      <c r="B11" s="216" t="s">
        <v>43</v>
      </c>
      <c r="C11" s="216" t="s">
        <v>124</v>
      </c>
      <c r="D11" s="221">
        <f>'corte costura Chinesa'!F22</f>
        <v>1</v>
      </c>
      <c r="E11" s="224">
        <f>'corte costura Chinesa'!C46</f>
        <v>312178.63594484125</v>
      </c>
      <c r="F11" s="216">
        <f t="shared" si="0"/>
        <v>312178.63594484125</v>
      </c>
      <c r="G11" s="28" t="s">
        <v>147</v>
      </c>
      <c r="H11" s="210"/>
      <c r="I11" s="210"/>
      <c r="J11" s="210"/>
      <c r="K11" s="210"/>
      <c r="L11" s="210"/>
      <c r="M11" s="210"/>
      <c r="N11" s="213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</row>
    <row r="12" spans="1:53">
      <c r="A12" s="210"/>
      <c r="B12" s="216" t="s">
        <v>43</v>
      </c>
      <c r="C12" s="216" t="s">
        <v>136</v>
      </c>
      <c r="D12" s="221">
        <f>'corte costura Taubaté'!F22</f>
        <v>1</v>
      </c>
      <c r="E12" s="224">
        <f>'corte costura Taubaté'!C46</f>
        <v>313892.92921649525</v>
      </c>
      <c r="F12" s="216">
        <f t="shared" si="0"/>
        <v>313892.92921649525</v>
      </c>
      <c r="G12" s="28" t="s">
        <v>147</v>
      </c>
      <c r="H12" s="210"/>
      <c r="I12" s="210"/>
      <c r="J12" s="210"/>
      <c r="K12" s="210"/>
      <c r="L12" s="210"/>
      <c r="M12" s="210"/>
      <c r="N12" s="213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</row>
    <row r="13" spans="1:53">
      <c r="A13" s="210"/>
      <c r="B13" s="216" t="s">
        <v>43</v>
      </c>
      <c r="C13" s="216" t="s">
        <v>137</v>
      </c>
      <c r="D13" s="221">
        <f>'corte costura Vitra'!F22</f>
        <v>1</v>
      </c>
      <c r="E13" s="224">
        <f>'corte costura Vitra'!C46</f>
        <v>339550.69064495986</v>
      </c>
      <c r="F13" s="216">
        <f t="shared" si="0"/>
        <v>339550.69064495986</v>
      </c>
      <c r="G13" s="28" t="s">
        <v>147</v>
      </c>
      <c r="H13" s="210"/>
      <c r="I13" s="210"/>
      <c r="J13" s="210"/>
      <c r="K13" s="210"/>
      <c r="L13" s="210"/>
      <c r="M13" s="210"/>
      <c r="N13" s="213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</row>
    <row r="14" spans="1:53" ht="4.5" customHeight="1">
      <c r="A14" s="210"/>
      <c r="B14" s="210"/>
      <c r="C14" s="210"/>
      <c r="D14" s="210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</row>
    <row r="15" spans="1:53" ht="15" customHeight="1">
      <c r="A15" s="210"/>
      <c r="B15" s="214" t="s">
        <v>54</v>
      </c>
      <c r="C15" s="214" t="s">
        <v>156</v>
      </c>
      <c r="D15" s="214" t="s">
        <v>62</v>
      </c>
      <c r="E15" s="214" t="s">
        <v>157</v>
      </c>
      <c r="F15" s="214" t="s">
        <v>62</v>
      </c>
      <c r="G15" s="214" t="s">
        <v>222</v>
      </c>
      <c r="H15" s="214" t="s">
        <v>159</v>
      </c>
      <c r="I15" s="316" t="s">
        <v>309</v>
      </c>
      <c r="J15" s="213"/>
      <c r="K15" s="213"/>
      <c r="L15" s="213"/>
      <c r="M15" s="213"/>
      <c r="N15" s="213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</row>
    <row r="16" spans="1:53" ht="15" customHeight="1">
      <c r="A16" s="210"/>
      <c r="B16" s="216" t="s">
        <v>57</v>
      </c>
      <c r="C16" s="225">
        <f>(F7*C24)/(C27+C28)</f>
        <v>839578.23414106702</v>
      </c>
      <c r="D16" s="28" t="s">
        <v>146</v>
      </c>
      <c r="E16" s="226">
        <f t="shared" ref="E16:E22" si="1">$G$4</f>
        <v>11060.846428571431</v>
      </c>
      <c r="F16" s="28" t="s">
        <v>146</v>
      </c>
      <c r="G16" s="227">
        <f>(((C27+C28)*(H16*60))/(F7/C4)*((F4)*0.01))/C24</f>
        <v>3.0275148414679865E-2</v>
      </c>
      <c r="H16" s="228">
        <f>(extrusora!C55/60)</f>
        <v>21.235050663622093</v>
      </c>
      <c r="I16" s="317">
        <f>(H16*60)/G16</f>
        <v>42084.122012083564</v>
      </c>
      <c r="J16" s="213"/>
      <c r="K16" s="213"/>
      <c r="L16" s="213"/>
      <c r="M16" s="213"/>
      <c r="N16" s="213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</row>
    <row r="17" spans="1:53" ht="15" customHeight="1">
      <c r="A17" s="210"/>
      <c r="B17" s="216" t="s">
        <v>152</v>
      </c>
      <c r="C17" s="216">
        <f t="shared" ref="C17:C22" si="2">F8/$C$4</f>
        <v>13680.409824818358</v>
      </c>
      <c r="D17" s="28" t="s">
        <v>146</v>
      </c>
      <c r="E17" s="226">
        <f t="shared" si="1"/>
        <v>11060.846428571431</v>
      </c>
      <c r="F17" s="28" t="s">
        <v>146</v>
      </c>
      <c r="G17" s="227">
        <f>((H17*60)/C17)*(($F$4)*0.01)</f>
        <v>5.1162712030851265E-2</v>
      </c>
      <c r="H17" s="228">
        <f>(tecelagem!C49/60)</f>
        <v>12.279418742652808</v>
      </c>
      <c r="I17" s="319">
        <f t="shared" ref="I17:I22" si="3">(H17*60)/G17</f>
        <v>14400.43139454564</v>
      </c>
      <c r="J17" s="213"/>
      <c r="K17" s="213"/>
      <c r="L17" s="213"/>
      <c r="M17" s="213"/>
      <c r="N17" s="213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</row>
    <row r="18" spans="1:53" ht="15" customHeight="1">
      <c r="A18" s="210"/>
      <c r="B18" s="216" t="s">
        <v>103</v>
      </c>
      <c r="C18" s="216">
        <f t="shared" si="2"/>
        <v>43642.574209070299</v>
      </c>
      <c r="D18" s="28" t="s">
        <v>146</v>
      </c>
      <c r="E18" s="226">
        <f t="shared" si="1"/>
        <v>11060.846428571431</v>
      </c>
      <c r="F18" s="28" t="s">
        <v>146</v>
      </c>
      <c r="G18" s="227">
        <f t="shared" ref="G18:G22" si="4">((H18*60)/C18)*(($F$4)*0.01)</f>
        <v>1.3430271399727845E-2</v>
      </c>
      <c r="H18" s="228">
        <f>('impressora Thunder COMAT'!C42/60)</f>
        <v>10.283010810711875</v>
      </c>
      <c r="I18" s="317">
        <f t="shared" si="3"/>
        <v>45939.551799021363</v>
      </c>
      <c r="J18" s="213"/>
      <c r="K18" s="213"/>
      <c r="L18" s="213"/>
      <c r="M18" s="213"/>
      <c r="N18" s="213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</row>
    <row r="19" spans="1:53" ht="15" customHeight="1">
      <c r="A19" s="210"/>
      <c r="B19" s="216" t="s">
        <v>103</v>
      </c>
      <c r="C19" s="216">
        <f t="shared" si="2"/>
        <v>22415.860539755246</v>
      </c>
      <c r="D19" s="28" t="s">
        <v>146</v>
      </c>
      <c r="E19" s="226">
        <f t="shared" si="1"/>
        <v>11060.846428571431</v>
      </c>
      <c r="F19" s="28" t="s">
        <v>146</v>
      </c>
      <c r="G19" s="227">
        <f t="shared" si="4"/>
        <v>1.1959158353121726E-2</v>
      </c>
      <c r="H19" s="228">
        <f>('impressora Padane'!C42/60)</f>
        <v>4.7030671195864135</v>
      </c>
      <c r="I19" s="317">
        <f t="shared" si="3"/>
        <v>23595.642673426573</v>
      </c>
      <c r="J19" s="213"/>
      <c r="K19" s="213"/>
      <c r="L19" s="213"/>
      <c r="M19" s="213"/>
      <c r="N19" s="213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</row>
    <row r="20" spans="1:53" ht="15" customHeight="1">
      <c r="A20" s="210"/>
      <c r="B20" s="216" t="s">
        <v>43</v>
      </c>
      <c r="C20" s="216">
        <f t="shared" si="2"/>
        <v>14865.649330706727</v>
      </c>
      <c r="D20" s="28" t="s">
        <v>146</v>
      </c>
      <c r="E20" s="226">
        <f t="shared" si="1"/>
        <v>11060.846428571431</v>
      </c>
      <c r="F20" s="28" t="s">
        <v>146</v>
      </c>
      <c r="G20" s="227">
        <f t="shared" si="4"/>
        <v>5.5422164261599544E-2</v>
      </c>
      <c r="H20" s="228">
        <f>('corte costura Chinesa'!C43/60)</f>
        <v>14.454148404592377</v>
      </c>
      <c r="I20" s="317">
        <f t="shared" si="3"/>
        <v>15648.051927059711</v>
      </c>
      <c r="J20" s="213"/>
      <c r="K20" s="213"/>
      <c r="L20" s="213"/>
      <c r="M20" s="213"/>
      <c r="N20" s="213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</row>
    <row r="21" spans="1:53" ht="15" customHeight="1">
      <c r="A21" s="210"/>
      <c r="B21" s="216" t="s">
        <v>43</v>
      </c>
      <c r="C21" s="216">
        <f t="shared" si="2"/>
        <v>14947.282343642632</v>
      </c>
      <c r="D21" s="28" t="s">
        <v>146</v>
      </c>
      <c r="E21" s="226">
        <f t="shared" si="1"/>
        <v>11060.846428571431</v>
      </c>
      <c r="F21" s="28" t="s">
        <v>146</v>
      </c>
      <c r="G21" s="227">
        <f t="shared" si="4"/>
        <v>5.5406907347691499E-2</v>
      </c>
      <c r="H21" s="228">
        <f>('corte costura Taubaté'!C43/60)</f>
        <v>14.529520840596355</v>
      </c>
      <c r="I21" s="317">
        <f t="shared" si="3"/>
        <v>15733.981414360664</v>
      </c>
      <c r="J21" s="213"/>
      <c r="K21" s="213"/>
      <c r="L21" s="213"/>
      <c r="M21" s="213"/>
      <c r="N21" s="213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</row>
    <row r="22" spans="1:53" ht="15" customHeight="1">
      <c r="A22" s="210"/>
      <c r="B22" s="216" t="s">
        <v>43</v>
      </c>
      <c r="C22" s="216">
        <f t="shared" si="2"/>
        <v>16169.08050690285</v>
      </c>
      <c r="D22" s="28" t="s">
        <v>146</v>
      </c>
      <c r="E22" s="226">
        <f t="shared" si="1"/>
        <v>11060.846428571431</v>
      </c>
      <c r="F22" s="28" t="s">
        <v>146</v>
      </c>
      <c r="G22" s="227">
        <f t="shared" si="4"/>
        <v>5.2568394127968023E-2</v>
      </c>
      <c r="H22" s="228">
        <f>('corte costura Vitra'!C43/60)</f>
        <v>14.911975381994981</v>
      </c>
      <c r="I22" s="318">
        <f t="shared" si="3"/>
        <v>17020.084744108262</v>
      </c>
      <c r="J22" s="213"/>
      <c r="K22" s="213"/>
      <c r="L22" s="213"/>
      <c r="M22" s="213"/>
      <c r="N22" s="213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</row>
    <row r="23" spans="1:53">
      <c r="A23" s="210"/>
      <c r="B23" s="214" t="s">
        <v>142</v>
      </c>
      <c r="C23" s="214" t="s">
        <v>158</v>
      </c>
      <c r="D23" s="210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</row>
    <row r="24" spans="1:53">
      <c r="A24" s="210"/>
      <c r="B24" s="216">
        <v>8</v>
      </c>
      <c r="C24" s="229">
        <v>1330</v>
      </c>
      <c r="D24" s="210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</row>
    <row r="25" spans="1:53" ht="15" customHeight="1">
      <c r="A25" s="210"/>
      <c r="B25" s="210"/>
      <c r="C25" s="210"/>
      <c r="D25" s="210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</row>
    <row r="26" spans="1:53" ht="15" customHeight="1">
      <c r="A26" s="210"/>
      <c r="B26" s="358" t="s">
        <v>92</v>
      </c>
      <c r="C26" s="358"/>
      <c r="D26" s="358"/>
      <c r="E26" s="213"/>
      <c r="F26" s="214" t="s">
        <v>223</v>
      </c>
      <c r="G26" s="213"/>
      <c r="H26" s="213"/>
      <c r="I26" s="213"/>
      <c r="J26" s="213"/>
      <c r="K26" s="213"/>
      <c r="L26" s="213"/>
      <c r="M26" s="213"/>
      <c r="N26" s="213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</row>
    <row r="27" spans="1:53">
      <c r="A27" s="210"/>
      <c r="B27" s="201" t="s">
        <v>38</v>
      </c>
      <c r="C27" s="230">
        <f>tecelagem!E63</f>
        <v>60.967199999999998</v>
      </c>
      <c r="D27" s="44" t="s">
        <v>0</v>
      </c>
      <c r="E27" s="213"/>
      <c r="F27" s="220">
        <f>((H17*60)/((G4)))*(F4*0.01)</f>
        <v>6.3279684140918807E-2</v>
      </c>
      <c r="G27" s="213"/>
      <c r="H27" s="213"/>
      <c r="I27" s="213"/>
      <c r="J27" s="213"/>
      <c r="K27" s="213"/>
      <c r="L27" s="213"/>
      <c r="M27" s="213"/>
      <c r="N27" s="213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</row>
    <row r="28" spans="1:53">
      <c r="A28" s="210"/>
      <c r="B28" s="201" t="s">
        <v>39</v>
      </c>
      <c r="C28" s="230">
        <f>tecelagem!E64</f>
        <v>90.63000000000001</v>
      </c>
      <c r="D28" s="44" t="s">
        <v>0</v>
      </c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</row>
    <row r="29" spans="1:53">
      <c r="A29" s="210"/>
      <c r="B29" s="385" t="s">
        <v>98</v>
      </c>
      <c r="C29" s="385"/>
      <c r="D29" s="385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</row>
    <row r="30" spans="1:53" ht="3.75" customHeight="1">
      <c r="A30" s="210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</row>
    <row r="31" spans="1:53" ht="15" customHeight="1">
      <c r="A31" s="210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8"/>
      <c r="AP31" s="68"/>
      <c r="AQ31" s="68"/>
      <c r="AR31" s="68"/>
      <c r="AS31" s="68"/>
      <c r="AT31" s="68"/>
      <c r="AU31" s="68"/>
      <c r="AV31" s="68"/>
      <c r="AW31" s="68"/>
      <c r="AX31" s="68"/>
      <c r="AY31" s="68"/>
      <c r="AZ31" s="68"/>
      <c r="BA31" s="68"/>
    </row>
    <row r="32" spans="1:53" ht="15" customHeight="1">
      <c r="A32" s="210"/>
      <c r="B32" s="213"/>
      <c r="C32" s="381" t="s">
        <v>311</v>
      </c>
      <c r="D32" s="381"/>
      <c r="E32" s="381"/>
      <c r="F32" s="381"/>
      <c r="G32" s="213"/>
      <c r="H32" s="213"/>
      <c r="I32" s="213"/>
      <c r="J32" s="213"/>
      <c r="K32" s="213"/>
      <c r="L32" s="213"/>
      <c r="M32" s="213"/>
      <c r="N32" s="213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  <c r="AO32" s="68"/>
      <c r="AP32" s="68"/>
      <c r="AQ32" s="68"/>
      <c r="AR32" s="68"/>
      <c r="AS32" s="68"/>
      <c r="AT32" s="68"/>
      <c r="AU32" s="68"/>
      <c r="AV32" s="68"/>
      <c r="AW32" s="68"/>
      <c r="AX32" s="68"/>
      <c r="AY32" s="68"/>
      <c r="AZ32" s="68"/>
      <c r="BA32" s="68"/>
    </row>
    <row r="33" spans="1:53" ht="15" customHeight="1">
      <c r="A33" s="210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  <c r="AO33" s="68"/>
      <c r="AP33" s="68"/>
      <c r="AQ33" s="68"/>
      <c r="AR33" s="68"/>
      <c r="AS33" s="68"/>
      <c r="AT33" s="68"/>
      <c r="AU33" s="68"/>
      <c r="AV33" s="68"/>
      <c r="AW33" s="68"/>
      <c r="AX33" s="68"/>
      <c r="AY33" s="68"/>
      <c r="AZ33" s="68"/>
      <c r="BA33" s="68"/>
    </row>
    <row r="34" spans="1:53" ht="15" customHeight="1">
      <c r="A34" s="210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  <c r="AO34" s="68"/>
      <c r="AP34" s="68"/>
      <c r="AQ34" s="68"/>
      <c r="AR34" s="68"/>
      <c r="AS34" s="68"/>
      <c r="AT34" s="68"/>
      <c r="AU34" s="68"/>
      <c r="AV34" s="68"/>
      <c r="AW34" s="68"/>
      <c r="AX34" s="68"/>
      <c r="AY34" s="68"/>
      <c r="AZ34" s="68"/>
      <c r="BA34" s="68"/>
    </row>
    <row r="35" spans="1:53" ht="15" customHeight="1">
      <c r="A35" s="210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  <c r="AO35" s="68"/>
      <c r="AP35" s="68"/>
      <c r="AQ35" s="68"/>
      <c r="AR35" s="68"/>
      <c r="AS35" s="68"/>
      <c r="AT35" s="68"/>
      <c r="AU35" s="68"/>
      <c r="AV35" s="68"/>
      <c r="AW35" s="68"/>
      <c r="AX35" s="68"/>
      <c r="AY35" s="68"/>
      <c r="AZ35" s="68"/>
      <c r="BA35" s="68"/>
    </row>
    <row r="36" spans="1:53" ht="15" customHeight="1">
      <c r="A36" s="210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</row>
    <row r="37" spans="1:53">
      <c r="A37" s="210"/>
      <c r="B37" s="383" t="s">
        <v>162</v>
      </c>
      <c r="C37" s="383"/>
      <c r="D37" s="38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</row>
    <row r="38" spans="1:53">
      <c r="A38" s="210"/>
      <c r="B38" s="231" t="s">
        <v>55</v>
      </c>
      <c r="C38" s="232" t="s">
        <v>161</v>
      </c>
      <c r="D38" s="232" t="s">
        <v>222</v>
      </c>
      <c r="E38" s="213"/>
      <c r="J38" s="213"/>
      <c r="K38" s="213"/>
      <c r="L38" s="213"/>
      <c r="M38" s="213"/>
      <c r="N38" s="213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</row>
    <row r="39" spans="1:53">
      <c r="A39" s="210"/>
      <c r="B39" s="216" t="str">
        <f>B7</f>
        <v>extrusão</v>
      </c>
      <c r="C39" s="234">
        <f t="shared" ref="C39:C45" si="5">$F$27</f>
        <v>6.3279684140918807E-2</v>
      </c>
      <c r="D39" s="234">
        <f>G16</f>
        <v>3.0275148414679865E-2</v>
      </c>
      <c r="E39" s="213"/>
      <c r="J39" s="213"/>
      <c r="K39" s="213"/>
      <c r="L39" s="213"/>
      <c r="M39" s="213"/>
      <c r="N39" s="213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</row>
    <row r="40" spans="1:53">
      <c r="A40" s="210"/>
      <c r="B40" s="216" t="str">
        <f>B8</f>
        <v>tecelagem</v>
      </c>
      <c r="C40" s="234">
        <f t="shared" si="5"/>
        <v>6.3279684140918807E-2</v>
      </c>
      <c r="D40" s="234">
        <f>G17</f>
        <v>5.1162712030851265E-2</v>
      </c>
      <c r="E40" s="213"/>
      <c r="J40" s="213"/>
      <c r="K40" s="213"/>
      <c r="L40" s="213"/>
      <c r="M40" s="213"/>
      <c r="N40" s="213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</row>
    <row r="41" spans="1:53">
      <c r="A41" s="210"/>
      <c r="B41" s="216" t="str">
        <f>C9</f>
        <v>Thunder COMAT</v>
      </c>
      <c r="C41" s="234">
        <f t="shared" si="5"/>
        <v>6.3279684140918807E-2</v>
      </c>
      <c r="D41" s="234">
        <f>G18/2</f>
        <v>6.7151356998639226E-3</v>
      </c>
      <c r="E41" s="213"/>
      <c r="J41" s="213"/>
      <c r="K41" s="213"/>
      <c r="L41" s="213"/>
      <c r="M41" s="213"/>
      <c r="N41" s="213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</row>
    <row r="42" spans="1:53">
      <c r="A42" s="210"/>
      <c r="B42" s="216" t="str">
        <f>C10</f>
        <v>Padane</v>
      </c>
      <c r="C42" s="234">
        <f t="shared" si="5"/>
        <v>6.3279684140918807E-2</v>
      </c>
      <c r="D42" s="234">
        <f>G19/2</f>
        <v>5.9795791765608628E-3</v>
      </c>
      <c r="E42" s="213"/>
      <c r="J42" s="213"/>
      <c r="K42" s="213"/>
      <c r="L42" s="213"/>
      <c r="M42" s="213"/>
      <c r="N42" s="213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</row>
    <row r="43" spans="1:53">
      <c r="A43" s="210"/>
      <c r="B43" s="216" t="str">
        <f>C11</f>
        <v>Chinesa</v>
      </c>
      <c r="C43" s="234">
        <f t="shared" si="5"/>
        <v>6.3279684140918807E-2</v>
      </c>
      <c r="D43" s="234">
        <f>G20/3</f>
        <v>1.8474054753866515E-2</v>
      </c>
      <c r="E43" s="213"/>
      <c r="F43" s="213"/>
      <c r="G43" s="213"/>
      <c r="H43" s="213"/>
      <c r="I43" s="213"/>
      <c r="J43" s="213"/>
      <c r="K43" s="213"/>
      <c r="L43" s="213"/>
      <c r="M43" s="213"/>
      <c r="N43" s="213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</row>
    <row r="44" spans="1:53">
      <c r="A44" s="210"/>
      <c r="B44" s="216" t="str">
        <f>C12</f>
        <v>Taubaté</v>
      </c>
      <c r="C44" s="234">
        <f t="shared" si="5"/>
        <v>6.3279684140918807E-2</v>
      </c>
      <c r="D44" s="234">
        <f>G21/3</f>
        <v>1.8468969115897165E-2</v>
      </c>
      <c r="E44" s="213"/>
      <c r="F44" s="213"/>
      <c r="G44" s="213"/>
      <c r="H44" s="213"/>
      <c r="I44" s="213"/>
      <c r="J44" s="213"/>
      <c r="K44" s="213"/>
      <c r="L44" s="213"/>
      <c r="M44" s="213"/>
      <c r="N44" s="213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</row>
    <row r="45" spans="1:53">
      <c r="A45" s="210"/>
      <c r="B45" s="216" t="str">
        <f>C13</f>
        <v>Vitra</v>
      </c>
      <c r="C45" s="234">
        <f t="shared" si="5"/>
        <v>6.3279684140918807E-2</v>
      </c>
      <c r="D45" s="234">
        <f>G22/3</f>
        <v>1.7522798042656006E-2</v>
      </c>
      <c r="E45" s="213"/>
      <c r="F45" s="213"/>
      <c r="G45" s="213"/>
      <c r="H45" s="213"/>
      <c r="I45" s="213"/>
      <c r="J45" s="213"/>
      <c r="K45" s="213"/>
      <c r="L45" s="213"/>
      <c r="M45" s="213"/>
      <c r="N45" s="213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</row>
    <row r="46" spans="1:53" ht="3" customHeight="1">
      <c r="A46" s="210"/>
      <c r="B46" s="213"/>
      <c r="C46" s="213"/>
      <c r="D46" s="213"/>
      <c r="E46" s="213"/>
      <c r="F46" s="213"/>
      <c r="G46" s="213"/>
      <c r="H46" s="213"/>
      <c r="I46" s="213"/>
      <c r="J46" s="213"/>
      <c r="K46" s="213"/>
      <c r="L46" s="213"/>
      <c r="M46" s="213"/>
      <c r="N46" s="213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</row>
    <row r="47" spans="1:53">
      <c r="A47" s="210"/>
      <c r="B47" s="382" t="s">
        <v>224</v>
      </c>
      <c r="C47" s="382"/>
      <c r="D47" s="382"/>
      <c r="E47" s="213"/>
      <c r="F47" s="213"/>
      <c r="G47" s="213"/>
      <c r="H47" s="213"/>
      <c r="I47" s="213"/>
      <c r="J47" s="213"/>
      <c r="K47" s="213"/>
      <c r="L47" s="213"/>
      <c r="M47" s="213"/>
      <c r="N47" s="213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</row>
    <row r="48" spans="1:53">
      <c r="A48" s="210"/>
      <c r="B48" s="237" t="s">
        <v>225</v>
      </c>
      <c r="C48" s="237" t="s">
        <v>32</v>
      </c>
      <c r="D48" s="237" t="s">
        <v>33</v>
      </c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</row>
    <row r="49" spans="1:53">
      <c r="A49" s="210"/>
      <c r="B49" s="238" t="s">
        <v>226</v>
      </c>
      <c r="C49" s="239">
        <v>260</v>
      </c>
      <c r="D49" s="239">
        <v>260</v>
      </c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</row>
    <row r="50" spans="1:53">
      <c r="A50" s="210"/>
      <c r="B50" s="238" t="s">
        <v>227</v>
      </c>
      <c r="C50" s="240">
        <v>0.94199999999999995</v>
      </c>
      <c r="D50" s="240">
        <v>1.2330000000000001</v>
      </c>
      <c r="E50" s="213"/>
      <c r="F50" s="213"/>
      <c r="G50" s="213"/>
      <c r="H50" s="213"/>
      <c r="I50" s="213"/>
      <c r="J50" s="213"/>
      <c r="K50" s="213"/>
      <c r="L50" s="213"/>
      <c r="M50" s="213"/>
      <c r="N50" s="213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</row>
    <row r="51" spans="1:53">
      <c r="A51" s="210"/>
      <c r="B51" s="238" t="s">
        <v>228</v>
      </c>
      <c r="C51" s="241">
        <v>10597.5</v>
      </c>
      <c r="D51" s="241">
        <v>15412.5</v>
      </c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</row>
    <row r="52" spans="1:53">
      <c r="A52" s="210"/>
      <c r="B52" s="237" t="s">
        <v>229</v>
      </c>
      <c r="C52" s="242">
        <v>97</v>
      </c>
      <c r="D52" s="242">
        <v>121</v>
      </c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</row>
    <row r="53" spans="1:53">
      <c r="A53" s="210"/>
      <c r="B53" s="237" t="s">
        <v>230</v>
      </c>
      <c r="C53" s="243">
        <f>INT(C51/C49)</f>
        <v>40</v>
      </c>
      <c r="D53" s="243">
        <f>INT(D51/D49)</f>
        <v>59</v>
      </c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</row>
    <row r="54" spans="1:53">
      <c r="A54" s="210"/>
      <c r="B54" s="238" t="s">
        <v>231</v>
      </c>
      <c r="C54" s="244">
        <f>$H$16*60</f>
        <v>1274.1030398173257</v>
      </c>
      <c r="D54" s="244">
        <f>$H$16*60</f>
        <v>1274.1030398173257</v>
      </c>
      <c r="E54" s="213"/>
      <c r="F54" s="213"/>
      <c r="G54" s="213"/>
      <c r="H54" s="213"/>
      <c r="I54" s="213"/>
      <c r="J54" s="213"/>
      <c r="K54" s="213"/>
      <c r="L54" s="213"/>
      <c r="M54" s="213"/>
      <c r="N54" s="213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</row>
    <row r="55" spans="1:53">
      <c r="A55" s="210"/>
      <c r="B55" s="238" t="s">
        <v>232</v>
      </c>
      <c r="C55" s="245">
        <f>INT(C54/C53)</f>
        <v>31</v>
      </c>
      <c r="D55" s="245">
        <f>INT(D54/D53)</f>
        <v>21</v>
      </c>
      <c r="E55" s="213"/>
      <c r="F55" s="213"/>
      <c r="G55" s="213"/>
      <c r="H55" s="213"/>
      <c r="I55" s="213"/>
      <c r="J55" s="213"/>
      <c r="K55" s="213"/>
      <c r="L55" s="213"/>
      <c r="M55" s="213"/>
      <c r="N55" s="213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</row>
    <row r="56" spans="1:53">
      <c r="A56" s="210"/>
      <c r="B56" s="238" t="s">
        <v>233</v>
      </c>
      <c r="C56" s="246">
        <f>INT(C55*C52)</f>
        <v>3007</v>
      </c>
      <c r="D56" s="246">
        <f>INT(D55*D52)</f>
        <v>2541</v>
      </c>
      <c r="E56" s="213"/>
      <c r="F56" s="213"/>
      <c r="G56" s="213"/>
      <c r="H56" s="213"/>
      <c r="I56" s="213"/>
      <c r="J56" s="213"/>
      <c r="K56" s="213"/>
      <c r="L56" s="213"/>
      <c r="M56" s="213"/>
      <c r="N56" s="213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</row>
    <row r="57" spans="1:53">
      <c r="A57" s="210"/>
      <c r="B57" s="213"/>
      <c r="C57" s="213"/>
      <c r="D57" s="213"/>
      <c r="E57" s="213"/>
      <c r="F57" s="213"/>
      <c r="G57" s="213"/>
      <c r="H57" s="213"/>
      <c r="I57" s="213"/>
      <c r="J57" s="213"/>
      <c r="K57" s="213"/>
      <c r="L57" s="213"/>
      <c r="M57" s="213"/>
      <c r="N57" s="213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</row>
    <row r="58" spans="1:53">
      <c r="A58" s="210"/>
      <c r="B58" s="213"/>
      <c r="C58" s="213"/>
      <c r="D58" s="213"/>
      <c r="E58" s="213"/>
      <c r="F58" s="213"/>
      <c r="G58" s="213"/>
      <c r="H58" s="213"/>
      <c r="I58" s="213"/>
      <c r="J58" s="213"/>
      <c r="K58" s="213"/>
      <c r="L58" s="213"/>
      <c r="M58" s="213"/>
      <c r="N58" s="213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</row>
    <row r="59" spans="1:53">
      <c r="A59" s="210"/>
      <c r="B59" s="213"/>
      <c r="C59" s="233" t="s">
        <v>43</v>
      </c>
      <c r="D59" s="233" t="s">
        <v>172</v>
      </c>
      <c r="E59" s="233" t="s">
        <v>173</v>
      </c>
      <c r="F59" s="233" t="s">
        <v>174</v>
      </c>
      <c r="G59" s="213"/>
      <c r="H59" s="213"/>
      <c r="I59" s="213"/>
      <c r="J59" s="213"/>
      <c r="K59" s="213"/>
      <c r="L59" s="213"/>
      <c r="M59" s="213"/>
      <c r="N59" s="213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</row>
    <row r="60" spans="1:53">
      <c r="A60" s="210"/>
      <c r="B60" s="213"/>
      <c r="C60" s="233" t="s">
        <v>175</v>
      </c>
      <c r="D60" s="235" t="s">
        <v>176</v>
      </c>
      <c r="E60" s="235" t="s">
        <v>177</v>
      </c>
      <c r="F60" s="235" t="s">
        <v>178</v>
      </c>
      <c r="G60" s="213"/>
      <c r="H60" s="213"/>
      <c r="I60" s="213"/>
      <c r="J60" s="213"/>
      <c r="K60" s="213"/>
      <c r="L60" s="213"/>
      <c r="M60" s="213"/>
      <c r="N60" s="213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</row>
    <row r="61" spans="1:53">
      <c r="A61" s="210"/>
      <c r="B61" s="213"/>
      <c r="C61" s="233" t="s">
        <v>179</v>
      </c>
      <c r="D61" s="235" t="s">
        <v>180</v>
      </c>
      <c r="E61" s="235" t="s">
        <v>181</v>
      </c>
      <c r="F61" s="236" t="s">
        <v>182</v>
      </c>
      <c r="G61" s="213"/>
      <c r="H61" s="213"/>
      <c r="I61" s="213"/>
      <c r="J61" s="213"/>
      <c r="K61" s="213"/>
      <c r="L61" s="213"/>
      <c r="M61" s="213"/>
      <c r="N61" s="213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</row>
    <row r="62" spans="1:53">
      <c r="A62" s="210"/>
      <c r="B62" s="213"/>
      <c r="C62" s="233" t="s">
        <v>183</v>
      </c>
      <c r="D62" s="235" t="s">
        <v>176</v>
      </c>
      <c r="E62" s="235" t="s">
        <v>177</v>
      </c>
      <c r="F62" s="235" t="s">
        <v>178</v>
      </c>
      <c r="G62" s="213"/>
      <c r="H62" s="213"/>
      <c r="I62" s="213"/>
      <c r="J62" s="213"/>
      <c r="K62" s="213"/>
      <c r="L62" s="213"/>
      <c r="M62" s="213"/>
      <c r="N62" s="213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</row>
    <row r="63" spans="1:53">
      <c r="A63" s="210"/>
      <c r="B63" s="213"/>
      <c r="C63" s="233" t="s">
        <v>184</v>
      </c>
      <c r="D63" s="235" t="s">
        <v>185</v>
      </c>
      <c r="E63" s="235" t="s">
        <v>186</v>
      </c>
      <c r="F63" s="236" t="s">
        <v>182</v>
      </c>
      <c r="G63" s="213"/>
      <c r="H63" s="213"/>
      <c r="I63" s="213"/>
      <c r="J63" s="213"/>
      <c r="K63" s="213"/>
      <c r="L63" s="213"/>
      <c r="M63" s="213"/>
      <c r="N63" s="213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</row>
    <row r="64" spans="1:53">
      <c r="A64" s="210"/>
      <c r="B64" s="213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</row>
    <row r="65" spans="1:53">
      <c r="A65" s="210"/>
      <c r="B65" s="213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</row>
    <row r="66" spans="1:53">
      <c r="A66" s="210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</row>
    <row r="67" spans="1:53">
      <c r="A67" s="210"/>
      <c r="B67" s="213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</row>
    <row r="68" spans="1:53">
      <c r="A68" s="210"/>
      <c r="B68" s="213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</row>
    <row r="69" spans="1:53">
      <c r="A69" s="210"/>
      <c r="B69" s="213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</row>
    <row r="70" spans="1:53">
      <c r="A70" s="210"/>
      <c r="B70" s="213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</row>
    <row r="71" spans="1:53">
      <c r="A71" s="210"/>
      <c r="B71" s="213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</row>
    <row r="72" spans="1:53">
      <c r="A72" s="210"/>
      <c r="B72" s="213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</row>
    <row r="73" spans="1:53">
      <c r="A73" s="210"/>
      <c r="B73" s="213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</row>
    <row r="74" spans="1:53">
      <c r="A74" s="210"/>
      <c r="B74" s="213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</row>
    <row r="75" spans="1:53">
      <c r="A75" s="210"/>
      <c r="B75" s="213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</row>
    <row r="76" spans="1:53">
      <c r="A76" s="210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</row>
    <row r="77" spans="1:53">
      <c r="A77" s="210"/>
      <c r="B77" s="213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</row>
    <row r="78" spans="1:53">
      <c r="A78" s="210"/>
      <c r="B78" s="213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</row>
    <row r="79" spans="1:53">
      <c r="A79" s="210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</row>
    <row r="80" spans="1:53">
      <c r="A80" s="210"/>
      <c r="B80" s="213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</row>
    <row r="81" spans="1:53">
      <c r="A81" s="210"/>
      <c r="B81" s="213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</row>
    <row r="82" spans="1:53">
      <c r="A82" s="210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</row>
    <row r="83" spans="1:53">
      <c r="A83" s="210"/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</row>
    <row r="84" spans="1:53">
      <c r="A84" s="210"/>
      <c r="B84" s="213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</row>
    <row r="85" spans="1:53">
      <c r="A85" s="210"/>
      <c r="B85" s="213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</row>
    <row r="86" spans="1:53">
      <c r="A86" s="210"/>
      <c r="B86" s="213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</row>
    <row r="87" spans="1:53">
      <c r="A87" s="210"/>
      <c r="B87" s="213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</row>
    <row r="88" spans="1:53">
      <c r="A88" s="210"/>
      <c r="B88" s="213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</row>
    <row r="89" spans="1:53">
      <c r="A89" s="210"/>
      <c r="B89" s="213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</row>
    <row r="90" spans="1:53">
      <c r="A90" s="210"/>
      <c r="B90" s="213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</row>
    <row r="91" spans="1:53">
      <c r="A91" s="210"/>
      <c r="B91" s="213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</row>
    <row r="92" spans="1:53">
      <c r="A92" s="210"/>
      <c r="B92" s="213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</row>
    <row r="93" spans="1:53">
      <c r="A93" s="210"/>
      <c r="B93" s="213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</row>
    <row r="94" spans="1:53">
      <c r="A94" s="210"/>
      <c r="B94" s="213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</row>
    <row r="95" spans="1:53">
      <c r="A95" s="210"/>
      <c r="B95" s="213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</row>
    <row r="96" spans="1:53">
      <c r="A96" s="210"/>
      <c r="B96" s="213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</row>
    <row r="97" spans="1:53">
      <c r="A97" s="210"/>
      <c r="B97" s="213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</row>
    <row r="98" spans="1:53">
      <c r="A98" s="210"/>
      <c r="B98" s="213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</row>
    <row r="99" spans="1:53">
      <c r="A99" s="210"/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</row>
    <row r="100" spans="1:53">
      <c r="A100" s="210"/>
      <c r="B100" s="213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</row>
    <row r="101" spans="1:53">
      <c r="A101" s="210"/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</row>
    <row r="102" spans="1:53">
      <c r="A102" s="210"/>
      <c r="B102" s="213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</row>
    <row r="103" spans="1:53">
      <c r="A103" s="210"/>
      <c r="B103" s="213"/>
      <c r="C103" s="213"/>
      <c r="D103" s="213"/>
      <c r="E103" s="213"/>
      <c r="F103" s="213"/>
      <c r="G103" s="213"/>
      <c r="H103" s="213"/>
      <c r="I103" s="213"/>
      <c r="J103" s="213"/>
      <c r="K103" s="213"/>
      <c r="L103" s="213"/>
      <c r="M103" s="213"/>
      <c r="N103" s="213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</row>
    <row r="104" spans="1:53">
      <c r="A104" s="210"/>
      <c r="B104" s="213"/>
      <c r="C104" s="213"/>
      <c r="D104" s="213"/>
      <c r="E104" s="213"/>
      <c r="F104" s="213"/>
      <c r="G104" s="213"/>
      <c r="H104" s="213"/>
      <c r="I104" s="213"/>
      <c r="J104" s="213"/>
      <c r="K104" s="213"/>
      <c r="L104" s="213"/>
      <c r="M104" s="213"/>
      <c r="N104" s="213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</row>
    <row r="105" spans="1:53">
      <c r="A105" s="210"/>
      <c r="B105" s="213"/>
      <c r="C105" s="213"/>
      <c r="D105" s="213"/>
      <c r="E105" s="213"/>
      <c r="F105" s="213"/>
      <c r="G105" s="213"/>
      <c r="H105" s="213"/>
      <c r="I105" s="213"/>
      <c r="J105" s="213"/>
      <c r="K105" s="213"/>
      <c r="L105" s="213"/>
      <c r="M105" s="213"/>
      <c r="N105" s="213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</row>
    <row r="106" spans="1:53">
      <c r="A106" s="210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</row>
    <row r="107" spans="1:53">
      <c r="A107" s="210"/>
      <c r="B107" s="213"/>
      <c r="C107" s="213"/>
      <c r="D107" s="213"/>
      <c r="E107" s="213"/>
      <c r="F107" s="213"/>
      <c r="G107" s="213"/>
      <c r="H107" s="213"/>
      <c r="I107" s="213"/>
      <c r="J107" s="213"/>
      <c r="K107" s="213"/>
      <c r="L107" s="213"/>
      <c r="M107" s="213"/>
      <c r="N107" s="213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</row>
    <row r="108" spans="1:53">
      <c r="A108" s="210"/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3"/>
      <c r="N108" s="213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</row>
    <row r="109" spans="1:53">
      <c r="A109" s="210"/>
      <c r="B109" s="213"/>
      <c r="C109" s="213"/>
      <c r="D109" s="213"/>
      <c r="E109" s="213"/>
      <c r="F109" s="213"/>
      <c r="G109" s="213"/>
      <c r="H109" s="213"/>
      <c r="I109" s="213"/>
      <c r="J109" s="213"/>
      <c r="K109" s="213"/>
      <c r="L109" s="213"/>
      <c r="M109" s="213"/>
      <c r="N109" s="213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</row>
    <row r="110" spans="1:53">
      <c r="A110" s="210"/>
      <c r="B110" s="213"/>
      <c r="C110" s="213"/>
      <c r="D110" s="213"/>
      <c r="E110" s="213"/>
      <c r="F110" s="213"/>
      <c r="G110" s="213"/>
      <c r="H110" s="213"/>
      <c r="I110" s="213"/>
      <c r="J110" s="213"/>
      <c r="K110" s="213"/>
      <c r="L110" s="213"/>
      <c r="M110" s="213"/>
      <c r="N110" s="213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</row>
    <row r="111" spans="1:53">
      <c r="A111" s="210"/>
      <c r="B111" s="213"/>
      <c r="C111" s="213"/>
      <c r="D111" s="213"/>
      <c r="E111" s="213"/>
      <c r="F111" s="213"/>
      <c r="G111" s="213"/>
      <c r="H111" s="213"/>
      <c r="I111" s="213"/>
      <c r="J111" s="213"/>
      <c r="K111" s="213"/>
      <c r="L111" s="213"/>
      <c r="M111" s="213"/>
      <c r="N111" s="213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</row>
    <row r="112" spans="1:53">
      <c r="A112" s="210"/>
      <c r="B112" s="213"/>
      <c r="C112" s="213"/>
      <c r="D112" s="213"/>
      <c r="E112" s="213"/>
      <c r="F112" s="213"/>
      <c r="G112" s="213"/>
      <c r="H112" s="213"/>
      <c r="I112" s="213"/>
      <c r="J112" s="213"/>
      <c r="K112" s="213"/>
      <c r="L112" s="213"/>
      <c r="M112" s="213"/>
      <c r="N112" s="213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</row>
    <row r="113" spans="1:53">
      <c r="A113" s="210"/>
      <c r="B113" s="213"/>
      <c r="C113" s="213"/>
      <c r="D113" s="213"/>
      <c r="E113" s="213"/>
      <c r="F113" s="213"/>
      <c r="G113" s="213"/>
      <c r="H113" s="213"/>
      <c r="I113" s="213"/>
      <c r="J113" s="213"/>
      <c r="K113" s="213"/>
      <c r="L113" s="213"/>
      <c r="M113" s="213"/>
      <c r="N113" s="213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</row>
    <row r="114" spans="1:53">
      <c r="A114" s="210"/>
      <c r="B114" s="213"/>
      <c r="C114" s="213"/>
      <c r="D114" s="213"/>
      <c r="E114" s="213"/>
      <c r="F114" s="213"/>
      <c r="G114" s="213"/>
      <c r="H114" s="213"/>
      <c r="I114" s="213"/>
      <c r="J114" s="213"/>
      <c r="K114" s="213"/>
      <c r="L114" s="213"/>
      <c r="M114" s="213"/>
      <c r="N114" s="213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</row>
    <row r="115" spans="1:53">
      <c r="A115" s="210"/>
      <c r="B115" s="213"/>
      <c r="C115" s="213"/>
      <c r="D115" s="213"/>
      <c r="E115" s="213"/>
      <c r="F115" s="213"/>
      <c r="G115" s="213"/>
      <c r="H115" s="213"/>
      <c r="I115" s="213"/>
      <c r="J115" s="213"/>
      <c r="K115" s="213"/>
      <c r="L115" s="213"/>
      <c r="M115" s="213"/>
      <c r="N115" s="213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</row>
    <row r="116" spans="1:53">
      <c r="A116" s="210"/>
      <c r="B116" s="213"/>
      <c r="C116" s="213"/>
      <c r="D116" s="213"/>
      <c r="E116" s="213"/>
      <c r="F116" s="213"/>
      <c r="G116" s="213"/>
      <c r="H116" s="213"/>
      <c r="I116" s="213"/>
      <c r="J116" s="213"/>
      <c r="K116" s="213"/>
      <c r="L116" s="213"/>
      <c r="M116" s="213"/>
      <c r="N116" s="213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</row>
    <row r="117" spans="1:53">
      <c r="A117" s="210"/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  <c r="L117" s="213"/>
      <c r="M117" s="213"/>
      <c r="N117" s="213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</row>
    <row r="118" spans="1:53">
      <c r="A118" s="210"/>
      <c r="B118" s="213"/>
      <c r="C118" s="213"/>
      <c r="D118" s="213"/>
      <c r="E118" s="213"/>
      <c r="F118" s="213"/>
      <c r="G118" s="213"/>
      <c r="H118" s="213"/>
      <c r="I118" s="213"/>
      <c r="J118" s="213"/>
      <c r="K118" s="213"/>
      <c r="L118" s="213"/>
      <c r="M118" s="213"/>
      <c r="N118" s="213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</row>
    <row r="119" spans="1:53">
      <c r="A119" s="210"/>
      <c r="B119" s="213"/>
      <c r="C119" s="213"/>
      <c r="D119" s="213"/>
      <c r="E119" s="213"/>
      <c r="F119" s="213"/>
      <c r="G119" s="213"/>
      <c r="H119" s="213"/>
      <c r="I119" s="213"/>
      <c r="J119" s="213"/>
      <c r="K119" s="213"/>
      <c r="L119" s="213"/>
      <c r="M119" s="213"/>
      <c r="N119" s="213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</row>
    <row r="120" spans="1:53">
      <c r="A120" s="210"/>
      <c r="B120" s="213"/>
      <c r="C120" s="213"/>
      <c r="D120" s="213"/>
      <c r="E120" s="213"/>
      <c r="F120" s="213"/>
      <c r="G120" s="213"/>
      <c r="H120" s="213"/>
      <c r="I120" s="213"/>
      <c r="J120" s="213"/>
      <c r="K120" s="213"/>
      <c r="L120" s="213"/>
      <c r="M120" s="213"/>
      <c r="N120" s="213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</row>
    <row r="121" spans="1:53">
      <c r="A121" s="210"/>
      <c r="B121" s="213"/>
      <c r="C121" s="213"/>
      <c r="D121" s="213"/>
      <c r="E121" s="213"/>
      <c r="F121" s="213"/>
      <c r="G121" s="213"/>
      <c r="H121" s="213"/>
      <c r="I121" s="213"/>
      <c r="J121" s="213"/>
      <c r="K121" s="213"/>
      <c r="L121" s="213"/>
      <c r="M121" s="213"/>
      <c r="N121" s="213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</row>
    <row r="122" spans="1:53">
      <c r="A122" s="210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</row>
    <row r="123" spans="1:53">
      <c r="A123" s="210"/>
      <c r="B123" s="213"/>
      <c r="C123" s="213"/>
      <c r="D123" s="213"/>
      <c r="E123" s="213"/>
      <c r="F123" s="213"/>
      <c r="G123" s="213"/>
      <c r="H123" s="213"/>
      <c r="I123" s="213"/>
      <c r="J123" s="213"/>
      <c r="K123" s="213"/>
      <c r="L123" s="213"/>
      <c r="M123" s="213"/>
      <c r="N123" s="213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</row>
    <row r="124" spans="1:53">
      <c r="A124" s="210"/>
      <c r="B124" s="213"/>
      <c r="C124" s="213"/>
      <c r="D124" s="213"/>
      <c r="E124" s="213"/>
      <c r="F124" s="213"/>
      <c r="G124" s="213"/>
      <c r="H124" s="213"/>
      <c r="I124" s="213"/>
      <c r="J124" s="213"/>
      <c r="K124" s="213"/>
      <c r="L124" s="213"/>
      <c r="M124" s="213"/>
      <c r="N124" s="213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</row>
    <row r="125" spans="1:53">
      <c r="A125" s="210"/>
      <c r="B125" s="213"/>
      <c r="C125" s="213"/>
      <c r="D125" s="213"/>
      <c r="E125" s="213"/>
      <c r="F125" s="213"/>
      <c r="G125" s="213"/>
      <c r="H125" s="213"/>
      <c r="I125" s="213"/>
      <c r="J125" s="213"/>
      <c r="K125" s="213"/>
      <c r="L125" s="213"/>
      <c r="M125" s="213"/>
      <c r="N125" s="213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</row>
    <row r="126" spans="1:53">
      <c r="A126" s="210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</row>
    <row r="127" spans="1:53">
      <c r="A127" s="210"/>
      <c r="B127" s="213"/>
      <c r="C127" s="213"/>
      <c r="D127" s="213"/>
      <c r="E127" s="213"/>
      <c r="F127" s="213"/>
      <c r="G127" s="213"/>
      <c r="H127" s="213"/>
      <c r="I127" s="213"/>
      <c r="J127" s="213"/>
      <c r="K127" s="213"/>
      <c r="L127" s="213"/>
      <c r="M127" s="213"/>
      <c r="N127" s="213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</row>
    <row r="128" spans="1:53">
      <c r="A128" s="210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</row>
    <row r="129" spans="1:53">
      <c r="A129" s="210"/>
      <c r="B129" s="213"/>
      <c r="C129" s="213"/>
      <c r="D129" s="213"/>
      <c r="E129" s="213"/>
      <c r="F129" s="213"/>
      <c r="G129" s="213"/>
      <c r="H129" s="213"/>
      <c r="I129" s="213"/>
      <c r="J129" s="213"/>
      <c r="K129" s="213"/>
      <c r="L129" s="213"/>
      <c r="M129" s="213"/>
      <c r="N129" s="213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</row>
    <row r="130" spans="1:53">
      <c r="A130" s="210"/>
      <c r="B130" s="213"/>
      <c r="C130" s="213"/>
      <c r="D130" s="213"/>
      <c r="E130" s="213"/>
      <c r="F130" s="213"/>
      <c r="G130" s="213"/>
      <c r="H130" s="213"/>
      <c r="I130" s="213"/>
      <c r="J130" s="213"/>
      <c r="K130" s="213"/>
      <c r="L130" s="213"/>
      <c r="M130" s="213"/>
      <c r="N130" s="213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</row>
    <row r="131" spans="1:53">
      <c r="A131" s="210"/>
      <c r="B131" s="213"/>
      <c r="C131" s="213"/>
      <c r="D131" s="213"/>
      <c r="E131" s="213"/>
      <c r="F131" s="213"/>
      <c r="G131" s="213"/>
      <c r="H131" s="213"/>
      <c r="I131" s="213"/>
      <c r="J131" s="213"/>
      <c r="K131" s="213"/>
      <c r="L131" s="213"/>
      <c r="M131" s="213"/>
      <c r="N131" s="213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</row>
    <row r="132" spans="1:53">
      <c r="A132" s="210"/>
      <c r="B132" s="213"/>
      <c r="C132" s="213"/>
      <c r="D132" s="213"/>
      <c r="E132" s="213"/>
      <c r="F132" s="213"/>
      <c r="G132" s="213"/>
      <c r="H132" s="213"/>
      <c r="I132" s="213"/>
      <c r="J132" s="213"/>
      <c r="K132" s="213"/>
      <c r="L132" s="213"/>
      <c r="M132" s="213"/>
      <c r="N132" s="213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</row>
    <row r="133" spans="1:53">
      <c r="A133" s="210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</row>
    <row r="134" spans="1:53">
      <c r="A134" s="210"/>
      <c r="B134" s="213"/>
      <c r="C134" s="213"/>
      <c r="D134" s="213"/>
      <c r="E134" s="213"/>
      <c r="F134" s="213"/>
      <c r="G134" s="213"/>
      <c r="H134" s="213"/>
      <c r="I134" s="213"/>
      <c r="J134" s="213"/>
      <c r="K134" s="213"/>
      <c r="L134" s="213"/>
      <c r="M134" s="213"/>
      <c r="N134" s="213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</row>
    <row r="135" spans="1:53">
      <c r="A135" s="210"/>
      <c r="B135" s="213"/>
      <c r="C135" s="213"/>
      <c r="D135" s="213"/>
      <c r="E135" s="213"/>
      <c r="F135" s="213"/>
      <c r="G135" s="213"/>
      <c r="H135" s="213"/>
      <c r="I135" s="213"/>
      <c r="J135" s="213"/>
      <c r="K135" s="213"/>
      <c r="L135" s="213"/>
      <c r="M135" s="213"/>
      <c r="N135" s="213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</row>
    <row r="136" spans="1:53">
      <c r="A136" s="210"/>
      <c r="B136" s="213"/>
      <c r="C136" s="213"/>
      <c r="D136" s="213"/>
      <c r="E136" s="213"/>
      <c r="F136" s="213"/>
      <c r="G136" s="213"/>
      <c r="H136" s="213"/>
      <c r="I136" s="213"/>
      <c r="J136" s="213"/>
      <c r="K136" s="213"/>
      <c r="L136" s="213"/>
      <c r="M136" s="213"/>
      <c r="N136" s="213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</row>
    <row r="137" spans="1:53">
      <c r="A137" s="210"/>
      <c r="B137" s="213"/>
      <c r="C137" s="213"/>
      <c r="D137" s="213"/>
      <c r="E137" s="213"/>
      <c r="F137" s="213"/>
      <c r="G137" s="213"/>
      <c r="H137" s="213"/>
      <c r="I137" s="213"/>
      <c r="J137" s="213"/>
      <c r="K137" s="213"/>
      <c r="L137" s="213"/>
      <c r="M137" s="213"/>
      <c r="N137" s="213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</row>
    <row r="138" spans="1:53">
      <c r="A138" s="210"/>
      <c r="B138" s="213"/>
      <c r="C138" s="213"/>
      <c r="D138" s="213"/>
      <c r="E138" s="213"/>
      <c r="F138" s="213"/>
      <c r="G138" s="213"/>
      <c r="H138" s="213"/>
      <c r="I138" s="213"/>
      <c r="J138" s="213"/>
      <c r="K138" s="213"/>
      <c r="L138" s="213"/>
      <c r="M138" s="213"/>
      <c r="N138" s="213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</row>
    <row r="139" spans="1:53">
      <c r="A139" s="210"/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3"/>
      <c r="N139" s="213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</row>
    <row r="140" spans="1:53">
      <c r="A140" s="210"/>
      <c r="B140" s="213"/>
      <c r="C140" s="213"/>
      <c r="D140" s="213"/>
      <c r="E140" s="213"/>
      <c r="F140" s="213"/>
      <c r="G140" s="213"/>
      <c r="H140" s="213"/>
      <c r="I140" s="213"/>
      <c r="J140" s="213"/>
      <c r="K140" s="213"/>
      <c r="L140" s="213"/>
      <c r="M140" s="213"/>
      <c r="N140" s="213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</row>
    <row r="141" spans="1:53">
      <c r="A141" s="210"/>
      <c r="B141" s="213"/>
      <c r="C141" s="213"/>
      <c r="D141" s="213"/>
      <c r="E141" s="213"/>
      <c r="F141" s="213"/>
      <c r="G141" s="213"/>
      <c r="H141" s="213"/>
      <c r="I141" s="213"/>
      <c r="J141" s="213"/>
      <c r="K141" s="213"/>
      <c r="L141" s="213"/>
      <c r="M141" s="213"/>
      <c r="N141" s="213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</row>
    <row r="142" spans="1:53">
      <c r="A142" s="210"/>
      <c r="B142" s="213"/>
      <c r="C142" s="213"/>
      <c r="D142" s="213"/>
      <c r="E142" s="213"/>
      <c r="F142" s="213"/>
      <c r="G142" s="213"/>
      <c r="H142" s="213"/>
      <c r="I142" s="213"/>
      <c r="J142" s="213"/>
      <c r="K142" s="213"/>
      <c r="L142" s="213"/>
      <c r="M142" s="213"/>
      <c r="N142" s="213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</row>
    <row r="143" spans="1:53">
      <c r="A143" s="210"/>
      <c r="B143" s="213"/>
      <c r="C143" s="213"/>
      <c r="D143" s="213"/>
      <c r="E143" s="213"/>
      <c r="F143" s="213"/>
      <c r="G143" s="213"/>
      <c r="H143" s="213"/>
      <c r="I143" s="213"/>
      <c r="J143" s="213"/>
      <c r="K143" s="213"/>
      <c r="L143" s="213"/>
      <c r="M143" s="213"/>
      <c r="N143" s="213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</row>
    <row r="144" spans="1:53">
      <c r="A144" s="210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</row>
    <row r="145" spans="1:53">
      <c r="A145" s="210"/>
      <c r="B145" s="213"/>
      <c r="C145" s="213"/>
      <c r="D145" s="213"/>
      <c r="E145" s="213"/>
      <c r="F145" s="213"/>
      <c r="G145" s="213"/>
      <c r="H145" s="213"/>
      <c r="I145" s="213"/>
      <c r="J145" s="213"/>
      <c r="K145" s="213"/>
      <c r="L145" s="213"/>
      <c r="M145" s="213"/>
      <c r="N145" s="213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</row>
    <row r="146" spans="1:53">
      <c r="A146" s="210"/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3"/>
      <c r="N146" s="213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</row>
    <row r="147" spans="1:53">
      <c r="A147" s="210"/>
      <c r="B147" s="213"/>
      <c r="C147" s="213"/>
      <c r="D147" s="213"/>
      <c r="E147" s="213"/>
      <c r="F147" s="213"/>
      <c r="G147" s="213"/>
      <c r="H147" s="213"/>
      <c r="I147" s="213"/>
      <c r="J147" s="213"/>
      <c r="K147" s="213"/>
      <c r="L147" s="213"/>
      <c r="M147" s="213"/>
      <c r="N147" s="213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</row>
    <row r="148" spans="1:53">
      <c r="A148" s="210"/>
      <c r="B148" s="213"/>
      <c r="C148" s="213"/>
      <c r="D148" s="213"/>
      <c r="E148" s="213"/>
      <c r="F148" s="213"/>
      <c r="G148" s="213"/>
      <c r="H148" s="213"/>
      <c r="I148" s="213"/>
      <c r="J148" s="213"/>
      <c r="K148" s="213"/>
      <c r="L148" s="213"/>
      <c r="M148" s="213"/>
      <c r="N148" s="213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</row>
    <row r="149" spans="1:53">
      <c r="A149" s="210"/>
      <c r="B149" s="213"/>
      <c r="C149" s="213"/>
      <c r="D149" s="213"/>
      <c r="E149" s="213"/>
      <c r="F149" s="213"/>
      <c r="G149" s="213"/>
      <c r="H149" s="213"/>
      <c r="I149" s="213"/>
      <c r="J149" s="213"/>
      <c r="K149" s="213"/>
      <c r="L149" s="213"/>
      <c r="M149" s="213"/>
      <c r="N149" s="213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</row>
    <row r="150" spans="1:53">
      <c r="A150" s="210"/>
      <c r="B150" s="213"/>
      <c r="C150" s="213"/>
      <c r="D150" s="213"/>
      <c r="E150" s="213"/>
      <c r="F150" s="213"/>
      <c r="G150" s="213"/>
      <c r="H150" s="213"/>
      <c r="I150" s="213"/>
      <c r="J150" s="213"/>
      <c r="K150" s="213"/>
      <c r="L150" s="213"/>
      <c r="M150" s="213"/>
      <c r="N150" s="213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</row>
    <row r="151" spans="1:53">
      <c r="A151" s="210"/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3"/>
      <c r="N151" s="213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</row>
    <row r="152" spans="1:53">
      <c r="A152" s="210"/>
      <c r="B152" s="213"/>
      <c r="C152" s="213"/>
      <c r="D152" s="213"/>
      <c r="E152" s="213"/>
      <c r="F152" s="213"/>
      <c r="G152" s="213"/>
      <c r="H152" s="213"/>
      <c r="I152" s="213"/>
      <c r="J152" s="213"/>
      <c r="K152" s="213"/>
      <c r="L152" s="213"/>
      <c r="M152" s="213"/>
      <c r="N152" s="213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</row>
    <row r="153" spans="1:53">
      <c r="A153" s="210"/>
      <c r="B153" s="213"/>
      <c r="C153" s="213"/>
      <c r="D153" s="213"/>
      <c r="E153" s="213"/>
      <c r="F153" s="213"/>
      <c r="G153" s="213"/>
      <c r="H153" s="213"/>
      <c r="I153" s="213"/>
      <c r="J153" s="213"/>
      <c r="K153" s="213"/>
      <c r="L153" s="213"/>
      <c r="M153" s="213"/>
      <c r="N153" s="213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</row>
    <row r="154" spans="1:53">
      <c r="A154" s="210"/>
      <c r="B154" s="213"/>
      <c r="C154" s="213"/>
      <c r="D154" s="213"/>
      <c r="E154" s="213"/>
      <c r="F154" s="213"/>
      <c r="G154" s="213"/>
      <c r="H154" s="213"/>
      <c r="I154" s="213"/>
      <c r="J154" s="213"/>
      <c r="K154" s="213"/>
      <c r="L154" s="213"/>
      <c r="M154" s="213"/>
      <c r="N154" s="213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</row>
    <row r="155" spans="1:53">
      <c r="A155" s="210"/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3"/>
      <c r="N155" s="213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</row>
    <row r="156" spans="1:53">
      <c r="A156" s="210"/>
      <c r="B156" s="213"/>
      <c r="C156" s="213"/>
      <c r="D156" s="213"/>
      <c r="E156" s="213"/>
      <c r="F156" s="213"/>
      <c r="G156" s="213"/>
      <c r="H156" s="213"/>
      <c r="I156" s="213"/>
      <c r="J156" s="213"/>
      <c r="K156" s="213"/>
      <c r="L156" s="213"/>
      <c r="M156" s="213"/>
      <c r="N156" s="213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</row>
    <row r="157" spans="1:53">
      <c r="A157" s="210"/>
      <c r="B157" s="213"/>
      <c r="C157" s="213"/>
      <c r="D157" s="213"/>
      <c r="E157" s="213"/>
      <c r="F157" s="213"/>
      <c r="G157" s="213"/>
      <c r="H157" s="213"/>
      <c r="I157" s="213"/>
      <c r="J157" s="213"/>
      <c r="K157" s="213"/>
      <c r="L157" s="213"/>
      <c r="M157" s="213"/>
      <c r="N157" s="213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</row>
    <row r="158" spans="1:53">
      <c r="A158" s="210"/>
      <c r="B158" s="213"/>
      <c r="C158" s="213"/>
      <c r="D158" s="213"/>
      <c r="E158" s="213"/>
      <c r="F158" s="213"/>
      <c r="G158" s="213"/>
      <c r="H158" s="213"/>
      <c r="I158" s="213"/>
      <c r="J158" s="213"/>
      <c r="K158" s="213"/>
      <c r="L158" s="213"/>
      <c r="M158" s="213"/>
      <c r="N158" s="213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</row>
    <row r="159" spans="1:53">
      <c r="A159" s="210"/>
      <c r="B159" s="213"/>
      <c r="C159" s="213"/>
      <c r="D159" s="213"/>
      <c r="E159" s="213"/>
      <c r="F159" s="213"/>
      <c r="G159" s="213"/>
      <c r="H159" s="213"/>
      <c r="I159" s="213"/>
      <c r="J159" s="213"/>
      <c r="K159" s="213"/>
      <c r="L159" s="213"/>
      <c r="M159" s="213"/>
      <c r="N159" s="213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</row>
    <row r="160" spans="1:53">
      <c r="A160" s="210"/>
      <c r="B160" s="213"/>
      <c r="C160" s="213"/>
      <c r="D160" s="213"/>
      <c r="E160" s="213"/>
      <c r="F160" s="213"/>
      <c r="G160" s="213"/>
      <c r="H160" s="213"/>
      <c r="I160" s="213"/>
      <c r="J160" s="213"/>
      <c r="K160" s="213"/>
      <c r="L160" s="213"/>
      <c r="M160" s="213"/>
      <c r="N160" s="213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</row>
    <row r="161" spans="1:53">
      <c r="A161" s="210"/>
      <c r="B161" s="213"/>
      <c r="C161" s="213"/>
      <c r="D161" s="213"/>
      <c r="E161" s="213"/>
      <c r="F161" s="213"/>
      <c r="G161" s="213"/>
      <c r="H161" s="213"/>
      <c r="I161" s="213"/>
      <c r="J161" s="213"/>
      <c r="K161" s="213"/>
      <c r="L161" s="213"/>
      <c r="M161" s="213"/>
      <c r="N161" s="213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</row>
    <row r="162" spans="1:53">
      <c r="A162" s="210"/>
      <c r="B162" s="213"/>
      <c r="C162" s="213"/>
      <c r="D162" s="213"/>
      <c r="E162" s="213"/>
      <c r="F162" s="213"/>
      <c r="G162" s="213"/>
      <c r="H162" s="213"/>
      <c r="I162" s="213"/>
      <c r="J162" s="213"/>
      <c r="K162" s="213"/>
      <c r="L162" s="213"/>
      <c r="M162" s="213"/>
      <c r="N162" s="213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</row>
    <row r="163" spans="1:53">
      <c r="A163" s="210"/>
      <c r="B163" s="213"/>
      <c r="C163" s="213"/>
      <c r="D163" s="213"/>
      <c r="E163" s="213"/>
      <c r="F163" s="213"/>
      <c r="G163" s="213"/>
      <c r="H163" s="213"/>
      <c r="I163" s="213"/>
      <c r="J163" s="213"/>
      <c r="K163" s="213"/>
      <c r="L163" s="213"/>
      <c r="M163" s="213"/>
      <c r="N163" s="213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</row>
    <row r="164" spans="1:53">
      <c r="A164" s="210"/>
      <c r="B164" s="213"/>
      <c r="C164" s="213"/>
      <c r="D164" s="213"/>
      <c r="E164" s="213"/>
      <c r="F164" s="213"/>
      <c r="G164" s="213"/>
      <c r="H164" s="213"/>
      <c r="I164" s="213"/>
      <c r="J164" s="213"/>
      <c r="K164" s="213"/>
      <c r="L164" s="213"/>
      <c r="M164" s="213"/>
      <c r="N164" s="213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</row>
    <row r="165" spans="1:53">
      <c r="A165" s="210"/>
      <c r="B165" s="213"/>
      <c r="C165" s="213"/>
      <c r="D165" s="213"/>
      <c r="E165" s="213"/>
      <c r="F165" s="213"/>
      <c r="G165" s="213"/>
      <c r="H165" s="213"/>
      <c r="I165" s="213"/>
      <c r="J165" s="213"/>
      <c r="K165" s="213"/>
      <c r="L165" s="213"/>
      <c r="M165" s="213"/>
      <c r="N165" s="213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</row>
    <row r="166" spans="1:53">
      <c r="A166" s="210"/>
      <c r="B166" s="213"/>
      <c r="C166" s="213"/>
      <c r="D166" s="213"/>
      <c r="E166" s="213"/>
      <c r="F166" s="213"/>
      <c r="G166" s="213"/>
      <c r="H166" s="213"/>
      <c r="I166" s="213"/>
      <c r="J166" s="213"/>
      <c r="K166" s="213"/>
      <c r="L166" s="213"/>
      <c r="M166" s="213"/>
      <c r="N166" s="213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</row>
    <row r="167" spans="1:53">
      <c r="A167" s="210"/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3"/>
      <c r="N167" s="213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</row>
    <row r="168" spans="1:53">
      <c r="A168" s="210"/>
      <c r="B168" s="213"/>
      <c r="C168" s="213"/>
      <c r="D168" s="213"/>
      <c r="E168" s="213"/>
      <c r="F168" s="213"/>
      <c r="G168" s="213"/>
      <c r="H168" s="213"/>
      <c r="I168" s="213"/>
      <c r="J168" s="213"/>
      <c r="K168" s="213"/>
      <c r="L168" s="213"/>
      <c r="M168" s="213"/>
      <c r="N168" s="213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</row>
    <row r="169" spans="1:53">
      <c r="A169" s="210"/>
      <c r="B169" s="213"/>
      <c r="C169" s="213"/>
      <c r="D169" s="213"/>
      <c r="E169" s="213"/>
      <c r="F169" s="213"/>
      <c r="G169" s="213"/>
      <c r="H169" s="213"/>
      <c r="I169" s="213"/>
      <c r="J169" s="213"/>
      <c r="K169" s="213"/>
      <c r="L169" s="213"/>
      <c r="M169" s="213"/>
      <c r="N169" s="213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</row>
    <row r="170" spans="1:53">
      <c r="A170" s="210"/>
      <c r="B170" s="213"/>
      <c r="C170" s="213"/>
      <c r="D170" s="213"/>
      <c r="E170" s="213"/>
      <c r="F170" s="213"/>
      <c r="G170" s="213"/>
      <c r="H170" s="213"/>
      <c r="I170" s="213"/>
      <c r="J170" s="213"/>
      <c r="K170" s="213"/>
      <c r="L170" s="213"/>
      <c r="M170" s="213"/>
      <c r="N170" s="213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</row>
    <row r="171" spans="1:53">
      <c r="A171" s="210"/>
      <c r="B171" s="213"/>
      <c r="C171" s="213"/>
      <c r="D171" s="213"/>
      <c r="E171" s="213"/>
      <c r="F171" s="213"/>
      <c r="G171" s="213"/>
      <c r="H171" s="213"/>
      <c r="I171" s="213"/>
      <c r="J171" s="213"/>
      <c r="K171" s="213"/>
      <c r="L171" s="213"/>
      <c r="M171" s="213"/>
      <c r="N171" s="213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</row>
    <row r="172" spans="1:53">
      <c r="A172" s="210"/>
      <c r="B172" s="213"/>
      <c r="C172" s="213"/>
      <c r="D172" s="213"/>
      <c r="E172" s="213"/>
      <c r="F172" s="213"/>
      <c r="G172" s="213"/>
      <c r="H172" s="213"/>
      <c r="I172" s="213"/>
      <c r="J172" s="213"/>
      <c r="K172" s="213"/>
      <c r="L172" s="213"/>
      <c r="M172" s="213"/>
      <c r="N172" s="213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</row>
    <row r="173" spans="1:53">
      <c r="A173" s="210"/>
      <c r="B173" s="213"/>
      <c r="C173" s="213"/>
      <c r="D173" s="213"/>
      <c r="E173" s="213"/>
      <c r="F173" s="213"/>
      <c r="G173" s="213"/>
      <c r="H173" s="213"/>
      <c r="I173" s="213"/>
      <c r="J173" s="213"/>
      <c r="K173" s="213"/>
      <c r="L173" s="213"/>
      <c r="M173" s="213"/>
      <c r="N173" s="213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</row>
    <row r="174" spans="1:53">
      <c r="A174" s="210"/>
      <c r="B174" s="213"/>
      <c r="C174" s="213"/>
      <c r="D174" s="213"/>
      <c r="E174" s="213"/>
      <c r="F174" s="213"/>
      <c r="G174" s="213"/>
      <c r="H174" s="213"/>
      <c r="I174" s="213"/>
      <c r="J174" s="213"/>
      <c r="K174" s="213"/>
      <c r="L174" s="213"/>
      <c r="M174" s="213"/>
      <c r="N174" s="213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</row>
    <row r="175" spans="1:53">
      <c r="A175" s="210"/>
      <c r="B175" s="213"/>
      <c r="C175" s="213"/>
      <c r="D175" s="213"/>
      <c r="E175" s="213"/>
      <c r="F175" s="213"/>
      <c r="G175" s="213"/>
      <c r="H175" s="213"/>
      <c r="I175" s="213"/>
      <c r="J175" s="213"/>
      <c r="K175" s="213"/>
      <c r="L175" s="213"/>
      <c r="M175" s="213"/>
      <c r="N175" s="213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</row>
    <row r="176" spans="1:53">
      <c r="A176" s="210"/>
      <c r="B176" s="213"/>
      <c r="C176" s="213"/>
      <c r="D176" s="213"/>
      <c r="E176" s="213"/>
      <c r="F176" s="213"/>
      <c r="G176" s="213"/>
      <c r="H176" s="213"/>
      <c r="I176" s="213"/>
      <c r="J176" s="213"/>
      <c r="K176" s="213"/>
      <c r="L176" s="213"/>
      <c r="M176" s="213"/>
      <c r="N176" s="213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</row>
    <row r="177" spans="1:53">
      <c r="A177" s="210"/>
      <c r="B177" s="213"/>
      <c r="C177" s="213"/>
      <c r="D177" s="213"/>
      <c r="E177" s="213"/>
      <c r="F177" s="213"/>
      <c r="G177" s="213"/>
      <c r="H177" s="213"/>
      <c r="I177" s="213"/>
      <c r="J177" s="213"/>
      <c r="K177" s="213"/>
      <c r="L177" s="213"/>
      <c r="M177" s="213"/>
      <c r="N177" s="213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</row>
    <row r="178" spans="1:53">
      <c r="A178" s="210"/>
      <c r="B178" s="213"/>
      <c r="C178" s="213"/>
      <c r="D178" s="213"/>
      <c r="E178" s="213"/>
      <c r="F178" s="213"/>
      <c r="G178" s="213"/>
      <c r="H178" s="213"/>
      <c r="I178" s="213"/>
      <c r="J178" s="213"/>
      <c r="K178" s="213"/>
      <c r="L178" s="213"/>
      <c r="M178" s="213"/>
      <c r="N178" s="213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</row>
    <row r="179" spans="1:53">
      <c r="A179" s="210"/>
      <c r="B179" s="213"/>
      <c r="C179" s="213"/>
      <c r="D179" s="213"/>
      <c r="E179" s="213"/>
      <c r="F179" s="213"/>
      <c r="G179" s="213"/>
      <c r="H179" s="213"/>
      <c r="I179" s="213"/>
      <c r="J179" s="213"/>
      <c r="K179" s="213"/>
      <c r="L179" s="213"/>
      <c r="M179" s="213"/>
      <c r="N179" s="213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</row>
    <row r="180" spans="1:53">
      <c r="A180" s="210"/>
      <c r="B180" s="213"/>
      <c r="C180" s="213"/>
      <c r="D180" s="213"/>
      <c r="E180" s="213"/>
      <c r="F180" s="213"/>
      <c r="G180" s="213"/>
      <c r="H180" s="213"/>
      <c r="I180" s="213"/>
      <c r="J180" s="213"/>
      <c r="K180" s="213"/>
      <c r="L180" s="213"/>
      <c r="M180" s="213"/>
      <c r="N180" s="213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</row>
    <row r="181" spans="1:53">
      <c r="A181" s="210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</row>
    <row r="182" spans="1:53">
      <c r="A182" s="210"/>
      <c r="B182" s="213"/>
      <c r="C182" s="213"/>
      <c r="D182" s="213"/>
      <c r="E182" s="213"/>
      <c r="F182" s="213"/>
      <c r="G182" s="213"/>
      <c r="H182" s="213"/>
      <c r="I182" s="213"/>
      <c r="J182" s="213"/>
      <c r="K182" s="213"/>
      <c r="L182" s="213"/>
      <c r="M182" s="213"/>
      <c r="N182" s="213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</row>
    <row r="183" spans="1:53">
      <c r="A183" s="210"/>
      <c r="B183" s="213"/>
      <c r="C183" s="213"/>
      <c r="D183" s="213"/>
      <c r="E183" s="213"/>
      <c r="F183" s="213"/>
      <c r="G183" s="213"/>
      <c r="H183" s="213"/>
      <c r="I183" s="213"/>
      <c r="J183" s="213"/>
      <c r="K183" s="213"/>
      <c r="L183" s="213"/>
      <c r="M183" s="213"/>
      <c r="N183" s="213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</row>
    <row r="184" spans="1:53">
      <c r="A184" s="210"/>
      <c r="B184" s="213"/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</row>
    <row r="185" spans="1:53">
      <c r="A185" s="210"/>
      <c r="B185" s="213"/>
      <c r="C185" s="213"/>
      <c r="D185" s="213"/>
      <c r="E185" s="213"/>
      <c r="F185" s="213"/>
      <c r="G185" s="213"/>
      <c r="H185" s="213"/>
      <c r="I185" s="213"/>
      <c r="J185" s="213"/>
      <c r="K185" s="213"/>
      <c r="L185" s="213"/>
      <c r="M185" s="213"/>
      <c r="N185" s="213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</row>
    <row r="186" spans="1:53">
      <c r="A186" s="210"/>
      <c r="B186" s="213"/>
      <c r="C186" s="213"/>
      <c r="D186" s="213"/>
      <c r="E186" s="213"/>
      <c r="F186" s="213"/>
      <c r="G186" s="213"/>
      <c r="H186" s="213"/>
      <c r="I186" s="213"/>
      <c r="J186" s="213"/>
      <c r="K186" s="213"/>
      <c r="L186" s="213"/>
      <c r="M186" s="213"/>
      <c r="N186" s="213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</row>
    <row r="187" spans="1:53">
      <c r="A187" s="210"/>
      <c r="B187" s="213"/>
      <c r="C187" s="213"/>
      <c r="D187" s="213"/>
      <c r="E187" s="213"/>
      <c r="F187" s="213"/>
      <c r="G187" s="213"/>
      <c r="H187" s="213"/>
      <c r="I187" s="213"/>
      <c r="J187" s="213"/>
      <c r="K187" s="213"/>
      <c r="L187" s="213"/>
      <c r="M187" s="213"/>
      <c r="N187" s="213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</row>
    <row r="188" spans="1:53">
      <c r="A188" s="210"/>
      <c r="B188" s="213"/>
      <c r="C188" s="213"/>
      <c r="D188" s="213"/>
      <c r="E188" s="213"/>
      <c r="F188" s="213"/>
      <c r="G188" s="213"/>
      <c r="H188" s="213"/>
      <c r="I188" s="213"/>
      <c r="J188" s="213"/>
      <c r="K188" s="213"/>
      <c r="L188" s="213"/>
      <c r="M188" s="213"/>
      <c r="N188" s="213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</row>
    <row r="189" spans="1:53">
      <c r="A189" s="210"/>
      <c r="B189" s="213"/>
      <c r="C189" s="213"/>
      <c r="D189" s="213"/>
      <c r="E189" s="213"/>
      <c r="F189" s="213"/>
      <c r="G189" s="213"/>
      <c r="H189" s="213"/>
      <c r="I189" s="213"/>
      <c r="J189" s="213"/>
      <c r="K189" s="213"/>
      <c r="L189" s="213"/>
      <c r="M189" s="213"/>
      <c r="N189" s="213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</row>
    <row r="190" spans="1:53">
      <c r="A190" s="210"/>
      <c r="B190" s="213"/>
      <c r="C190" s="213"/>
      <c r="D190" s="213"/>
      <c r="E190" s="213"/>
      <c r="F190" s="213"/>
      <c r="G190" s="213"/>
      <c r="H190" s="213"/>
      <c r="I190" s="213"/>
      <c r="J190" s="213"/>
      <c r="K190" s="213"/>
      <c r="L190" s="213"/>
      <c r="M190" s="213"/>
      <c r="N190" s="213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</row>
    <row r="191" spans="1:53">
      <c r="A191" s="210"/>
      <c r="B191" s="213"/>
      <c r="C191" s="213"/>
      <c r="D191" s="213"/>
      <c r="E191" s="213"/>
      <c r="F191" s="213"/>
      <c r="G191" s="213"/>
      <c r="H191" s="213"/>
      <c r="I191" s="213"/>
      <c r="J191" s="213"/>
      <c r="K191" s="213"/>
      <c r="L191" s="213"/>
      <c r="M191" s="213"/>
      <c r="N191" s="213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</row>
    <row r="192" spans="1:53">
      <c r="A192" s="210"/>
      <c r="B192" s="213"/>
      <c r="C192" s="213"/>
      <c r="D192" s="213"/>
      <c r="E192" s="213"/>
      <c r="F192" s="213"/>
      <c r="G192" s="213"/>
      <c r="H192" s="213"/>
      <c r="I192" s="213"/>
      <c r="J192" s="213"/>
      <c r="K192" s="213"/>
      <c r="L192" s="213"/>
      <c r="M192" s="213"/>
      <c r="N192" s="213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</row>
    <row r="193" spans="1:53">
      <c r="A193" s="210"/>
      <c r="B193" s="213"/>
      <c r="C193" s="213"/>
      <c r="D193" s="213"/>
      <c r="E193" s="213"/>
      <c r="F193" s="213"/>
      <c r="G193" s="213"/>
      <c r="H193" s="213"/>
      <c r="I193" s="213"/>
      <c r="J193" s="213"/>
      <c r="K193" s="213"/>
      <c r="L193" s="213"/>
      <c r="M193" s="213"/>
      <c r="N193" s="213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</row>
    <row r="194" spans="1:53">
      <c r="A194" s="210"/>
      <c r="B194" s="213"/>
      <c r="C194" s="213"/>
      <c r="D194" s="213"/>
      <c r="E194" s="213"/>
      <c r="F194" s="213"/>
      <c r="G194" s="213"/>
      <c r="H194" s="213"/>
      <c r="I194" s="213"/>
      <c r="J194" s="213"/>
      <c r="K194" s="213"/>
      <c r="L194" s="213"/>
      <c r="M194" s="213"/>
      <c r="N194" s="213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</row>
    <row r="195" spans="1:53">
      <c r="A195" s="210"/>
      <c r="B195" s="213"/>
      <c r="C195" s="213"/>
      <c r="D195" s="213"/>
      <c r="E195" s="213"/>
      <c r="F195" s="213"/>
      <c r="G195" s="213"/>
      <c r="H195" s="213"/>
      <c r="I195" s="213"/>
      <c r="J195" s="213"/>
      <c r="K195" s="213"/>
      <c r="L195" s="213"/>
      <c r="M195" s="213"/>
      <c r="N195" s="213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</row>
    <row r="196" spans="1:53">
      <c r="A196" s="210"/>
      <c r="B196" s="213"/>
      <c r="C196" s="213"/>
      <c r="D196" s="213"/>
      <c r="E196" s="213"/>
      <c r="F196" s="213"/>
      <c r="G196" s="213"/>
      <c r="H196" s="213"/>
      <c r="I196" s="213"/>
      <c r="J196" s="213"/>
      <c r="K196" s="213"/>
      <c r="L196" s="213"/>
      <c r="M196" s="213"/>
      <c r="N196" s="213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</row>
    <row r="197" spans="1:53">
      <c r="A197" s="210"/>
      <c r="B197" s="213"/>
      <c r="C197" s="213"/>
      <c r="D197" s="213"/>
      <c r="E197" s="213"/>
      <c r="F197" s="213"/>
      <c r="G197" s="213"/>
      <c r="H197" s="213"/>
      <c r="I197" s="213"/>
      <c r="J197" s="213"/>
      <c r="K197" s="213"/>
      <c r="L197" s="213"/>
      <c r="M197" s="213"/>
      <c r="N197" s="213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</row>
    <row r="198" spans="1:53">
      <c r="A198" s="210"/>
      <c r="B198" s="213"/>
      <c r="C198" s="213"/>
      <c r="D198" s="213"/>
      <c r="E198" s="213"/>
      <c r="F198" s="213"/>
      <c r="G198" s="213"/>
      <c r="H198" s="213"/>
      <c r="I198" s="213"/>
      <c r="J198" s="213"/>
      <c r="K198" s="213"/>
      <c r="L198" s="213"/>
      <c r="M198" s="213"/>
      <c r="N198" s="213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</row>
    <row r="199" spans="1:53">
      <c r="A199" s="210"/>
      <c r="B199" s="213"/>
      <c r="C199" s="213"/>
      <c r="D199" s="213"/>
      <c r="E199" s="213"/>
      <c r="F199" s="213"/>
      <c r="G199" s="213"/>
      <c r="H199" s="213"/>
      <c r="I199" s="213"/>
      <c r="J199" s="213"/>
      <c r="K199" s="213"/>
      <c r="L199" s="213"/>
      <c r="M199" s="213"/>
      <c r="N199" s="213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</row>
    <row r="200" spans="1:53">
      <c r="A200" s="210"/>
      <c r="B200" s="213"/>
      <c r="C200" s="213"/>
      <c r="D200" s="213"/>
      <c r="E200" s="213"/>
      <c r="F200" s="213"/>
      <c r="G200" s="213"/>
      <c r="H200" s="213"/>
      <c r="I200" s="213"/>
      <c r="J200" s="213"/>
      <c r="K200" s="213"/>
      <c r="L200" s="213"/>
      <c r="M200" s="213"/>
      <c r="N200" s="213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</row>
    <row r="201" spans="1:53">
      <c r="A201" s="210"/>
      <c r="B201" s="213"/>
      <c r="C201" s="213"/>
      <c r="D201" s="213"/>
      <c r="E201" s="213"/>
      <c r="F201" s="213"/>
      <c r="G201" s="213"/>
      <c r="H201" s="213"/>
      <c r="I201" s="213"/>
      <c r="J201" s="213"/>
      <c r="K201" s="213"/>
      <c r="L201" s="213"/>
      <c r="M201" s="213"/>
      <c r="N201" s="213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</row>
    <row r="202" spans="1:53">
      <c r="A202" s="210"/>
      <c r="B202" s="213"/>
      <c r="C202" s="213"/>
      <c r="D202" s="213"/>
      <c r="E202" s="213"/>
      <c r="F202" s="213"/>
      <c r="G202" s="213"/>
      <c r="H202" s="213"/>
      <c r="I202" s="213"/>
      <c r="J202" s="213"/>
      <c r="K202" s="213"/>
      <c r="L202" s="213"/>
      <c r="M202" s="213"/>
      <c r="N202" s="213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</row>
    <row r="203" spans="1:53">
      <c r="A203" s="210"/>
      <c r="B203" s="213"/>
      <c r="C203" s="213"/>
      <c r="D203" s="213"/>
      <c r="E203" s="213"/>
      <c r="F203" s="213"/>
      <c r="G203" s="213"/>
      <c r="H203" s="213"/>
      <c r="I203" s="213"/>
      <c r="J203" s="213"/>
      <c r="K203" s="213"/>
      <c r="L203" s="213"/>
      <c r="M203" s="213"/>
      <c r="N203" s="213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</row>
    <row r="204" spans="1:53">
      <c r="A204" s="210"/>
      <c r="B204" s="213"/>
      <c r="C204" s="213"/>
      <c r="D204" s="213"/>
      <c r="E204" s="213"/>
      <c r="F204" s="213"/>
      <c r="G204" s="213"/>
      <c r="H204" s="213"/>
      <c r="I204" s="213"/>
      <c r="J204" s="213"/>
      <c r="K204" s="213"/>
      <c r="L204" s="213"/>
      <c r="M204" s="213"/>
      <c r="N204" s="213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</row>
    <row r="205" spans="1:53">
      <c r="A205" s="210"/>
      <c r="B205" s="213"/>
      <c r="C205" s="213"/>
      <c r="D205" s="213"/>
      <c r="E205" s="213"/>
      <c r="F205" s="213"/>
      <c r="G205" s="213"/>
      <c r="H205" s="213"/>
      <c r="I205" s="213"/>
      <c r="J205" s="213"/>
      <c r="K205" s="213"/>
      <c r="L205" s="213"/>
      <c r="M205" s="213"/>
      <c r="N205" s="213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</row>
    <row r="206" spans="1:53">
      <c r="A206" s="210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</row>
    <row r="207" spans="1:53">
      <c r="A207" s="210"/>
      <c r="B207" s="213"/>
      <c r="C207" s="213"/>
      <c r="D207" s="213"/>
      <c r="E207" s="213"/>
      <c r="F207" s="213"/>
      <c r="G207" s="213"/>
      <c r="H207" s="213"/>
      <c r="I207" s="213"/>
      <c r="J207" s="213"/>
      <c r="K207" s="213"/>
      <c r="L207" s="213"/>
      <c r="M207" s="213"/>
      <c r="N207" s="213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</row>
    <row r="208" spans="1:53">
      <c r="A208" s="210"/>
      <c r="B208" s="213"/>
      <c r="C208" s="213"/>
      <c r="D208" s="213"/>
      <c r="E208" s="213"/>
      <c r="F208" s="213"/>
      <c r="G208" s="213"/>
      <c r="H208" s="213"/>
      <c r="I208" s="213"/>
      <c r="J208" s="213"/>
      <c r="K208" s="213"/>
      <c r="L208" s="213"/>
      <c r="M208" s="213"/>
      <c r="N208" s="213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</row>
    <row r="209" spans="1:53">
      <c r="A209" s="210"/>
      <c r="B209" s="213"/>
      <c r="C209" s="213"/>
      <c r="D209" s="213"/>
      <c r="E209" s="213"/>
      <c r="F209" s="213"/>
      <c r="G209" s="213"/>
      <c r="H209" s="213"/>
      <c r="I209" s="213"/>
      <c r="J209" s="213"/>
      <c r="K209" s="213"/>
      <c r="L209" s="213"/>
      <c r="M209" s="213"/>
      <c r="N209" s="213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</row>
    <row r="210" spans="1:53">
      <c r="A210" s="210"/>
      <c r="B210" s="213"/>
      <c r="C210" s="213"/>
      <c r="D210" s="213"/>
      <c r="E210" s="213"/>
      <c r="F210" s="213"/>
      <c r="G210" s="213"/>
      <c r="H210" s="213"/>
      <c r="I210" s="213"/>
      <c r="J210" s="213"/>
      <c r="K210" s="213"/>
      <c r="L210" s="213"/>
      <c r="M210" s="213"/>
      <c r="N210" s="213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</row>
    <row r="211" spans="1:53">
      <c r="A211" s="210"/>
      <c r="B211" s="213"/>
      <c r="C211" s="213"/>
      <c r="D211" s="213"/>
      <c r="E211" s="213"/>
      <c r="F211" s="213"/>
      <c r="G211" s="213"/>
      <c r="H211" s="213"/>
      <c r="I211" s="213"/>
      <c r="J211" s="213"/>
      <c r="K211" s="213"/>
      <c r="L211" s="213"/>
      <c r="M211" s="213"/>
      <c r="N211" s="213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</row>
    <row r="212" spans="1:53">
      <c r="A212" s="210"/>
      <c r="B212" s="213"/>
      <c r="C212" s="213"/>
      <c r="D212" s="213"/>
      <c r="E212" s="213"/>
      <c r="F212" s="213"/>
      <c r="G212" s="213"/>
      <c r="H212" s="213"/>
      <c r="I212" s="213"/>
      <c r="J212" s="213"/>
      <c r="K212" s="213"/>
      <c r="L212" s="213"/>
      <c r="M212" s="213"/>
      <c r="N212" s="213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</row>
    <row r="213" spans="1:53">
      <c r="A213" s="210"/>
      <c r="B213" s="213"/>
      <c r="C213" s="213"/>
      <c r="D213" s="213"/>
      <c r="E213" s="213"/>
      <c r="F213" s="213"/>
      <c r="G213" s="213"/>
      <c r="H213" s="213"/>
      <c r="I213" s="213"/>
      <c r="J213" s="213"/>
      <c r="K213" s="213"/>
      <c r="L213" s="213"/>
      <c r="M213" s="213"/>
      <c r="N213" s="213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</row>
    <row r="214" spans="1:53">
      <c r="A214" s="210"/>
      <c r="B214" s="213"/>
      <c r="C214" s="213"/>
      <c r="D214" s="213"/>
      <c r="E214" s="213"/>
      <c r="F214" s="213"/>
      <c r="G214" s="213"/>
      <c r="H214" s="213"/>
      <c r="I214" s="213"/>
      <c r="J214" s="213"/>
      <c r="K214" s="213"/>
      <c r="L214" s="213"/>
      <c r="M214" s="213"/>
      <c r="N214" s="213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</row>
    <row r="215" spans="1:53">
      <c r="A215" s="210"/>
      <c r="B215" s="213"/>
      <c r="C215" s="213"/>
      <c r="D215" s="213"/>
      <c r="E215" s="213"/>
      <c r="F215" s="213"/>
      <c r="G215" s="213"/>
      <c r="H215" s="213"/>
      <c r="I215" s="213"/>
      <c r="J215" s="213"/>
      <c r="K215" s="213"/>
      <c r="L215" s="213"/>
      <c r="M215" s="213"/>
      <c r="N215" s="213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</row>
    <row r="216" spans="1:53">
      <c r="A216" s="210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</row>
    <row r="217" spans="1:53">
      <c r="A217" s="210"/>
      <c r="B217" s="213"/>
      <c r="C217" s="213"/>
      <c r="D217" s="213"/>
      <c r="E217" s="213"/>
      <c r="F217" s="213"/>
      <c r="G217" s="213"/>
      <c r="H217" s="213"/>
      <c r="I217" s="213"/>
      <c r="J217" s="213"/>
      <c r="K217" s="213"/>
      <c r="L217" s="213"/>
      <c r="M217" s="213"/>
      <c r="N217" s="213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</row>
    <row r="218" spans="1:53">
      <c r="A218" s="210"/>
      <c r="B218" s="213"/>
      <c r="C218" s="213"/>
      <c r="D218" s="213"/>
      <c r="E218" s="213"/>
      <c r="F218" s="213"/>
      <c r="G218" s="213"/>
      <c r="H218" s="213"/>
      <c r="I218" s="213"/>
      <c r="J218" s="213"/>
      <c r="K218" s="213"/>
      <c r="L218" s="213"/>
      <c r="M218" s="213"/>
      <c r="N218" s="213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</row>
    <row r="219" spans="1:53">
      <c r="A219" s="210"/>
      <c r="B219" s="213"/>
      <c r="C219" s="213"/>
      <c r="D219" s="213"/>
      <c r="E219" s="213"/>
      <c r="F219" s="213"/>
      <c r="G219" s="213"/>
      <c r="H219" s="213"/>
      <c r="I219" s="213"/>
      <c r="J219" s="213"/>
      <c r="K219" s="213"/>
      <c r="L219" s="213"/>
      <c r="M219" s="213"/>
      <c r="N219" s="213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</row>
    <row r="220" spans="1:53">
      <c r="A220" s="210"/>
      <c r="B220" s="213"/>
      <c r="C220" s="213"/>
      <c r="D220" s="213"/>
      <c r="E220" s="213"/>
      <c r="F220" s="213"/>
      <c r="G220" s="213"/>
      <c r="H220" s="213"/>
      <c r="I220" s="213"/>
      <c r="J220" s="213"/>
      <c r="K220" s="213"/>
      <c r="L220" s="213"/>
      <c r="M220" s="213"/>
      <c r="N220" s="213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</row>
    <row r="221" spans="1:53">
      <c r="A221" s="210"/>
      <c r="B221" s="213"/>
      <c r="C221" s="213"/>
      <c r="D221" s="213"/>
      <c r="E221" s="213"/>
      <c r="F221" s="213"/>
      <c r="G221" s="213"/>
      <c r="H221" s="213"/>
      <c r="I221" s="213"/>
      <c r="J221" s="213"/>
      <c r="K221" s="213"/>
      <c r="L221" s="213"/>
      <c r="M221" s="213"/>
      <c r="N221" s="213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</row>
    <row r="222" spans="1:53">
      <c r="A222" s="210"/>
      <c r="B222" s="213"/>
      <c r="C222" s="213"/>
      <c r="D222" s="213"/>
      <c r="E222" s="213"/>
      <c r="F222" s="213"/>
      <c r="G222" s="213"/>
      <c r="H222" s="213"/>
      <c r="I222" s="213"/>
      <c r="J222" s="213"/>
      <c r="K222" s="213"/>
      <c r="L222" s="213"/>
      <c r="M222" s="213"/>
      <c r="N222" s="213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</row>
    <row r="223" spans="1:53">
      <c r="A223" s="210"/>
      <c r="B223" s="213"/>
      <c r="C223" s="213"/>
      <c r="D223" s="213"/>
      <c r="E223" s="213"/>
      <c r="F223" s="213"/>
      <c r="G223" s="213"/>
      <c r="H223" s="213"/>
      <c r="I223" s="213"/>
      <c r="J223" s="213"/>
      <c r="K223" s="213"/>
      <c r="L223" s="213"/>
      <c r="M223" s="213"/>
      <c r="N223" s="213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</row>
    <row r="224" spans="1:53">
      <c r="A224" s="210"/>
      <c r="B224" s="213"/>
      <c r="C224" s="213"/>
      <c r="D224" s="213"/>
      <c r="E224" s="213"/>
      <c r="F224" s="213"/>
      <c r="G224" s="213"/>
      <c r="H224" s="213"/>
      <c r="I224" s="213"/>
      <c r="J224" s="213"/>
      <c r="K224" s="213"/>
      <c r="L224" s="213"/>
      <c r="M224" s="213"/>
      <c r="N224" s="213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</row>
    <row r="225" spans="1:53">
      <c r="A225" s="210"/>
      <c r="B225" s="213"/>
      <c r="C225" s="213"/>
      <c r="D225" s="213"/>
      <c r="E225" s="213"/>
      <c r="F225" s="213"/>
      <c r="G225" s="213"/>
      <c r="H225" s="213"/>
      <c r="I225" s="213"/>
      <c r="J225" s="213"/>
      <c r="K225" s="213"/>
      <c r="L225" s="213"/>
      <c r="M225" s="213"/>
      <c r="N225" s="213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</row>
    <row r="226" spans="1:53">
      <c r="A226" s="210"/>
      <c r="B226" s="213"/>
      <c r="C226" s="213"/>
      <c r="D226" s="213"/>
      <c r="E226" s="213"/>
      <c r="F226" s="213"/>
      <c r="G226" s="213"/>
      <c r="H226" s="213"/>
      <c r="I226" s="213"/>
      <c r="J226" s="213"/>
      <c r="K226" s="213"/>
      <c r="L226" s="213"/>
      <c r="M226" s="213"/>
      <c r="N226" s="213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</row>
    <row r="227" spans="1:53">
      <c r="A227" s="210"/>
      <c r="B227" s="213"/>
      <c r="C227" s="213"/>
      <c r="D227" s="213"/>
      <c r="E227" s="213"/>
      <c r="F227" s="213"/>
      <c r="G227" s="213"/>
      <c r="H227" s="213"/>
      <c r="I227" s="213"/>
      <c r="J227" s="213"/>
      <c r="K227" s="213"/>
      <c r="L227" s="213"/>
      <c r="M227" s="213"/>
      <c r="N227" s="213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</row>
    <row r="228" spans="1:53">
      <c r="A228" s="210"/>
      <c r="B228" s="213"/>
      <c r="C228" s="213"/>
      <c r="D228" s="213"/>
      <c r="E228" s="213"/>
      <c r="F228" s="213"/>
      <c r="G228" s="213"/>
      <c r="H228" s="213"/>
      <c r="I228" s="213"/>
      <c r="J228" s="213"/>
      <c r="K228" s="213"/>
      <c r="L228" s="213"/>
      <c r="M228" s="213"/>
      <c r="N228" s="213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</row>
    <row r="229" spans="1:53">
      <c r="A229" s="210"/>
      <c r="B229" s="213"/>
      <c r="C229" s="213"/>
      <c r="D229" s="213"/>
      <c r="E229" s="213"/>
      <c r="F229" s="213"/>
      <c r="G229" s="213"/>
      <c r="H229" s="213"/>
      <c r="I229" s="213"/>
      <c r="J229" s="213"/>
      <c r="K229" s="213"/>
      <c r="L229" s="213"/>
      <c r="M229" s="213"/>
      <c r="N229" s="213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</row>
    <row r="230" spans="1:53">
      <c r="A230" s="210"/>
      <c r="B230" s="213"/>
      <c r="C230" s="213"/>
      <c r="D230" s="213"/>
      <c r="E230" s="213"/>
      <c r="F230" s="213"/>
      <c r="G230" s="213"/>
      <c r="H230" s="213"/>
      <c r="I230" s="213"/>
      <c r="J230" s="213"/>
      <c r="K230" s="213"/>
      <c r="L230" s="213"/>
      <c r="M230" s="213"/>
      <c r="N230" s="213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</row>
    <row r="231" spans="1:53">
      <c r="A231" s="210"/>
      <c r="B231" s="213"/>
      <c r="C231" s="213"/>
      <c r="D231" s="213"/>
      <c r="E231" s="213"/>
      <c r="F231" s="213"/>
      <c r="G231" s="213"/>
      <c r="H231" s="213"/>
      <c r="I231" s="213"/>
      <c r="J231" s="213"/>
      <c r="K231" s="213"/>
      <c r="L231" s="213"/>
      <c r="M231" s="213"/>
      <c r="N231" s="213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</row>
    <row r="232" spans="1:53">
      <c r="A232" s="210"/>
      <c r="B232" s="213"/>
      <c r="C232" s="213"/>
      <c r="D232" s="213"/>
      <c r="E232" s="213"/>
      <c r="F232" s="213"/>
      <c r="G232" s="213"/>
      <c r="H232" s="213"/>
      <c r="I232" s="213"/>
      <c r="J232" s="213"/>
      <c r="K232" s="213"/>
      <c r="L232" s="213"/>
      <c r="M232" s="213"/>
      <c r="N232" s="213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</row>
    <row r="233" spans="1:53">
      <c r="A233" s="210"/>
      <c r="B233" s="213"/>
      <c r="C233" s="213"/>
      <c r="D233" s="213"/>
      <c r="E233" s="213"/>
      <c r="F233" s="213"/>
      <c r="G233" s="213"/>
      <c r="H233" s="213"/>
      <c r="I233" s="213"/>
      <c r="J233" s="213"/>
      <c r="K233" s="213"/>
      <c r="L233" s="213"/>
      <c r="M233" s="213"/>
      <c r="N233" s="213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</row>
    <row r="234" spans="1:53">
      <c r="A234" s="210"/>
      <c r="B234" s="213"/>
      <c r="C234" s="213"/>
      <c r="D234" s="213"/>
      <c r="E234" s="213"/>
      <c r="F234" s="213"/>
      <c r="G234" s="213"/>
      <c r="H234" s="213"/>
      <c r="I234" s="213"/>
      <c r="J234" s="213"/>
      <c r="K234" s="213"/>
      <c r="L234" s="213"/>
      <c r="M234" s="213"/>
      <c r="N234" s="213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</row>
    <row r="235" spans="1:53">
      <c r="A235" s="210"/>
      <c r="B235" s="213"/>
      <c r="C235" s="213"/>
      <c r="D235" s="213"/>
      <c r="E235" s="213"/>
      <c r="F235" s="213"/>
      <c r="G235" s="213"/>
      <c r="H235" s="213"/>
      <c r="I235" s="213"/>
      <c r="J235" s="213"/>
      <c r="K235" s="213"/>
      <c r="L235" s="213"/>
      <c r="M235" s="213"/>
      <c r="N235" s="213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</row>
    <row r="236" spans="1:53">
      <c r="A236" s="210"/>
      <c r="B236" s="213"/>
      <c r="C236" s="213"/>
      <c r="D236" s="213"/>
      <c r="E236" s="213"/>
      <c r="F236" s="213"/>
      <c r="G236" s="213"/>
      <c r="H236" s="213"/>
      <c r="I236" s="213"/>
      <c r="J236" s="213"/>
      <c r="K236" s="213"/>
      <c r="L236" s="213"/>
      <c r="M236" s="213"/>
      <c r="N236" s="213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</row>
    <row r="237" spans="1:53">
      <c r="A237" s="210"/>
      <c r="B237" s="213"/>
      <c r="C237" s="213"/>
      <c r="D237" s="213"/>
      <c r="E237" s="213"/>
      <c r="F237" s="213"/>
      <c r="G237" s="213"/>
      <c r="H237" s="213"/>
      <c r="I237" s="213"/>
      <c r="J237" s="213"/>
      <c r="K237" s="213"/>
      <c r="L237" s="213"/>
      <c r="M237" s="213"/>
      <c r="N237" s="213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</row>
    <row r="238" spans="1:53">
      <c r="A238" s="210"/>
      <c r="B238" s="213"/>
      <c r="C238" s="213"/>
      <c r="D238" s="213"/>
      <c r="E238" s="213"/>
      <c r="F238" s="213"/>
      <c r="G238" s="213"/>
      <c r="H238" s="213"/>
      <c r="I238" s="213"/>
      <c r="J238" s="213"/>
      <c r="K238" s="213"/>
      <c r="L238" s="213"/>
      <c r="M238" s="213"/>
      <c r="N238" s="213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</row>
    <row r="239" spans="1:53">
      <c r="A239" s="210"/>
      <c r="B239" s="213"/>
      <c r="C239" s="213"/>
      <c r="D239" s="213"/>
      <c r="E239" s="213"/>
      <c r="F239" s="213"/>
      <c r="G239" s="213"/>
      <c r="H239" s="213"/>
      <c r="I239" s="213"/>
      <c r="J239" s="213"/>
      <c r="K239" s="213"/>
      <c r="L239" s="213"/>
      <c r="M239" s="213"/>
      <c r="N239" s="213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</row>
    <row r="240" spans="1:53">
      <c r="A240" s="210"/>
      <c r="B240" s="213"/>
      <c r="C240" s="213"/>
      <c r="D240" s="213"/>
      <c r="E240" s="213"/>
      <c r="F240" s="213"/>
      <c r="G240" s="213"/>
      <c r="H240" s="213"/>
      <c r="I240" s="213"/>
      <c r="J240" s="213"/>
      <c r="K240" s="213"/>
      <c r="L240" s="213"/>
      <c r="M240" s="213"/>
      <c r="N240" s="213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</row>
    <row r="241" spans="1:53">
      <c r="A241" s="210"/>
      <c r="B241" s="213"/>
      <c r="C241" s="213"/>
      <c r="D241" s="213"/>
      <c r="E241" s="213"/>
      <c r="F241" s="213"/>
      <c r="G241" s="213"/>
      <c r="H241" s="213"/>
      <c r="I241" s="213"/>
      <c r="J241" s="213"/>
      <c r="K241" s="213"/>
      <c r="L241" s="213"/>
      <c r="M241" s="213"/>
      <c r="N241" s="213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</row>
    <row r="242" spans="1:53">
      <c r="A242" s="210"/>
      <c r="B242" s="213"/>
      <c r="C242" s="213"/>
      <c r="D242" s="213"/>
      <c r="E242" s="213"/>
      <c r="F242" s="213"/>
      <c r="G242" s="213"/>
      <c r="H242" s="213"/>
      <c r="I242" s="213"/>
      <c r="J242" s="213"/>
      <c r="K242" s="213"/>
      <c r="L242" s="213"/>
      <c r="M242" s="213"/>
      <c r="N242" s="213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</row>
    <row r="243" spans="1:53">
      <c r="A243" s="210"/>
      <c r="B243" s="213"/>
      <c r="C243" s="213"/>
      <c r="D243" s="213"/>
      <c r="E243" s="213"/>
      <c r="F243" s="213"/>
      <c r="G243" s="213"/>
      <c r="H243" s="213"/>
      <c r="I243" s="213"/>
      <c r="J243" s="213"/>
      <c r="K243" s="213"/>
      <c r="L243" s="213"/>
      <c r="M243" s="213"/>
      <c r="N243" s="213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</row>
    <row r="244" spans="1:53">
      <c r="A244" s="210"/>
      <c r="B244" s="213"/>
      <c r="C244" s="213"/>
      <c r="D244" s="213"/>
      <c r="E244" s="213"/>
      <c r="F244" s="213"/>
      <c r="G244" s="213"/>
      <c r="H244" s="213"/>
      <c r="I244" s="213"/>
      <c r="J244" s="213"/>
      <c r="K244" s="213"/>
      <c r="L244" s="213"/>
      <c r="M244" s="213"/>
      <c r="N244" s="213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</row>
    <row r="245" spans="1:53">
      <c r="A245" s="210"/>
      <c r="B245" s="213"/>
      <c r="C245" s="213"/>
      <c r="D245" s="213"/>
      <c r="E245" s="213"/>
      <c r="F245" s="213"/>
      <c r="G245" s="213"/>
      <c r="H245" s="213"/>
      <c r="I245" s="213"/>
      <c r="J245" s="213"/>
      <c r="K245" s="213"/>
      <c r="L245" s="213"/>
      <c r="M245" s="213"/>
      <c r="N245" s="213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</row>
    <row r="246" spans="1:53">
      <c r="A246" s="210"/>
      <c r="B246" s="213"/>
      <c r="C246" s="213"/>
      <c r="D246" s="213"/>
      <c r="E246" s="213"/>
      <c r="F246" s="213"/>
      <c r="G246" s="213"/>
      <c r="H246" s="213"/>
      <c r="I246" s="213"/>
      <c r="J246" s="213"/>
      <c r="K246" s="213"/>
      <c r="L246" s="213"/>
      <c r="M246" s="213"/>
      <c r="N246" s="213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</row>
    <row r="247" spans="1:53">
      <c r="A247" s="210"/>
      <c r="B247" s="213"/>
      <c r="C247" s="213"/>
      <c r="D247" s="213"/>
      <c r="E247" s="213"/>
      <c r="F247" s="213"/>
      <c r="G247" s="213"/>
      <c r="H247" s="213"/>
      <c r="I247" s="213"/>
      <c r="J247" s="213"/>
      <c r="K247" s="213"/>
      <c r="L247" s="213"/>
      <c r="M247" s="213"/>
      <c r="N247" s="213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</row>
    <row r="248" spans="1:53">
      <c r="A248" s="210"/>
      <c r="B248" s="213"/>
      <c r="C248" s="213"/>
      <c r="D248" s="213"/>
      <c r="E248" s="213"/>
      <c r="F248" s="213"/>
      <c r="G248" s="213"/>
      <c r="H248" s="213"/>
      <c r="I248" s="213"/>
      <c r="J248" s="213"/>
      <c r="K248" s="213"/>
      <c r="L248" s="213"/>
      <c r="M248" s="213"/>
      <c r="N248" s="213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</row>
    <row r="249" spans="1:53">
      <c r="A249" s="210"/>
      <c r="B249" s="213"/>
      <c r="C249" s="213"/>
      <c r="D249" s="213"/>
      <c r="E249" s="213"/>
      <c r="F249" s="213"/>
      <c r="G249" s="213"/>
      <c r="H249" s="213"/>
      <c r="I249" s="213"/>
      <c r="J249" s="213"/>
      <c r="K249" s="213"/>
      <c r="L249" s="213"/>
      <c r="M249" s="213"/>
      <c r="N249" s="213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</row>
    <row r="250" spans="1:53">
      <c r="A250" s="210"/>
      <c r="B250" s="213"/>
      <c r="C250" s="213"/>
      <c r="D250" s="213"/>
      <c r="E250" s="213"/>
      <c r="F250" s="213"/>
      <c r="G250" s="213"/>
      <c r="H250" s="213"/>
      <c r="I250" s="213"/>
      <c r="J250" s="213"/>
      <c r="K250" s="213"/>
      <c r="L250" s="213"/>
      <c r="M250" s="213"/>
      <c r="N250" s="213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  <c r="AO250" s="68"/>
      <c r="AP250" s="68"/>
      <c r="AQ250" s="68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</row>
    <row r="251" spans="1:53">
      <c r="A251" s="210"/>
      <c r="B251" s="213"/>
      <c r="C251" s="213"/>
      <c r="D251" s="213"/>
      <c r="E251" s="213"/>
      <c r="F251" s="213"/>
      <c r="G251" s="213"/>
      <c r="H251" s="213"/>
      <c r="I251" s="213"/>
      <c r="J251" s="213"/>
      <c r="K251" s="213"/>
      <c r="L251" s="213"/>
      <c r="M251" s="213"/>
      <c r="N251" s="213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</row>
    <row r="252" spans="1:53">
      <c r="A252" s="210"/>
      <c r="B252" s="213"/>
      <c r="C252" s="213"/>
      <c r="D252" s="213"/>
      <c r="E252" s="213"/>
      <c r="F252" s="213"/>
      <c r="G252" s="213"/>
      <c r="H252" s="213"/>
      <c r="I252" s="213"/>
      <c r="J252" s="213"/>
      <c r="K252" s="213"/>
      <c r="L252" s="213"/>
      <c r="M252" s="213"/>
      <c r="N252" s="213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</row>
    <row r="253" spans="1:53">
      <c r="A253" s="210"/>
      <c r="B253" s="213"/>
      <c r="C253" s="213"/>
      <c r="D253" s="213"/>
      <c r="E253" s="213"/>
      <c r="F253" s="213"/>
      <c r="G253" s="213"/>
      <c r="H253" s="213"/>
      <c r="I253" s="213"/>
      <c r="J253" s="213"/>
      <c r="K253" s="213"/>
      <c r="L253" s="213"/>
      <c r="M253" s="213"/>
      <c r="N253" s="213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  <c r="AO253" s="68"/>
      <c r="AP253" s="68"/>
      <c r="AQ253" s="68"/>
      <c r="AR253" s="68"/>
      <c r="AS253" s="68"/>
      <c r="AT253" s="68"/>
      <c r="AU253" s="68"/>
      <c r="AV253" s="68"/>
      <c r="AW253" s="68"/>
      <c r="AX253" s="68"/>
      <c r="AY253" s="68"/>
      <c r="AZ253" s="68"/>
      <c r="BA253" s="68"/>
    </row>
    <row r="254" spans="1:53">
      <c r="A254" s="210"/>
      <c r="B254" s="213"/>
      <c r="C254" s="213"/>
      <c r="D254" s="213"/>
      <c r="E254" s="213"/>
      <c r="F254" s="213"/>
      <c r="G254" s="213"/>
      <c r="H254" s="213"/>
      <c r="I254" s="213"/>
      <c r="J254" s="213"/>
      <c r="K254" s="213"/>
      <c r="L254" s="213"/>
      <c r="M254" s="213"/>
      <c r="N254" s="213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  <c r="AO254" s="68"/>
      <c r="AP254" s="68"/>
      <c r="AQ254" s="68"/>
      <c r="AR254" s="68"/>
      <c r="AS254" s="68"/>
      <c r="AT254" s="68"/>
      <c r="AU254" s="68"/>
      <c r="AV254" s="68"/>
      <c r="AW254" s="68"/>
      <c r="AX254" s="68"/>
      <c r="AY254" s="68"/>
      <c r="AZ254" s="68"/>
      <c r="BA254" s="68"/>
    </row>
    <row r="255" spans="1:53">
      <c r="A255" s="210"/>
      <c r="B255" s="213"/>
      <c r="C255" s="213"/>
      <c r="D255" s="213"/>
      <c r="E255" s="213"/>
      <c r="F255" s="213"/>
      <c r="G255" s="213"/>
      <c r="H255" s="213"/>
      <c r="I255" s="213"/>
      <c r="J255" s="213"/>
      <c r="K255" s="213"/>
      <c r="L255" s="213"/>
      <c r="M255" s="213"/>
      <c r="N255" s="213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  <c r="AO255" s="68"/>
      <c r="AP255" s="68"/>
      <c r="AQ255" s="68"/>
      <c r="AR255" s="68"/>
      <c r="AS255" s="68"/>
      <c r="AT255" s="68"/>
      <c r="AU255" s="68"/>
      <c r="AV255" s="68"/>
      <c r="AW255" s="68"/>
      <c r="AX255" s="68"/>
      <c r="AY255" s="68"/>
      <c r="AZ255" s="68"/>
      <c r="BA255" s="68"/>
    </row>
    <row r="256" spans="1:53">
      <c r="A256" s="210"/>
      <c r="B256" s="213"/>
      <c r="C256" s="213"/>
      <c r="D256" s="213"/>
      <c r="E256" s="213"/>
      <c r="F256" s="213"/>
      <c r="G256" s="213"/>
      <c r="H256" s="213"/>
      <c r="I256" s="213"/>
      <c r="J256" s="213"/>
      <c r="K256" s="213"/>
      <c r="L256" s="213"/>
      <c r="M256" s="213"/>
      <c r="N256" s="213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  <c r="AO256" s="68"/>
      <c r="AP256" s="68"/>
      <c r="AQ256" s="68"/>
      <c r="AR256" s="68"/>
      <c r="AS256" s="68"/>
      <c r="AT256" s="68"/>
      <c r="AU256" s="68"/>
      <c r="AV256" s="68"/>
      <c r="AW256" s="68"/>
      <c r="AX256" s="68"/>
      <c r="AY256" s="68"/>
      <c r="AZ256" s="68"/>
      <c r="BA256" s="68"/>
    </row>
    <row r="257" spans="1:53">
      <c r="A257" s="210"/>
      <c r="B257" s="213"/>
      <c r="C257" s="213"/>
      <c r="D257" s="213"/>
      <c r="E257" s="213"/>
      <c r="F257" s="213"/>
      <c r="G257" s="213"/>
      <c r="H257" s="213"/>
      <c r="I257" s="213"/>
      <c r="J257" s="213"/>
      <c r="K257" s="213"/>
      <c r="L257" s="213"/>
      <c r="M257" s="213"/>
      <c r="N257" s="213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  <c r="AO257" s="68"/>
      <c r="AP257" s="68"/>
      <c r="AQ257" s="68"/>
      <c r="AR257" s="68"/>
      <c r="AS257" s="68"/>
      <c r="AT257" s="68"/>
      <c r="AU257" s="68"/>
      <c r="AV257" s="68"/>
      <c r="AW257" s="68"/>
      <c r="AX257" s="68"/>
      <c r="AY257" s="68"/>
      <c r="AZ257" s="68"/>
      <c r="BA257" s="68"/>
    </row>
    <row r="258" spans="1:53">
      <c r="A258" s="210"/>
      <c r="B258" s="213"/>
      <c r="C258" s="213"/>
      <c r="D258" s="213"/>
      <c r="E258" s="213"/>
      <c r="F258" s="213"/>
      <c r="G258" s="213"/>
      <c r="H258" s="213"/>
      <c r="I258" s="213"/>
      <c r="J258" s="213"/>
      <c r="K258" s="213"/>
      <c r="L258" s="213"/>
      <c r="M258" s="213"/>
      <c r="N258" s="213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  <c r="AO258" s="68"/>
      <c r="AP258" s="68"/>
      <c r="AQ258" s="68"/>
      <c r="AR258" s="68"/>
      <c r="AS258" s="68"/>
      <c r="AT258" s="68"/>
      <c r="AU258" s="68"/>
      <c r="AV258" s="68"/>
      <c r="AW258" s="68"/>
      <c r="AX258" s="68"/>
      <c r="AY258" s="68"/>
      <c r="AZ258" s="68"/>
      <c r="BA258" s="68"/>
    </row>
    <row r="259" spans="1:53">
      <c r="A259" s="210"/>
      <c r="B259" s="213"/>
      <c r="C259" s="213"/>
      <c r="D259" s="213"/>
      <c r="E259" s="213"/>
      <c r="F259" s="213"/>
      <c r="G259" s="213"/>
      <c r="H259" s="213"/>
      <c r="I259" s="213"/>
      <c r="J259" s="213"/>
      <c r="K259" s="213"/>
      <c r="L259" s="213"/>
      <c r="M259" s="213"/>
      <c r="N259" s="213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  <c r="AO259" s="68"/>
      <c r="AP259" s="68"/>
      <c r="AQ259" s="68"/>
      <c r="AR259" s="68"/>
      <c r="AS259" s="68"/>
      <c r="AT259" s="68"/>
      <c r="AU259" s="68"/>
      <c r="AV259" s="68"/>
      <c r="AW259" s="68"/>
      <c r="AX259" s="68"/>
      <c r="AY259" s="68"/>
      <c r="AZ259" s="68"/>
      <c r="BA259" s="68"/>
    </row>
    <row r="260" spans="1:53">
      <c r="A260" s="210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</row>
    <row r="261" spans="1:53">
      <c r="A261" s="210"/>
      <c r="B261" s="213"/>
      <c r="C261" s="213"/>
      <c r="D261" s="213"/>
      <c r="E261" s="213"/>
      <c r="F261" s="213"/>
      <c r="G261" s="213"/>
      <c r="H261" s="213"/>
      <c r="I261" s="213"/>
      <c r="J261" s="213"/>
      <c r="K261" s="213"/>
      <c r="L261" s="213"/>
      <c r="M261" s="213"/>
      <c r="N261" s="213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</row>
    <row r="262" spans="1:53">
      <c r="A262" s="210"/>
      <c r="B262" s="213"/>
      <c r="C262" s="213"/>
      <c r="D262" s="213"/>
      <c r="E262" s="213"/>
      <c r="F262" s="213"/>
      <c r="G262" s="213"/>
      <c r="H262" s="213"/>
      <c r="I262" s="213"/>
      <c r="J262" s="213"/>
      <c r="K262" s="213"/>
      <c r="L262" s="213"/>
      <c r="M262" s="213"/>
      <c r="N262" s="213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</row>
    <row r="263" spans="1:53">
      <c r="A263" s="210"/>
      <c r="B263" s="213"/>
      <c r="C263" s="213"/>
      <c r="D263" s="213"/>
      <c r="E263" s="213"/>
      <c r="F263" s="213"/>
      <c r="G263" s="213"/>
      <c r="H263" s="213"/>
      <c r="I263" s="213"/>
      <c r="J263" s="213"/>
      <c r="K263" s="213"/>
      <c r="L263" s="213"/>
      <c r="M263" s="213"/>
      <c r="N263" s="213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</row>
    <row r="264" spans="1:53">
      <c r="A264" s="210"/>
      <c r="B264" s="213"/>
      <c r="C264" s="213"/>
      <c r="D264" s="213"/>
      <c r="E264" s="213"/>
      <c r="F264" s="213"/>
      <c r="G264" s="213"/>
      <c r="H264" s="213"/>
      <c r="I264" s="213"/>
      <c r="J264" s="213"/>
      <c r="K264" s="213"/>
      <c r="L264" s="213"/>
      <c r="M264" s="213"/>
      <c r="N264" s="213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8"/>
      <c r="AX264" s="68"/>
      <c r="AY264" s="68"/>
      <c r="AZ264" s="68"/>
      <c r="BA264" s="68"/>
    </row>
    <row r="265" spans="1:53">
      <c r="A265" s="210"/>
      <c r="B265" s="213"/>
      <c r="C265" s="213"/>
      <c r="D265" s="213"/>
      <c r="E265" s="213"/>
      <c r="F265" s="213"/>
      <c r="G265" s="213"/>
      <c r="H265" s="213"/>
      <c r="I265" s="213"/>
      <c r="J265" s="213"/>
      <c r="K265" s="213"/>
      <c r="L265" s="213"/>
      <c r="M265" s="213"/>
      <c r="N265" s="213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</row>
    <row r="266" spans="1:53">
      <c r="A266" s="210"/>
      <c r="B266" s="213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</row>
    <row r="267" spans="1:53">
      <c r="A267" s="210"/>
      <c r="B267" s="213"/>
      <c r="C267" s="213"/>
      <c r="D267" s="213"/>
      <c r="E267" s="213"/>
      <c r="F267" s="213"/>
      <c r="G267" s="213"/>
      <c r="H267" s="213"/>
      <c r="I267" s="213"/>
      <c r="J267" s="213"/>
      <c r="K267" s="213"/>
      <c r="L267" s="213"/>
      <c r="M267" s="213"/>
      <c r="N267" s="213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</row>
    <row r="268" spans="1:53">
      <c r="A268" s="210"/>
      <c r="B268" s="213"/>
      <c r="C268" s="213"/>
      <c r="D268" s="213"/>
      <c r="E268" s="213"/>
      <c r="F268" s="213"/>
      <c r="G268" s="213"/>
      <c r="H268" s="213"/>
      <c r="I268" s="213"/>
      <c r="J268" s="213"/>
      <c r="K268" s="213"/>
      <c r="L268" s="213"/>
      <c r="M268" s="213"/>
      <c r="N268" s="213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</row>
    <row r="269" spans="1:53">
      <c r="A269" s="210"/>
      <c r="B269" s="213"/>
      <c r="C269" s="213"/>
      <c r="D269" s="213"/>
      <c r="E269" s="213"/>
      <c r="F269" s="213"/>
      <c r="G269" s="213"/>
      <c r="H269" s="213"/>
      <c r="I269" s="213"/>
      <c r="J269" s="213"/>
      <c r="K269" s="213"/>
      <c r="L269" s="213"/>
      <c r="M269" s="213"/>
      <c r="N269" s="213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</row>
    <row r="270" spans="1:53">
      <c r="A270" s="210"/>
      <c r="B270" s="213"/>
      <c r="C270" s="213"/>
      <c r="D270" s="213"/>
      <c r="E270" s="213"/>
      <c r="F270" s="213"/>
      <c r="G270" s="213"/>
      <c r="H270" s="213"/>
      <c r="I270" s="213"/>
      <c r="J270" s="213"/>
      <c r="K270" s="213"/>
      <c r="L270" s="213"/>
      <c r="M270" s="213"/>
      <c r="N270" s="213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</row>
    <row r="271" spans="1:53">
      <c r="A271" s="210"/>
      <c r="B271" s="213"/>
      <c r="C271" s="213"/>
      <c r="D271" s="213"/>
      <c r="E271" s="213"/>
      <c r="F271" s="213"/>
      <c r="G271" s="213"/>
      <c r="H271" s="213"/>
      <c r="I271" s="213"/>
      <c r="J271" s="213"/>
      <c r="K271" s="213"/>
      <c r="L271" s="213"/>
      <c r="M271" s="213"/>
      <c r="N271" s="213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</row>
    <row r="272" spans="1:53">
      <c r="A272" s="210"/>
      <c r="B272" s="213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</row>
    <row r="273" spans="1:53">
      <c r="A273" s="210"/>
      <c r="B273" s="213"/>
      <c r="C273" s="213"/>
      <c r="D273" s="213"/>
      <c r="E273" s="213"/>
      <c r="F273" s="213"/>
      <c r="G273" s="213"/>
      <c r="H273" s="213"/>
      <c r="I273" s="213"/>
      <c r="J273" s="213"/>
      <c r="K273" s="213"/>
      <c r="L273" s="213"/>
      <c r="M273" s="213"/>
      <c r="N273" s="213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</row>
    <row r="274" spans="1:53">
      <c r="A274" s="210"/>
      <c r="B274" s="213"/>
      <c r="C274" s="213"/>
      <c r="D274" s="213"/>
      <c r="E274" s="213"/>
      <c r="F274" s="213"/>
      <c r="G274" s="213"/>
      <c r="H274" s="213"/>
      <c r="I274" s="213"/>
      <c r="J274" s="213"/>
      <c r="K274" s="213"/>
      <c r="L274" s="213"/>
      <c r="M274" s="213"/>
      <c r="N274" s="213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</row>
    <row r="275" spans="1:53">
      <c r="A275" s="210"/>
      <c r="B275" s="213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</row>
    <row r="276" spans="1:53">
      <c r="A276" s="210"/>
      <c r="B276" s="213"/>
      <c r="C276" s="213"/>
      <c r="D276" s="213"/>
      <c r="E276" s="213"/>
      <c r="F276" s="213"/>
      <c r="G276" s="213"/>
      <c r="H276" s="213"/>
      <c r="I276" s="213"/>
      <c r="J276" s="213"/>
      <c r="K276" s="213"/>
      <c r="L276" s="213"/>
      <c r="M276" s="213"/>
      <c r="N276" s="213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</row>
    <row r="277" spans="1:53">
      <c r="A277" s="210"/>
      <c r="B277" s="213"/>
      <c r="C277" s="213"/>
      <c r="D277" s="213"/>
      <c r="E277" s="213"/>
      <c r="F277" s="213"/>
      <c r="G277" s="213"/>
      <c r="H277" s="213"/>
      <c r="I277" s="213"/>
      <c r="J277" s="213"/>
      <c r="K277" s="213"/>
      <c r="L277" s="213"/>
      <c r="M277" s="213"/>
      <c r="N277" s="213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</row>
    <row r="278" spans="1:53">
      <c r="A278" s="210"/>
      <c r="B278" s="213"/>
      <c r="C278" s="213"/>
      <c r="D278" s="213"/>
      <c r="E278" s="213"/>
      <c r="F278" s="213"/>
      <c r="G278" s="213"/>
      <c r="H278" s="213"/>
      <c r="I278" s="213"/>
      <c r="J278" s="213"/>
      <c r="K278" s="213"/>
      <c r="L278" s="213"/>
      <c r="M278" s="213"/>
      <c r="N278" s="213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</row>
    <row r="279" spans="1:53">
      <c r="A279" s="210"/>
      <c r="B279" s="213"/>
      <c r="C279" s="213"/>
      <c r="D279" s="213"/>
      <c r="E279" s="213"/>
      <c r="F279" s="213"/>
      <c r="G279" s="213"/>
      <c r="H279" s="213"/>
      <c r="I279" s="213"/>
      <c r="J279" s="213"/>
      <c r="K279" s="213"/>
      <c r="L279" s="213"/>
      <c r="M279" s="213"/>
      <c r="N279" s="213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</row>
    <row r="280" spans="1:53">
      <c r="A280" s="210"/>
      <c r="B280" s="213"/>
      <c r="C280" s="213"/>
      <c r="D280" s="213"/>
      <c r="E280" s="213"/>
      <c r="F280" s="213"/>
      <c r="G280" s="213"/>
      <c r="H280" s="213"/>
      <c r="I280" s="213"/>
      <c r="J280" s="213"/>
      <c r="K280" s="213"/>
      <c r="L280" s="213"/>
      <c r="M280" s="213"/>
      <c r="N280" s="213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</row>
    <row r="281" spans="1:53">
      <c r="A281" s="210"/>
      <c r="B281" s="213"/>
      <c r="C281" s="213"/>
      <c r="D281" s="213"/>
      <c r="E281" s="213"/>
      <c r="F281" s="213"/>
      <c r="G281" s="213"/>
      <c r="H281" s="213"/>
      <c r="I281" s="213"/>
      <c r="J281" s="213"/>
      <c r="K281" s="213"/>
      <c r="L281" s="213"/>
      <c r="M281" s="213"/>
      <c r="N281" s="213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</row>
    <row r="282" spans="1:53">
      <c r="A282" s="210"/>
      <c r="B282" s="213"/>
      <c r="C282" s="213"/>
      <c r="D282" s="213"/>
      <c r="E282" s="213"/>
      <c r="F282" s="213"/>
      <c r="G282" s="213"/>
      <c r="H282" s="213"/>
      <c r="I282" s="213"/>
      <c r="J282" s="213"/>
      <c r="K282" s="213"/>
      <c r="L282" s="213"/>
      <c r="M282" s="213"/>
      <c r="N282" s="213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</row>
    <row r="283" spans="1:53">
      <c r="A283" s="210"/>
      <c r="B283" s="213"/>
      <c r="C283" s="213"/>
      <c r="D283" s="213"/>
      <c r="E283" s="213"/>
      <c r="F283" s="213"/>
      <c r="G283" s="213"/>
      <c r="H283" s="213"/>
      <c r="I283" s="213"/>
      <c r="J283" s="213"/>
      <c r="K283" s="213"/>
      <c r="L283" s="213"/>
      <c r="M283" s="213"/>
      <c r="N283" s="213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</row>
    <row r="284" spans="1:53">
      <c r="A284" s="210"/>
      <c r="B284" s="213"/>
      <c r="C284" s="213"/>
      <c r="D284" s="213"/>
      <c r="E284" s="213"/>
      <c r="F284" s="213"/>
      <c r="G284" s="213"/>
      <c r="H284" s="213"/>
      <c r="I284" s="213"/>
      <c r="J284" s="213"/>
      <c r="K284" s="213"/>
      <c r="L284" s="213"/>
      <c r="M284" s="213"/>
      <c r="N284" s="213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</row>
    <row r="285" spans="1:53">
      <c r="A285" s="210"/>
      <c r="B285" s="213"/>
      <c r="C285" s="213"/>
      <c r="D285" s="213"/>
      <c r="E285" s="213"/>
      <c r="F285" s="213"/>
      <c r="G285" s="213"/>
      <c r="H285" s="213"/>
      <c r="I285" s="213"/>
      <c r="J285" s="213"/>
      <c r="K285" s="213"/>
      <c r="L285" s="213"/>
      <c r="M285" s="213"/>
      <c r="N285" s="213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</row>
    <row r="286" spans="1:53">
      <c r="A286" s="210"/>
      <c r="B286" s="213"/>
      <c r="C286" s="213"/>
      <c r="D286" s="213"/>
      <c r="E286" s="213"/>
      <c r="F286" s="213"/>
      <c r="G286" s="213"/>
      <c r="H286" s="213"/>
      <c r="I286" s="213"/>
      <c r="J286" s="213"/>
      <c r="K286" s="213"/>
      <c r="L286" s="213"/>
      <c r="M286" s="213"/>
      <c r="N286" s="213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</row>
    <row r="287" spans="1:53">
      <c r="A287" s="210"/>
      <c r="B287" s="213"/>
      <c r="C287" s="213"/>
      <c r="D287" s="213"/>
      <c r="E287" s="213"/>
      <c r="F287" s="213"/>
      <c r="G287" s="213"/>
      <c r="H287" s="213"/>
      <c r="I287" s="213"/>
      <c r="J287" s="213"/>
      <c r="K287" s="213"/>
      <c r="L287" s="213"/>
      <c r="M287" s="213"/>
      <c r="N287" s="213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</row>
    <row r="288" spans="1:53">
      <c r="A288" s="210"/>
      <c r="B288" s="213"/>
      <c r="C288" s="213"/>
      <c r="D288" s="213"/>
      <c r="E288" s="213"/>
      <c r="F288" s="213"/>
      <c r="G288" s="213"/>
      <c r="H288" s="213"/>
      <c r="I288" s="213"/>
      <c r="J288" s="213"/>
      <c r="K288" s="213"/>
      <c r="L288" s="213"/>
      <c r="M288" s="213"/>
      <c r="N288" s="213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</row>
    <row r="289" spans="1:53">
      <c r="A289" s="210"/>
      <c r="B289" s="213"/>
      <c r="C289" s="213"/>
      <c r="D289" s="213"/>
      <c r="E289" s="213"/>
      <c r="F289" s="213"/>
      <c r="G289" s="213"/>
      <c r="H289" s="213"/>
      <c r="I289" s="213"/>
      <c r="J289" s="213"/>
      <c r="K289" s="213"/>
      <c r="L289" s="213"/>
      <c r="M289" s="213"/>
      <c r="N289" s="213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</row>
    <row r="290" spans="1:53">
      <c r="A290" s="210"/>
      <c r="B290" s="213"/>
      <c r="C290" s="213"/>
      <c r="D290" s="213"/>
      <c r="E290" s="213"/>
      <c r="F290" s="213"/>
      <c r="G290" s="213"/>
      <c r="H290" s="213"/>
      <c r="I290" s="213"/>
      <c r="J290" s="213"/>
      <c r="K290" s="213"/>
      <c r="L290" s="213"/>
      <c r="M290" s="213"/>
      <c r="N290" s="213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</row>
    <row r="291" spans="1:53">
      <c r="A291" s="210"/>
      <c r="B291" s="213"/>
      <c r="C291" s="213"/>
      <c r="D291" s="213"/>
      <c r="E291" s="213"/>
      <c r="F291" s="213"/>
      <c r="G291" s="213"/>
      <c r="H291" s="213"/>
      <c r="I291" s="213"/>
      <c r="J291" s="213"/>
      <c r="K291" s="213"/>
      <c r="L291" s="213"/>
      <c r="M291" s="213"/>
      <c r="N291" s="213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</row>
    <row r="292" spans="1:53">
      <c r="A292" s="210"/>
      <c r="B292" s="213"/>
      <c r="C292" s="213"/>
      <c r="D292" s="213"/>
      <c r="E292" s="213"/>
      <c r="F292" s="213"/>
      <c r="G292" s="213"/>
      <c r="H292" s="213"/>
      <c r="I292" s="213"/>
      <c r="J292" s="213"/>
      <c r="K292" s="213"/>
      <c r="L292" s="213"/>
      <c r="M292" s="213"/>
      <c r="N292" s="213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</row>
    <row r="293" spans="1:53">
      <c r="A293" s="210"/>
      <c r="B293" s="213"/>
      <c r="C293" s="213"/>
      <c r="D293" s="213"/>
      <c r="E293" s="213"/>
      <c r="F293" s="213"/>
      <c r="G293" s="213"/>
      <c r="H293" s="213"/>
      <c r="I293" s="213"/>
      <c r="J293" s="213"/>
      <c r="K293" s="213"/>
      <c r="L293" s="213"/>
      <c r="M293" s="213"/>
      <c r="N293" s="213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</row>
    <row r="294" spans="1:53">
      <c r="A294" s="210"/>
      <c r="B294" s="213"/>
      <c r="C294" s="213"/>
      <c r="D294" s="213"/>
      <c r="E294" s="213"/>
      <c r="F294" s="213"/>
      <c r="G294" s="213"/>
      <c r="H294" s="213"/>
      <c r="I294" s="213"/>
      <c r="J294" s="213"/>
      <c r="K294" s="213"/>
      <c r="L294" s="213"/>
      <c r="M294" s="213"/>
      <c r="N294" s="213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</row>
    <row r="295" spans="1:53">
      <c r="A295" s="210"/>
      <c r="B295" s="213"/>
      <c r="C295" s="213"/>
      <c r="D295" s="213"/>
      <c r="E295" s="213"/>
      <c r="F295" s="213"/>
      <c r="G295" s="213"/>
      <c r="H295" s="213"/>
      <c r="I295" s="213"/>
      <c r="J295" s="213"/>
      <c r="K295" s="213"/>
      <c r="L295" s="213"/>
      <c r="M295" s="213"/>
      <c r="N295" s="213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</row>
    <row r="296" spans="1:53">
      <c r="A296" s="210"/>
      <c r="B296" s="213"/>
      <c r="C296" s="213"/>
      <c r="D296" s="213"/>
      <c r="E296" s="213"/>
      <c r="F296" s="213"/>
      <c r="G296" s="213"/>
      <c r="H296" s="213"/>
      <c r="I296" s="213"/>
      <c r="J296" s="213"/>
      <c r="K296" s="213"/>
      <c r="L296" s="213"/>
      <c r="M296" s="213"/>
      <c r="N296" s="213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</row>
    <row r="297" spans="1:53">
      <c r="A297" s="210"/>
      <c r="B297" s="213"/>
      <c r="C297" s="213"/>
      <c r="D297" s="213"/>
      <c r="E297" s="213"/>
      <c r="F297" s="213"/>
      <c r="G297" s="213"/>
      <c r="H297" s="213"/>
      <c r="I297" s="213"/>
      <c r="J297" s="213"/>
      <c r="K297" s="213"/>
      <c r="L297" s="213"/>
      <c r="M297" s="213"/>
      <c r="N297" s="213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</row>
    <row r="298" spans="1:53">
      <c r="A298" s="210"/>
      <c r="B298" s="213"/>
      <c r="C298" s="213"/>
      <c r="D298" s="213"/>
      <c r="E298" s="213"/>
      <c r="F298" s="213"/>
      <c r="G298" s="213"/>
      <c r="H298" s="213"/>
      <c r="I298" s="213"/>
      <c r="J298" s="213"/>
      <c r="K298" s="213"/>
      <c r="L298" s="213"/>
      <c r="M298" s="213"/>
      <c r="N298" s="213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</row>
    <row r="299" spans="1:53">
      <c r="A299" s="210"/>
      <c r="B299" s="213"/>
      <c r="C299" s="213"/>
      <c r="D299" s="213"/>
      <c r="E299" s="213"/>
      <c r="F299" s="213"/>
      <c r="G299" s="213"/>
      <c r="H299" s="213"/>
      <c r="I299" s="213"/>
      <c r="J299" s="213"/>
      <c r="K299" s="213"/>
      <c r="L299" s="213"/>
      <c r="M299" s="213"/>
      <c r="N299" s="213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</row>
    <row r="300" spans="1:53">
      <c r="A300" s="210"/>
      <c r="B300" s="213"/>
      <c r="C300" s="213"/>
      <c r="D300" s="213"/>
      <c r="E300" s="213"/>
      <c r="F300" s="213"/>
      <c r="G300" s="213"/>
      <c r="H300" s="213"/>
      <c r="I300" s="213"/>
      <c r="J300" s="213"/>
      <c r="K300" s="213"/>
      <c r="L300" s="213"/>
      <c r="M300" s="213"/>
      <c r="N300" s="213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</row>
    <row r="301" spans="1:53">
      <c r="A301" s="210"/>
      <c r="B301" s="213"/>
      <c r="C301" s="213"/>
      <c r="D301" s="213"/>
      <c r="E301" s="213"/>
      <c r="F301" s="213"/>
      <c r="G301" s="213"/>
      <c r="H301" s="213"/>
      <c r="I301" s="213"/>
      <c r="J301" s="213"/>
      <c r="K301" s="213"/>
      <c r="L301" s="213"/>
      <c r="M301" s="213"/>
      <c r="N301" s="213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</row>
    <row r="302" spans="1:53">
      <c r="A302" s="210"/>
      <c r="B302" s="213"/>
      <c r="C302" s="213"/>
      <c r="D302" s="213"/>
      <c r="E302" s="213"/>
      <c r="F302" s="213"/>
      <c r="G302" s="213"/>
      <c r="H302" s="213"/>
      <c r="I302" s="213"/>
      <c r="J302" s="213"/>
      <c r="K302" s="213"/>
      <c r="L302" s="213"/>
      <c r="M302" s="213"/>
      <c r="N302" s="213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</row>
    <row r="303" spans="1:53">
      <c r="A303" s="210"/>
      <c r="B303" s="213"/>
      <c r="C303" s="213"/>
      <c r="D303" s="213"/>
      <c r="E303" s="213"/>
      <c r="F303" s="213"/>
      <c r="G303" s="213"/>
      <c r="H303" s="213"/>
      <c r="I303" s="213"/>
      <c r="J303" s="213"/>
      <c r="K303" s="213"/>
      <c r="L303" s="213"/>
      <c r="M303" s="213"/>
      <c r="N303" s="213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</row>
    <row r="304" spans="1:53">
      <c r="A304" s="210"/>
      <c r="B304" s="213"/>
      <c r="C304" s="213"/>
      <c r="D304" s="213"/>
      <c r="E304" s="213"/>
      <c r="F304" s="213"/>
      <c r="G304" s="213"/>
      <c r="H304" s="213"/>
      <c r="I304" s="213"/>
      <c r="J304" s="213"/>
      <c r="K304" s="213"/>
      <c r="L304" s="213"/>
      <c r="M304" s="213"/>
      <c r="N304" s="213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</row>
    <row r="305" spans="1:53">
      <c r="A305" s="210"/>
      <c r="B305" s="213"/>
      <c r="C305" s="213"/>
      <c r="D305" s="213"/>
      <c r="E305" s="213"/>
      <c r="F305" s="213"/>
      <c r="G305" s="213"/>
      <c r="H305" s="213"/>
      <c r="I305" s="213"/>
      <c r="J305" s="213"/>
      <c r="K305" s="213"/>
      <c r="L305" s="213"/>
      <c r="M305" s="213"/>
      <c r="N305" s="213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</row>
    <row r="306" spans="1:53">
      <c r="A306" s="210"/>
      <c r="B306" s="213"/>
      <c r="C306" s="213"/>
      <c r="D306" s="213"/>
      <c r="E306" s="213"/>
      <c r="F306" s="213"/>
      <c r="G306" s="213"/>
      <c r="H306" s="213"/>
      <c r="I306" s="213"/>
      <c r="J306" s="213"/>
      <c r="K306" s="213"/>
      <c r="L306" s="213"/>
      <c r="M306" s="213"/>
      <c r="N306" s="213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</row>
    <row r="307" spans="1:53">
      <c r="A307" s="210"/>
      <c r="B307" s="213"/>
      <c r="C307" s="213"/>
      <c r="D307" s="213"/>
      <c r="E307" s="213"/>
      <c r="F307" s="213"/>
      <c r="G307" s="213"/>
      <c r="H307" s="213"/>
      <c r="I307" s="213"/>
      <c r="J307" s="213"/>
      <c r="K307" s="213"/>
      <c r="L307" s="213"/>
      <c r="M307" s="213"/>
      <c r="N307" s="213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</row>
    <row r="308" spans="1:53">
      <c r="A308" s="210"/>
      <c r="B308" s="213"/>
      <c r="C308" s="213"/>
      <c r="D308" s="213"/>
      <c r="E308" s="213"/>
      <c r="F308" s="213"/>
      <c r="G308" s="213"/>
      <c r="H308" s="213"/>
      <c r="I308" s="213"/>
      <c r="J308" s="213"/>
      <c r="K308" s="213"/>
      <c r="L308" s="213"/>
      <c r="M308" s="213"/>
      <c r="N308" s="213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</row>
    <row r="309" spans="1:53">
      <c r="A309" s="210"/>
      <c r="B309" s="213"/>
      <c r="C309" s="213"/>
      <c r="D309" s="213"/>
      <c r="E309" s="213"/>
      <c r="F309" s="213"/>
      <c r="G309" s="213"/>
      <c r="H309" s="213"/>
      <c r="I309" s="213"/>
      <c r="J309" s="213"/>
      <c r="K309" s="213"/>
      <c r="L309" s="213"/>
      <c r="M309" s="213"/>
      <c r="N309" s="213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</row>
    <row r="310" spans="1:53">
      <c r="A310" s="210"/>
      <c r="B310" s="213"/>
      <c r="C310" s="213"/>
      <c r="D310" s="213"/>
      <c r="E310" s="213"/>
      <c r="F310" s="213"/>
      <c r="G310" s="213"/>
      <c r="H310" s="213"/>
      <c r="I310" s="213"/>
      <c r="J310" s="213"/>
      <c r="K310" s="213"/>
      <c r="L310" s="213"/>
      <c r="M310" s="213"/>
      <c r="N310" s="213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</row>
    <row r="311" spans="1:53">
      <c r="A311" s="210"/>
      <c r="B311" s="213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</row>
    <row r="312" spans="1:53">
      <c r="A312" s="210"/>
      <c r="B312" s="213"/>
      <c r="C312" s="213"/>
      <c r="D312" s="213"/>
      <c r="E312" s="213"/>
      <c r="F312" s="213"/>
      <c r="G312" s="213"/>
      <c r="H312" s="213"/>
      <c r="I312" s="213"/>
      <c r="J312" s="213"/>
      <c r="K312" s="213"/>
      <c r="L312" s="213"/>
      <c r="M312" s="213"/>
      <c r="N312" s="213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</row>
    <row r="313" spans="1:53">
      <c r="A313" s="210"/>
      <c r="B313" s="213"/>
      <c r="C313" s="213"/>
      <c r="D313" s="213"/>
      <c r="E313" s="213"/>
      <c r="F313" s="213"/>
      <c r="G313" s="213"/>
      <c r="H313" s="213"/>
      <c r="I313" s="213"/>
      <c r="J313" s="213"/>
      <c r="K313" s="213"/>
      <c r="L313" s="213"/>
      <c r="M313" s="213"/>
      <c r="N313" s="213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</row>
    <row r="314" spans="1:53">
      <c r="A314" s="210"/>
      <c r="B314" s="213"/>
      <c r="C314" s="213"/>
      <c r="D314" s="213"/>
      <c r="E314" s="213"/>
      <c r="F314" s="213"/>
      <c r="G314" s="213"/>
      <c r="H314" s="213"/>
      <c r="I314" s="213"/>
      <c r="J314" s="213"/>
      <c r="K314" s="213"/>
      <c r="L314" s="213"/>
      <c r="M314" s="213"/>
      <c r="N314" s="213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</row>
    <row r="315" spans="1:53">
      <c r="A315" s="210"/>
      <c r="B315" s="213"/>
      <c r="C315" s="213"/>
      <c r="D315" s="213"/>
      <c r="E315" s="213"/>
      <c r="F315" s="213"/>
      <c r="G315" s="213"/>
      <c r="H315" s="213"/>
      <c r="I315" s="213"/>
      <c r="J315" s="213"/>
      <c r="K315" s="213"/>
      <c r="L315" s="213"/>
      <c r="M315" s="213"/>
      <c r="N315" s="213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</row>
    <row r="316" spans="1:53">
      <c r="A316" s="210"/>
      <c r="B316" s="213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</row>
    <row r="317" spans="1:53">
      <c r="A317" s="210"/>
      <c r="B317" s="213"/>
      <c r="C317" s="213"/>
      <c r="D317" s="213"/>
      <c r="E317" s="213"/>
      <c r="F317" s="213"/>
      <c r="G317" s="213"/>
      <c r="H317" s="213"/>
      <c r="I317" s="213"/>
      <c r="J317" s="213"/>
      <c r="K317" s="213"/>
      <c r="L317" s="213"/>
      <c r="M317" s="213"/>
      <c r="N317" s="213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</row>
    <row r="318" spans="1:53">
      <c r="A318" s="210"/>
      <c r="B318" s="213"/>
      <c r="C318" s="213"/>
      <c r="D318" s="213"/>
      <c r="E318" s="213"/>
      <c r="F318" s="213"/>
      <c r="G318" s="213"/>
      <c r="H318" s="213"/>
      <c r="I318" s="213"/>
      <c r="J318" s="213"/>
      <c r="K318" s="213"/>
      <c r="L318" s="213"/>
      <c r="M318" s="213"/>
      <c r="N318" s="213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</row>
    <row r="319" spans="1:53">
      <c r="A319" s="210"/>
      <c r="B319" s="213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</row>
    <row r="320" spans="1:53">
      <c r="A320" s="210"/>
      <c r="B320" s="213"/>
      <c r="C320" s="213"/>
      <c r="D320" s="213"/>
      <c r="E320" s="213"/>
      <c r="F320" s="213"/>
      <c r="G320" s="213"/>
      <c r="H320" s="213"/>
      <c r="I320" s="213"/>
      <c r="J320" s="213"/>
      <c r="K320" s="213"/>
      <c r="L320" s="213"/>
      <c r="M320" s="213"/>
      <c r="N320" s="213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</row>
    <row r="321" spans="1:53">
      <c r="A321" s="210"/>
      <c r="B321" s="213"/>
      <c r="C321" s="213"/>
      <c r="D321" s="213"/>
      <c r="E321" s="213"/>
      <c r="F321" s="213"/>
      <c r="G321" s="213"/>
      <c r="H321" s="213"/>
      <c r="I321" s="213"/>
      <c r="J321" s="213"/>
      <c r="K321" s="213"/>
      <c r="L321" s="213"/>
      <c r="M321" s="213"/>
      <c r="N321" s="213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</row>
    <row r="322" spans="1:53">
      <c r="A322" s="210"/>
      <c r="B322" s="213"/>
      <c r="C322" s="213"/>
      <c r="D322" s="213"/>
      <c r="E322" s="213"/>
      <c r="F322" s="213"/>
      <c r="G322" s="213"/>
      <c r="H322" s="213"/>
      <c r="I322" s="213"/>
      <c r="J322" s="213"/>
      <c r="K322" s="213"/>
      <c r="L322" s="213"/>
      <c r="M322" s="213"/>
      <c r="N322" s="213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</row>
    <row r="323" spans="1:53">
      <c r="A323" s="210"/>
      <c r="B323" s="213"/>
      <c r="C323" s="213"/>
      <c r="D323" s="213"/>
      <c r="E323" s="213"/>
      <c r="F323" s="213"/>
      <c r="G323" s="213"/>
      <c r="H323" s="213"/>
      <c r="I323" s="213"/>
      <c r="J323" s="213"/>
      <c r="K323" s="213"/>
      <c r="L323" s="213"/>
      <c r="M323" s="213"/>
      <c r="N323" s="213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</row>
    <row r="324" spans="1:53">
      <c r="A324" s="210"/>
      <c r="B324" s="213"/>
      <c r="C324" s="213"/>
      <c r="D324" s="213"/>
      <c r="E324" s="213"/>
      <c r="F324" s="213"/>
      <c r="G324" s="213"/>
      <c r="H324" s="213"/>
      <c r="I324" s="213"/>
      <c r="J324" s="213"/>
      <c r="K324" s="213"/>
      <c r="L324" s="213"/>
      <c r="M324" s="213"/>
      <c r="N324" s="213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</row>
    <row r="325" spans="1:53">
      <c r="A325" s="210"/>
      <c r="B325" s="213"/>
      <c r="C325" s="213"/>
      <c r="D325" s="213"/>
      <c r="E325" s="213"/>
      <c r="F325" s="213"/>
      <c r="G325" s="213"/>
      <c r="H325" s="213"/>
      <c r="I325" s="213"/>
      <c r="J325" s="213"/>
      <c r="K325" s="213"/>
      <c r="L325" s="213"/>
      <c r="M325" s="213"/>
      <c r="N325" s="213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</row>
    <row r="326" spans="1:53">
      <c r="A326" s="210"/>
      <c r="B326" s="213"/>
      <c r="C326" s="213"/>
      <c r="D326" s="213"/>
      <c r="E326" s="213"/>
      <c r="F326" s="213"/>
      <c r="G326" s="213"/>
      <c r="H326" s="213"/>
      <c r="I326" s="213"/>
      <c r="J326" s="213"/>
      <c r="K326" s="213"/>
      <c r="L326" s="213"/>
      <c r="M326" s="213"/>
      <c r="N326" s="213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</row>
    <row r="327" spans="1:53">
      <c r="A327" s="210"/>
      <c r="B327" s="213"/>
      <c r="C327" s="213"/>
      <c r="D327" s="213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</row>
    <row r="328" spans="1:53">
      <c r="A328" s="210"/>
      <c r="B328" s="213"/>
      <c r="C328" s="213"/>
      <c r="D328" s="213"/>
      <c r="E328" s="213"/>
      <c r="F328" s="213"/>
      <c r="G328" s="213"/>
      <c r="H328" s="213"/>
      <c r="I328" s="213"/>
      <c r="J328" s="213"/>
      <c r="K328" s="213"/>
      <c r="L328" s="213"/>
      <c r="M328" s="213"/>
      <c r="N328" s="213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</row>
    <row r="329" spans="1:53">
      <c r="A329" s="210"/>
      <c r="B329" s="213"/>
      <c r="C329" s="213"/>
      <c r="D329" s="213"/>
      <c r="E329" s="213"/>
      <c r="F329" s="213"/>
      <c r="G329" s="213"/>
      <c r="H329" s="213"/>
      <c r="I329" s="213"/>
      <c r="J329" s="213"/>
      <c r="K329" s="213"/>
      <c r="L329" s="213"/>
      <c r="M329" s="213"/>
      <c r="N329" s="213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</row>
    <row r="330" spans="1:53">
      <c r="A330" s="210"/>
      <c r="B330" s="213"/>
      <c r="C330" s="213"/>
      <c r="D330" s="213"/>
      <c r="E330" s="213"/>
      <c r="F330" s="213"/>
      <c r="G330" s="213"/>
      <c r="H330" s="213"/>
      <c r="I330" s="213"/>
      <c r="J330" s="213"/>
      <c r="K330" s="213"/>
      <c r="L330" s="213"/>
      <c r="M330" s="213"/>
      <c r="N330" s="213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</row>
    <row r="331" spans="1:53">
      <c r="A331" s="210"/>
      <c r="B331" s="213"/>
      <c r="C331" s="213"/>
      <c r="D331" s="213"/>
      <c r="E331" s="213"/>
      <c r="F331" s="213"/>
      <c r="G331" s="213"/>
      <c r="H331" s="213"/>
      <c r="I331" s="213"/>
      <c r="J331" s="213"/>
      <c r="K331" s="213"/>
      <c r="L331" s="213"/>
      <c r="M331" s="213"/>
      <c r="N331" s="213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</row>
    <row r="332" spans="1:53">
      <c r="A332" s="210"/>
      <c r="B332" s="213"/>
      <c r="C332" s="213"/>
      <c r="D332" s="213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</row>
    <row r="333" spans="1:53">
      <c r="A333" s="210"/>
      <c r="B333" s="213"/>
      <c r="C333" s="213"/>
      <c r="D333" s="213"/>
      <c r="E333" s="213"/>
      <c r="F333" s="213"/>
      <c r="G333" s="213"/>
      <c r="H333" s="213"/>
      <c r="I333" s="213"/>
      <c r="J333" s="213"/>
      <c r="K333" s="213"/>
      <c r="L333" s="213"/>
      <c r="M333" s="213"/>
      <c r="N333" s="213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</row>
    <row r="334" spans="1:53">
      <c r="A334" s="210"/>
      <c r="B334" s="213"/>
      <c r="C334" s="213"/>
      <c r="D334" s="213"/>
      <c r="E334" s="213"/>
      <c r="F334" s="213"/>
      <c r="G334" s="213"/>
      <c r="H334" s="213"/>
      <c r="I334" s="213"/>
      <c r="J334" s="213"/>
      <c r="K334" s="213"/>
      <c r="L334" s="213"/>
      <c r="M334" s="213"/>
      <c r="N334" s="213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</row>
    <row r="335" spans="1:53">
      <c r="A335" s="210"/>
      <c r="B335" s="213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</row>
    <row r="336" spans="1:53">
      <c r="A336" s="210"/>
      <c r="B336" s="213"/>
      <c r="C336" s="213"/>
      <c r="D336" s="213"/>
      <c r="E336" s="213"/>
      <c r="F336" s="213"/>
      <c r="G336" s="213"/>
      <c r="H336" s="213"/>
      <c r="I336" s="213"/>
      <c r="J336" s="213"/>
      <c r="K336" s="213"/>
      <c r="L336" s="213"/>
      <c r="M336" s="213"/>
      <c r="N336" s="213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</row>
    <row r="337" spans="1:53">
      <c r="A337" s="210"/>
      <c r="B337" s="213"/>
      <c r="C337" s="213"/>
      <c r="D337" s="213"/>
      <c r="E337" s="213"/>
      <c r="F337" s="213"/>
      <c r="G337" s="213"/>
      <c r="H337" s="213"/>
      <c r="I337" s="213"/>
      <c r="J337" s="213"/>
      <c r="K337" s="213"/>
      <c r="L337" s="213"/>
      <c r="M337" s="213"/>
      <c r="N337" s="213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</row>
    <row r="338" spans="1:53">
      <c r="A338" s="210"/>
      <c r="B338" s="213"/>
      <c r="C338" s="213"/>
      <c r="D338" s="213"/>
      <c r="E338" s="213"/>
      <c r="F338" s="213"/>
      <c r="G338" s="213"/>
      <c r="H338" s="213"/>
      <c r="I338" s="213"/>
      <c r="J338" s="213"/>
      <c r="K338" s="213"/>
      <c r="L338" s="213"/>
      <c r="M338" s="213"/>
      <c r="N338" s="213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</row>
    <row r="339" spans="1:53">
      <c r="A339" s="210"/>
      <c r="B339" s="213"/>
      <c r="C339" s="213"/>
      <c r="D339" s="213"/>
      <c r="E339" s="213"/>
      <c r="F339" s="213"/>
      <c r="G339" s="213"/>
      <c r="H339" s="213"/>
      <c r="I339" s="213"/>
      <c r="J339" s="213"/>
      <c r="K339" s="213"/>
      <c r="L339" s="213"/>
      <c r="M339" s="213"/>
      <c r="N339" s="213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</row>
    <row r="340" spans="1:53">
      <c r="A340" s="210"/>
      <c r="B340" s="213"/>
      <c r="C340" s="213"/>
      <c r="D340" s="213"/>
      <c r="E340" s="213"/>
      <c r="F340" s="213"/>
      <c r="G340" s="213"/>
      <c r="H340" s="213"/>
      <c r="I340" s="213"/>
      <c r="J340" s="213"/>
      <c r="K340" s="213"/>
      <c r="L340" s="213"/>
      <c r="M340" s="213"/>
      <c r="N340" s="213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</row>
    <row r="341" spans="1:53">
      <c r="A341" s="210"/>
      <c r="B341" s="213"/>
      <c r="C341" s="213"/>
      <c r="D341" s="213"/>
      <c r="E341" s="213"/>
      <c r="F341" s="213"/>
      <c r="G341" s="213"/>
      <c r="H341" s="213"/>
      <c r="I341" s="213"/>
      <c r="J341" s="213"/>
      <c r="K341" s="213"/>
      <c r="L341" s="213"/>
      <c r="M341" s="213"/>
      <c r="N341" s="213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</row>
    <row r="342" spans="1:53">
      <c r="A342" s="210"/>
      <c r="B342" s="213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</row>
    <row r="343" spans="1:53">
      <c r="A343" s="210"/>
      <c r="B343" s="213"/>
      <c r="C343" s="213"/>
      <c r="D343" s="213"/>
      <c r="E343" s="213"/>
      <c r="F343" s="213"/>
      <c r="G343" s="213"/>
      <c r="H343" s="213"/>
      <c r="I343" s="213"/>
      <c r="J343" s="213"/>
      <c r="K343" s="213"/>
      <c r="L343" s="213"/>
      <c r="M343" s="213"/>
      <c r="N343" s="213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</row>
    <row r="344" spans="1:53">
      <c r="A344" s="210"/>
      <c r="B344" s="213"/>
      <c r="C344" s="213"/>
      <c r="D344" s="213"/>
      <c r="E344" s="213"/>
      <c r="F344" s="213"/>
      <c r="G344" s="213"/>
      <c r="H344" s="213"/>
      <c r="I344" s="213"/>
      <c r="J344" s="213"/>
      <c r="K344" s="213"/>
      <c r="L344" s="213"/>
      <c r="M344" s="213"/>
      <c r="N344" s="213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</row>
    <row r="345" spans="1:53">
      <c r="A345" s="210"/>
      <c r="B345" s="213"/>
      <c r="C345" s="213"/>
      <c r="D345" s="213"/>
      <c r="E345" s="213"/>
      <c r="F345" s="213"/>
      <c r="G345" s="213"/>
      <c r="H345" s="213"/>
      <c r="I345" s="213"/>
      <c r="J345" s="213"/>
      <c r="K345" s="213"/>
      <c r="L345" s="213"/>
      <c r="M345" s="213"/>
      <c r="N345" s="213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</row>
    <row r="346" spans="1:53">
      <c r="A346" s="210"/>
      <c r="B346" s="213"/>
      <c r="C346" s="213"/>
      <c r="D346" s="213"/>
      <c r="E346" s="213"/>
      <c r="F346" s="213"/>
      <c r="G346" s="213"/>
      <c r="H346" s="213"/>
      <c r="I346" s="213"/>
      <c r="J346" s="213"/>
      <c r="K346" s="213"/>
      <c r="L346" s="213"/>
      <c r="M346" s="213"/>
      <c r="N346" s="213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</row>
    <row r="347" spans="1:53">
      <c r="A347" s="210"/>
      <c r="B347" s="213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</row>
    <row r="348" spans="1:53">
      <c r="A348" s="210"/>
      <c r="B348" s="213"/>
      <c r="C348" s="213"/>
      <c r="D348" s="213"/>
      <c r="E348" s="213"/>
      <c r="F348" s="213"/>
      <c r="G348" s="213"/>
      <c r="H348" s="213"/>
      <c r="I348" s="213"/>
      <c r="J348" s="213"/>
      <c r="K348" s="213"/>
      <c r="L348" s="213"/>
      <c r="M348" s="213"/>
      <c r="N348" s="213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</row>
    <row r="349" spans="1:53">
      <c r="A349" s="210"/>
      <c r="B349" s="213"/>
      <c r="C349" s="213"/>
      <c r="D349" s="213"/>
      <c r="E349" s="213"/>
      <c r="F349" s="213"/>
      <c r="G349" s="213"/>
      <c r="H349" s="213"/>
      <c r="I349" s="213"/>
      <c r="J349" s="213"/>
      <c r="K349" s="213"/>
      <c r="L349" s="213"/>
      <c r="M349" s="213"/>
      <c r="N349" s="213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</row>
    <row r="350" spans="1:53">
      <c r="A350" s="210"/>
      <c r="B350" s="213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</row>
    <row r="351" spans="1:53">
      <c r="A351" s="210"/>
      <c r="B351" s="213"/>
      <c r="C351" s="213"/>
      <c r="D351" s="213"/>
      <c r="E351" s="213"/>
      <c r="F351" s="213"/>
      <c r="G351" s="213"/>
      <c r="H351" s="213"/>
      <c r="I351" s="213"/>
      <c r="J351" s="213"/>
      <c r="K351" s="213"/>
      <c r="L351" s="213"/>
      <c r="M351" s="213"/>
      <c r="N351" s="213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</row>
    <row r="352" spans="1:53">
      <c r="A352" s="210"/>
      <c r="B352" s="213"/>
      <c r="C352" s="213"/>
      <c r="D352" s="213"/>
      <c r="E352" s="213"/>
      <c r="F352" s="213"/>
      <c r="G352" s="213"/>
      <c r="H352" s="213"/>
      <c r="I352" s="213"/>
      <c r="J352" s="213"/>
      <c r="K352" s="213"/>
      <c r="L352" s="213"/>
      <c r="M352" s="213"/>
      <c r="N352" s="213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</row>
    <row r="353" spans="1:53">
      <c r="A353" s="210"/>
      <c r="B353" s="213"/>
      <c r="C353" s="213"/>
      <c r="D353" s="213"/>
      <c r="E353" s="213"/>
      <c r="F353" s="213"/>
      <c r="G353" s="213"/>
      <c r="H353" s="213"/>
      <c r="I353" s="213"/>
      <c r="J353" s="213"/>
      <c r="K353" s="213"/>
      <c r="L353" s="213"/>
      <c r="M353" s="213"/>
      <c r="N353" s="213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</row>
    <row r="354" spans="1:53">
      <c r="A354" s="210"/>
      <c r="B354" s="213"/>
      <c r="C354" s="213"/>
      <c r="D354" s="213"/>
      <c r="E354" s="213"/>
      <c r="F354" s="213"/>
      <c r="G354" s="213"/>
      <c r="H354" s="213"/>
      <c r="I354" s="213"/>
      <c r="J354" s="213"/>
      <c r="K354" s="213"/>
      <c r="L354" s="213"/>
      <c r="M354" s="213"/>
      <c r="N354" s="213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</row>
    <row r="355" spans="1:53">
      <c r="A355" s="210"/>
      <c r="B355" s="213"/>
      <c r="C355" s="213"/>
      <c r="D355" s="213"/>
      <c r="E355" s="213"/>
      <c r="F355" s="213"/>
      <c r="G355" s="213"/>
      <c r="H355" s="213"/>
      <c r="I355" s="213"/>
      <c r="J355" s="213"/>
      <c r="K355" s="213"/>
      <c r="L355" s="213"/>
      <c r="M355" s="213"/>
      <c r="N355" s="213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</row>
    <row r="356" spans="1:53">
      <c r="A356" s="210"/>
      <c r="B356" s="213"/>
      <c r="C356" s="213"/>
      <c r="D356" s="213"/>
      <c r="E356" s="213"/>
      <c r="F356" s="213"/>
      <c r="G356" s="213"/>
      <c r="H356" s="213"/>
      <c r="I356" s="213"/>
      <c r="J356" s="213"/>
      <c r="K356" s="213"/>
      <c r="L356" s="213"/>
      <c r="M356" s="213"/>
      <c r="N356" s="213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</row>
    <row r="357" spans="1:53">
      <c r="A357" s="210"/>
      <c r="B357" s="213"/>
      <c r="C357" s="213"/>
      <c r="D357" s="213"/>
      <c r="E357" s="213"/>
      <c r="F357" s="213"/>
      <c r="G357" s="213"/>
      <c r="H357" s="213"/>
      <c r="I357" s="213"/>
      <c r="J357" s="213"/>
      <c r="K357" s="213"/>
      <c r="L357" s="213"/>
      <c r="M357" s="213"/>
      <c r="N357" s="213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</row>
    <row r="358" spans="1:53">
      <c r="A358" s="210"/>
      <c r="B358" s="213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</row>
    <row r="359" spans="1:53">
      <c r="A359" s="210"/>
      <c r="B359" s="213"/>
      <c r="C359" s="213"/>
      <c r="D359" s="213"/>
      <c r="E359" s="213"/>
      <c r="F359" s="213"/>
      <c r="G359" s="213"/>
      <c r="H359" s="213"/>
      <c r="I359" s="213"/>
      <c r="J359" s="213"/>
      <c r="K359" s="213"/>
      <c r="L359" s="213"/>
      <c r="M359" s="213"/>
      <c r="N359" s="213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</row>
    <row r="360" spans="1:53">
      <c r="A360" s="210"/>
      <c r="B360" s="213"/>
      <c r="C360" s="213"/>
      <c r="D360" s="213"/>
      <c r="E360" s="213"/>
      <c r="F360" s="213"/>
      <c r="G360" s="213"/>
      <c r="H360" s="213"/>
      <c r="I360" s="213"/>
      <c r="J360" s="213"/>
      <c r="K360" s="213"/>
      <c r="L360" s="213"/>
      <c r="M360" s="213"/>
      <c r="N360" s="213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</row>
    <row r="361" spans="1:53">
      <c r="A361" s="210"/>
      <c r="B361" s="213"/>
      <c r="C361" s="213"/>
      <c r="D361" s="213"/>
      <c r="E361" s="213"/>
      <c r="F361" s="213"/>
      <c r="G361" s="213"/>
      <c r="H361" s="213"/>
      <c r="I361" s="213"/>
      <c r="J361" s="213"/>
      <c r="K361" s="213"/>
      <c r="L361" s="213"/>
      <c r="M361" s="213"/>
      <c r="N361" s="213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</row>
    <row r="362" spans="1:53">
      <c r="A362" s="210"/>
      <c r="B362" s="213"/>
      <c r="C362" s="213"/>
      <c r="D362" s="213"/>
      <c r="E362" s="213"/>
      <c r="F362" s="213"/>
      <c r="G362" s="213"/>
      <c r="H362" s="213"/>
      <c r="I362" s="213"/>
      <c r="J362" s="213"/>
      <c r="K362" s="213"/>
      <c r="L362" s="213"/>
      <c r="M362" s="213"/>
      <c r="N362" s="213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</row>
    <row r="363" spans="1:53">
      <c r="A363" s="210"/>
      <c r="B363" s="213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</row>
    <row r="364" spans="1:53">
      <c r="A364" s="210"/>
      <c r="B364" s="213"/>
      <c r="C364" s="213"/>
      <c r="D364" s="213"/>
      <c r="E364" s="213"/>
      <c r="F364" s="213"/>
      <c r="G364" s="213"/>
      <c r="H364" s="213"/>
      <c r="I364" s="213"/>
      <c r="J364" s="213"/>
      <c r="K364" s="213"/>
      <c r="L364" s="213"/>
      <c r="M364" s="213"/>
      <c r="N364" s="213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</row>
    <row r="365" spans="1:53">
      <c r="A365" s="210"/>
      <c r="B365" s="213"/>
      <c r="C365" s="213"/>
      <c r="D365" s="213"/>
      <c r="E365" s="213"/>
      <c r="F365" s="213"/>
      <c r="G365" s="213"/>
      <c r="H365" s="213"/>
      <c r="I365" s="213"/>
      <c r="J365" s="213"/>
      <c r="K365" s="213"/>
      <c r="L365" s="213"/>
      <c r="M365" s="213"/>
      <c r="N365" s="213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</row>
    <row r="366" spans="1:53">
      <c r="A366" s="210"/>
      <c r="B366" s="213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</row>
    <row r="367" spans="1:53">
      <c r="A367" s="210"/>
      <c r="B367" s="213"/>
      <c r="C367" s="213"/>
      <c r="D367" s="213"/>
      <c r="E367" s="213"/>
      <c r="F367" s="213"/>
      <c r="G367" s="213"/>
      <c r="H367" s="213"/>
      <c r="I367" s="213"/>
      <c r="J367" s="213"/>
      <c r="K367" s="213"/>
      <c r="L367" s="213"/>
      <c r="M367" s="213"/>
      <c r="N367" s="213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</row>
    <row r="368" spans="1:53">
      <c r="A368" s="210"/>
      <c r="B368" s="213"/>
      <c r="C368" s="213"/>
      <c r="D368" s="213"/>
      <c r="E368" s="213"/>
      <c r="F368" s="213"/>
      <c r="G368" s="213"/>
      <c r="H368" s="213"/>
      <c r="I368" s="213"/>
      <c r="J368" s="213"/>
      <c r="K368" s="213"/>
      <c r="L368" s="213"/>
      <c r="M368" s="213"/>
      <c r="N368" s="213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</row>
    <row r="369" spans="1:53">
      <c r="A369" s="210"/>
      <c r="B369" s="213"/>
      <c r="C369" s="213"/>
      <c r="D369" s="213"/>
      <c r="E369" s="213"/>
      <c r="F369" s="213"/>
      <c r="G369" s="213"/>
      <c r="H369" s="213"/>
      <c r="I369" s="213"/>
      <c r="J369" s="213"/>
      <c r="K369" s="213"/>
      <c r="L369" s="213"/>
      <c r="M369" s="213"/>
      <c r="N369" s="213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</row>
    <row r="370" spans="1:53">
      <c r="A370" s="210"/>
      <c r="B370" s="213"/>
      <c r="C370" s="213"/>
      <c r="D370" s="213"/>
      <c r="E370" s="213"/>
      <c r="F370" s="213"/>
      <c r="G370" s="213"/>
      <c r="H370" s="213"/>
      <c r="I370" s="213"/>
      <c r="J370" s="213"/>
      <c r="K370" s="213"/>
      <c r="L370" s="213"/>
      <c r="M370" s="213"/>
      <c r="N370" s="213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</row>
    <row r="371" spans="1:53">
      <c r="A371" s="210"/>
      <c r="B371" s="213"/>
      <c r="C371" s="213"/>
      <c r="D371" s="213"/>
      <c r="E371" s="213"/>
      <c r="F371" s="213"/>
      <c r="G371" s="213"/>
      <c r="H371" s="213"/>
      <c r="I371" s="213"/>
      <c r="J371" s="213"/>
      <c r="K371" s="213"/>
      <c r="L371" s="213"/>
      <c r="M371" s="213"/>
      <c r="N371" s="213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</row>
    <row r="372" spans="1:53">
      <c r="A372" s="210"/>
      <c r="B372" s="213"/>
      <c r="C372" s="213"/>
      <c r="D372" s="213"/>
      <c r="E372" s="213"/>
      <c r="F372" s="213"/>
      <c r="G372" s="213"/>
      <c r="H372" s="213"/>
      <c r="I372" s="213"/>
      <c r="J372" s="213"/>
      <c r="K372" s="213"/>
      <c r="L372" s="213"/>
      <c r="M372" s="213"/>
      <c r="N372" s="213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</row>
    <row r="373" spans="1:53">
      <c r="A373" s="210"/>
      <c r="B373" s="213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</row>
    <row r="374" spans="1:53">
      <c r="A374" s="210"/>
      <c r="B374" s="213"/>
      <c r="C374" s="213"/>
      <c r="D374" s="213"/>
      <c r="E374" s="213"/>
      <c r="F374" s="213"/>
      <c r="G374" s="213"/>
      <c r="H374" s="213"/>
      <c r="I374" s="213"/>
      <c r="J374" s="213"/>
      <c r="K374" s="213"/>
      <c r="L374" s="213"/>
      <c r="M374" s="213"/>
      <c r="N374" s="213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</row>
    <row r="375" spans="1:53">
      <c r="A375" s="210"/>
      <c r="B375" s="213"/>
      <c r="C375" s="213"/>
      <c r="D375" s="213"/>
      <c r="E375" s="213"/>
      <c r="F375" s="213"/>
      <c r="G375" s="213"/>
      <c r="H375" s="213"/>
      <c r="I375" s="213"/>
      <c r="J375" s="213"/>
      <c r="K375" s="213"/>
      <c r="L375" s="213"/>
      <c r="M375" s="213"/>
      <c r="N375" s="213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</row>
    <row r="376" spans="1:53">
      <c r="A376" s="210"/>
      <c r="B376" s="213"/>
      <c r="C376" s="213"/>
      <c r="D376" s="213"/>
      <c r="E376" s="213"/>
      <c r="F376" s="213"/>
      <c r="G376" s="213"/>
      <c r="H376" s="213"/>
      <c r="I376" s="213"/>
      <c r="J376" s="213"/>
      <c r="K376" s="213"/>
      <c r="L376" s="213"/>
      <c r="M376" s="213"/>
      <c r="N376" s="213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</row>
    <row r="377" spans="1:53">
      <c r="A377" s="210"/>
      <c r="B377" s="213"/>
      <c r="C377" s="213"/>
      <c r="D377" s="213"/>
      <c r="E377" s="213"/>
      <c r="F377" s="213"/>
      <c r="G377" s="213"/>
      <c r="H377" s="213"/>
      <c r="I377" s="213"/>
      <c r="J377" s="213"/>
      <c r="K377" s="213"/>
      <c r="L377" s="213"/>
      <c r="M377" s="213"/>
      <c r="N377" s="213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</row>
    <row r="378" spans="1:53">
      <c r="A378" s="210"/>
      <c r="B378" s="213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</row>
    <row r="379" spans="1:53">
      <c r="A379" s="210"/>
      <c r="B379" s="213"/>
      <c r="C379" s="213"/>
      <c r="D379" s="213"/>
      <c r="E379" s="213"/>
      <c r="F379" s="213"/>
      <c r="G379" s="213"/>
      <c r="H379" s="213"/>
      <c r="I379" s="213"/>
      <c r="J379" s="213"/>
      <c r="K379" s="213"/>
      <c r="L379" s="213"/>
      <c r="M379" s="213"/>
      <c r="N379" s="213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</row>
    <row r="380" spans="1:53">
      <c r="A380" s="210"/>
      <c r="B380" s="213"/>
      <c r="C380" s="213"/>
      <c r="D380" s="213"/>
      <c r="E380" s="213"/>
      <c r="F380" s="213"/>
      <c r="G380" s="213"/>
      <c r="H380" s="213"/>
      <c r="I380" s="213"/>
      <c r="J380" s="213"/>
      <c r="K380" s="213"/>
      <c r="L380" s="213"/>
      <c r="M380" s="213"/>
      <c r="N380" s="213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</row>
    <row r="381" spans="1:53">
      <c r="A381" s="210"/>
      <c r="B381" s="213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</row>
    <row r="382" spans="1:53">
      <c r="A382" s="210"/>
      <c r="B382" s="213"/>
      <c r="C382" s="213"/>
      <c r="D382" s="213"/>
      <c r="E382" s="213"/>
      <c r="F382" s="213"/>
      <c r="G382" s="213"/>
      <c r="H382" s="213"/>
      <c r="I382" s="213"/>
      <c r="J382" s="213"/>
      <c r="K382" s="213"/>
      <c r="L382" s="213"/>
      <c r="M382" s="213"/>
      <c r="N382" s="213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</row>
    <row r="383" spans="1:53">
      <c r="A383" s="210"/>
      <c r="B383" s="213"/>
      <c r="C383" s="213"/>
      <c r="D383" s="213"/>
      <c r="E383" s="213"/>
      <c r="F383" s="213"/>
      <c r="G383" s="213"/>
      <c r="H383" s="213"/>
      <c r="I383" s="213"/>
      <c r="J383" s="213"/>
      <c r="K383" s="213"/>
      <c r="L383" s="213"/>
      <c r="M383" s="213"/>
      <c r="N383" s="213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</row>
    <row r="384" spans="1:53">
      <c r="A384" s="210"/>
      <c r="B384" s="213"/>
      <c r="C384" s="213"/>
      <c r="D384" s="213"/>
      <c r="E384" s="213"/>
      <c r="F384" s="213"/>
      <c r="G384" s="213"/>
      <c r="H384" s="213"/>
      <c r="I384" s="213"/>
      <c r="J384" s="213"/>
      <c r="K384" s="213"/>
      <c r="L384" s="213"/>
      <c r="M384" s="213"/>
      <c r="N384" s="213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</row>
    <row r="385" spans="1:53">
      <c r="A385" s="210"/>
      <c r="B385" s="213"/>
      <c r="C385" s="213"/>
      <c r="D385" s="213"/>
      <c r="E385" s="213"/>
      <c r="F385" s="213"/>
      <c r="G385" s="213"/>
      <c r="H385" s="213"/>
      <c r="I385" s="213"/>
      <c r="J385" s="213"/>
      <c r="K385" s="213"/>
      <c r="L385" s="213"/>
      <c r="M385" s="213"/>
      <c r="N385" s="213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</row>
    <row r="386" spans="1:53">
      <c r="A386" s="210"/>
      <c r="B386" s="213"/>
      <c r="C386" s="213"/>
      <c r="D386" s="213"/>
      <c r="E386" s="213"/>
      <c r="F386" s="213"/>
      <c r="G386" s="213"/>
      <c r="H386" s="213"/>
      <c r="I386" s="213"/>
      <c r="J386" s="213"/>
      <c r="K386" s="213"/>
      <c r="L386" s="213"/>
      <c r="M386" s="213"/>
      <c r="N386" s="213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</row>
    <row r="387" spans="1:53">
      <c r="A387" s="210"/>
      <c r="B387" s="213"/>
      <c r="C387" s="213"/>
      <c r="D387" s="213"/>
      <c r="E387" s="213"/>
      <c r="F387" s="213"/>
      <c r="G387" s="213"/>
      <c r="H387" s="213"/>
      <c r="I387" s="213"/>
      <c r="J387" s="213"/>
      <c r="K387" s="213"/>
      <c r="L387" s="213"/>
      <c r="M387" s="213"/>
      <c r="N387" s="213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</row>
    <row r="388" spans="1:53">
      <c r="A388" s="210"/>
      <c r="B388" s="213"/>
      <c r="C388" s="213"/>
      <c r="D388" s="213"/>
      <c r="E388" s="213"/>
      <c r="F388" s="213"/>
      <c r="G388" s="213"/>
      <c r="H388" s="213"/>
      <c r="I388" s="213"/>
      <c r="J388" s="213"/>
      <c r="K388" s="213"/>
      <c r="L388" s="213"/>
      <c r="M388" s="213"/>
      <c r="N388" s="213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</row>
    <row r="389" spans="1:53">
      <c r="A389" s="210"/>
      <c r="B389" s="213"/>
      <c r="C389" s="213"/>
      <c r="D389" s="213"/>
      <c r="E389" s="213"/>
      <c r="F389" s="213"/>
      <c r="G389" s="213"/>
      <c r="H389" s="213"/>
      <c r="I389" s="213"/>
      <c r="J389" s="213"/>
      <c r="K389" s="213"/>
      <c r="L389" s="213"/>
      <c r="M389" s="213"/>
      <c r="N389" s="213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</row>
    <row r="390" spans="1:53">
      <c r="A390" s="210"/>
      <c r="B390" s="213"/>
      <c r="C390" s="213"/>
      <c r="D390" s="213"/>
      <c r="E390" s="213"/>
      <c r="F390" s="213"/>
      <c r="G390" s="213"/>
      <c r="H390" s="213"/>
      <c r="I390" s="213"/>
      <c r="J390" s="213"/>
      <c r="K390" s="213"/>
      <c r="L390" s="213"/>
      <c r="M390" s="213"/>
      <c r="N390" s="213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8"/>
      <c r="AX390" s="68"/>
      <c r="AY390" s="68"/>
      <c r="AZ390" s="68"/>
      <c r="BA390" s="68"/>
    </row>
    <row r="391" spans="1:53">
      <c r="A391" s="210"/>
      <c r="B391" s="213"/>
      <c r="C391" s="213"/>
      <c r="D391" s="213"/>
      <c r="E391" s="213"/>
      <c r="F391" s="213"/>
      <c r="G391" s="213"/>
      <c r="H391" s="213"/>
      <c r="I391" s="213"/>
      <c r="J391" s="213"/>
      <c r="K391" s="213"/>
      <c r="L391" s="213"/>
      <c r="M391" s="213"/>
      <c r="N391" s="213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</row>
    <row r="392" spans="1:53">
      <c r="A392" s="210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3"/>
      <c r="M392" s="213"/>
      <c r="N392" s="213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</row>
    <row r="393" spans="1:53">
      <c r="A393" s="210"/>
      <c r="B393" s="213"/>
      <c r="C393" s="213"/>
      <c r="D393" s="213"/>
      <c r="E393" s="213"/>
      <c r="F393" s="213"/>
      <c r="G393" s="213"/>
      <c r="H393" s="213"/>
      <c r="I393" s="213"/>
      <c r="J393" s="213"/>
      <c r="K393" s="213"/>
      <c r="L393" s="213"/>
      <c r="M393" s="213"/>
      <c r="N393" s="213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</row>
    <row r="394" spans="1:53">
      <c r="A394" s="210"/>
      <c r="B394" s="213"/>
      <c r="C394" s="213"/>
      <c r="D394" s="213"/>
      <c r="E394" s="213"/>
      <c r="F394" s="213"/>
      <c r="G394" s="213"/>
      <c r="H394" s="213"/>
      <c r="I394" s="213"/>
      <c r="J394" s="213"/>
      <c r="K394" s="213"/>
      <c r="L394" s="213"/>
      <c r="M394" s="213"/>
      <c r="N394" s="213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</row>
    <row r="395" spans="1:53">
      <c r="A395" s="210"/>
      <c r="B395" s="213"/>
      <c r="C395" s="213"/>
      <c r="D395" s="213"/>
      <c r="E395" s="213"/>
      <c r="F395" s="213"/>
      <c r="G395" s="213"/>
      <c r="H395" s="213"/>
      <c r="I395" s="213"/>
      <c r="J395" s="213"/>
      <c r="K395" s="213"/>
      <c r="L395" s="213"/>
      <c r="M395" s="213"/>
      <c r="N395" s="213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</row>
    <row r="396" spans="1:53">
      <c r="A396" s="210"/>
      <c r="B396" s="213"/>
      <c r="C396" s="213"/>
      <c r="D396" s="213"/>
      <c r="E396" s="213"/>
      <c r="F396" s="213"/>
      <c r="G396" s="213"/>
      <c r="H396" s="213"/>
      <c r="I396" s="213"/>
      <c r="J396" s="213"/>
      <c r="K396" s="213"/>
      <c r="L396" s="213"/>
      <c r="M396" s="213"/>
      <c r="N396" s="213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</row>
    <row r="397" spans="1:53">
      <c r="A397" s="210"/>
      <c r="B397" s="213"/>
      <c r="C397" s="213"/>
      <c r="D397" s="213"/>
      <c r="E397" s="213"/>
      <c r="F397" s="213"/>
      <c r="G397" s="213"/>
      <c r="H397" s="213"/>
      <c r="I397" s="213"/>
      <c r="J397" s="213"/>
      <c r="K397" s="213"/>
      <c r="L397" s="213"/>
      <c r="M397" s="213"/>
      <c r="N397" s="213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</row>
    <row r="398" spans="1:53">
      <c r="A398" s="210"/>
      <c r="B398" s="213"/>
      <c r="C398" s="213"/>
      <c r="D398" s="213"/>
      <c r="E398" s="213"/>
      <c r="F398" s="213"/>
      <c r="G398" s="213"/>
      <c r="H398" s="213"/>
      <c r="I398" s="213"/>
      <c r="J398" s="213"/>
      <c r="K398" s="213"/>
      <c r="L398" s="213"/>
      <c r="M398" s="213"/>
      <c r="N398" s="213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</row>
    <row r="399" spans="1:53">
      <c r="A399" s="210"/>
      <c r="B399" s="213"/>
      <c r="C399" s="213"/>
      <c r="D399" s="213"/>
      <c r="E399" s="213"/>
      <c r="F399" s="213"/>
      <c r="G399" s="213"/>
      <c r="H399" s="213"/>
      <c r="I399" s="213"/>
      <c r="J399" s="213"/>
      <c r="K399" s="213"/>
      <c r="L399" s="213"/>
      <c r="M399" s="213"/>
      <c r="N399" s="213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8"/>
      <c r="AX399" s="68"/>
      <c r="AY399" s="68"/>
      <c r="AZ399" s="68"/>
      <c r="BA399" s="68"/>
    </row>
    <row r="400" spans="1:53">
      <c r="A400" s="210"/>
      <c r="B400" s="213"/>
      <c r="C400" s="213"/>
      <c r="D400" s="213"/>
      <c r="E400" s="213"/>
      <c r="F400" s="213"/>
      <c r="G400" s="213"/>
      <c r="H400" s="213"/>
      <c r="I400" s="213"/>
      <c r="J400" s="213"/>
      <c r="K400" s="213"/>
      <c r="L400" s="213"/>
      <c r="M400" s="213"/>
      <c r="N400" s="213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8"/>
      <c r="AX400" s="68"/>
      <c r="AY400" s="68"/>
      <c r="AZ400" s="68"/>
      <c r="BA400" s="68"/>
    </row>
    <row r="401" spans="1:53">
      <c r="A401" s="210"/>
      <c r="B401" s="213"/>
      <c r="C401" s="213"/>
      <c r="D401" s="213"/>
      <c r="E401" s="213"/>
      <c r="F401" s="213"/>
      <c r="G401" s="213"/>
      <c r="H401" s="213"/>
      <c r="I401" s="213"/>
      <c r="J401" s="213"/>
      <c r="K401" s="213"/>
      <c r="L401" s="213"/>
      <c r="M401" s="213"/>
      <c r="N401" s="213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8"/>
      <c r="AX401" s="68"/>
      <c r="AY401" s="68"/>
      <c r="AZ401" s="68"/>
      <c r="BA401" s="68"/>
    </row>
    <row r="402" spans="1:53">
      <c r="A402" s="210"/>
      <c r="B402" s="213"/>
      <c r="C402" s="213"/>
      <c r="D402" s="213"/>
      <c r="E402" s="213"/>
      <c r="F402" s="213"/>
      <c r="G402" s="213"/>
      <c r="H402" s="213"/>
      <c r="I402" s="213"/>
      <c r="J402" s="213"/>
      <c r="K402" s="213"/>
      <c r="L402" s="213"/>
      <c r="M402" s="213"/>
      <c r="N402" s="213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8"/>
      <c r="AX402" s="68"/>
      <c r="AY402" s="68"/>
      <c r="AZ402" s="68"/>
      <c r="BA402" s="68"/>
    </row>
    <row r="403" spans="1:53">
      <c r="A403" s="210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3"/>
      <c r="M403" s="213"/>
      <c r="N403" s="213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8"/>
      <c r="AX403" s="68"/>
      <c r="AY403" s="68"/>
      <c r="AZ403" s="68"/>
      <c r="BA403" s="68"/>
    </row>
    <row r="404" spans="1:53">
      <c r="A404" s="210"/>
      <c r="B404" s="213"/>
      <c r="C404" s="213"/>
      <c r="D404" s="213"/>
      <c r="E404" s="213"/>
      <c r="F404" s="213"/>
      <c r="G404" s="213"/>
      <c r="H404" s="213"/>
      <c r="I404" s="213"/>
      <c r="J404" s="213"/>
      <c r="K404" s="213"/>
      <c r="L404" s="213"/>
      <c r="M404" s="213"/>
      <c r="N404" s="213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8"/>
      <c r="AX404" s="68"/>
      <c r="AY404" s="68"/>
      <c r="AZ404" s="68"/>
      <c r="BA404" s="68"/>
    </row>
    <row r="405" spans="1:53">
      <c r="A405" s="210"/>
      <c r="B405" s="213"/>
      <c r="C405" s="213"/>
      <c r="D405" s="213"/>
      <c r="E405" s="213"/>
      <c r="F405" s="213"/>
      <c r="G405" s="213"/>
      <c r="H405" s="213"/>
      <c r="I405" s="213"/>
      <c r="J405" s="213"/>
      <c r="K405" s="213"/>
      <c r="L405" s="213"/>
      <c r="M405" s="213"/>
      <c r="N405" s="213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8"/>
      <c r="AX405" s="68"/>
      <c r="AY405" s="68"/>
      <c r="AZ405" s="68"/>
      <c r="BA405" s="68"/>
    </row>
    <row r="406" spans="1:53">
      <c r="A406" s="210"/>
      <c r="B406" s="213"/>
      <c r="C406" s="213"/>
      <c r="D406" s="213"/>
      <c r="E406" s="213"/>
      <c r="F406" s="213"/>
      <c r="G406" s="213"/>
      <c r="H406" s="213"/>
      <c r="I406" s="213"/>
      <c r="J406" s="213"/>
      <c r="K406" s="213"/>
      <c r="L406" s="213"/>
      <c r="M406" s="213"/>
      <c r="N406" s="213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8"/>
      <c r="AX406" s="68"/>
      <c r="AY406" s="68"/>
      <c r="AZ406" s="68"/>
      <c r="BA406" s="68"/>
    </row>
    <row r="407" spans="1:53">
      <c r="A407" s="210"/>
      <c r="B407" s="213"/>
      <c r="C407" s="213"/>
      <c r="D407" s="213"/>
      <c r="E407" s="213"/>
      <c r="F407" s="213"/>
      <c r="G407" s="213"/>
      <c r="H407" s="213"/>
      <c r="I407" s="213"/>
      <c r="J407" s="213"/>
      <c r="K407" s="213"/>
      <c r="L407" s="213"/>
      <c r="M407" s="213"/>
      <c r="N407" s="213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8"/>
      <c r="AX407" s="68"/>
      <c r="AY407" s="68"/>
      <c r="AZ407" s="68"/>
      <c r="BA407" s="68"/>
    </row>
    <row r="408" spans="1:53"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  <c r="AO408" s="68"/>
      <c r="AP408" s="68"/>
      <c r="AQ408" s="68"/>
      <c r="AR408" s="68"/>
      <c r="AS408" s="68"/>
      <c r="AT408" s="68"/>
      <c r="AU408" s="68"/>
      <c r="AV408" s="68"/>
      <c r="AW408" s="68"/>
      <c r="AX408" s="68"/>
      <c r="AY408" s="68"/>
      <c r="AZ408" s="68"/>
      <c r="BA408" s="68"/>
    </row>
    <row r="409" spans="1:53"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  <c r="AO409" s="68"/>
      <c r="AP409" s="68"/>
      <c r="AQ409" s="68"/>
      <c r="AR409" s="68"/>
      <c r="AS409" s="68"/>
      <c r="AT409" s="68"/>
      <c r="AU409" s="68"/>
      <c r="AV409" s="68"/>
      <c r="AW409" s="68"/>
      <c r="AX409" s="68"/>
      <c r="AY409" s="68"/>
      <c r="AZ409" s="68"/>
      <c r="BA409" s="68"/>
    </row>
    <row r="410" spans="1:53"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  <c r="AO410" s="68"/>
      <c r="AP410" s="68"/>
      <c r="AQ410" s="68"/>
      <c r="AR410" s="68"/>
      <c r="AS410" s="68"/>
      <c r="AT410" s="68"/>
      <c r="AU410" s="68"/>
      <c r="AV410" s="68"/>
      <c r="AW410" s="68"/>
      <c r="AX410" s="68"/>
      <c r="AY410" s="68"/>
      <c r="AZ410" s="68"/>
      <c r="BA410" s="68"/>
    </row>
    <row r="411" spans="1:53"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8"/>
      <c r="AV411" s="68"/>
      <c r="AW411" s="68"/>
      <c r="AX411" s="68"/>
      <c r="AY411" s="68"/>
      <c r="AZ411" s="68"/>
      <c r="BA411" s="68"/>
    </row>
    <row r="412" spans="1:53"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8"/>
      <c r="AX412" s="68"/>
      <c r="AY412" s="68"/>
      <c r="AZ412" s="68"/>
      <c r="BA412" s="68"/>
    </row>
    <row r="413" spans="1:53"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8"/>
      <c r="AX413" s="68"/>
      <c r="AY413" s="68"/>
      <c r="AZ413" s="68"/>
      <c r="BA413" s="68"/>
    </row>
    <row r="414" spans="1:53"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8"/>
      <c r="AX414" s="68"/>
      <c r="AY414" s="68"/>
      <c r="AZ414" s="68"/>
      <c r="BA414" s="68"/>
    </row>
    <row r="415" spans="1:53"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8"/>
      <c r="AX415" s="68"/>
      <c r="AY415" s="68"/>
      <c r="AZ415" s="68"/>
      <c r="BA415" s="68"/>
    </row>
    <row r="416" spans="1:53"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8"/>
      <c r="AX416" s="68"/>
      <c r="AY416" s="68"/>
      <c r="AZ416" s="68"/>
      <c r="BA416" s="68"/>
    </row>
    <row r="417" spans="2:53"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8"/>
      <c r="AX417" s="68"/>
      <c r="AY417" s="68"/>
      <c r="AZ417" s="68"/>
      <c r="BA417" s="68"/>
    </row>
    <row r="418" spans="2:53"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8"/>
      <c r="AX418" s="68"/>
      <c r="AY418" s="68"/>
      <c r="AZ418" s="68"/>
      <c r="BA418" s="68"/>
    </row>
    <row r="419" spans="2:53"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</row>
    <row r="420" spans="2:53"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</row>
    <row r="421" spans="2:53"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</row>
    <row r="422" spans="2:53"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</row>
    <row r="423" spans="2:53"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</row>
    <row r="424" spans="2:53"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</row>
    <row r="425" spans="2:53"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</row>
    <row r="426" spans="2:53"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</row>
    <row r="427" spans="2:53"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</row>
    <row r="428" spans="2:53"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</row>
    <row r="429" spans="2:53"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</row>
    <row r="430" spans="2:53"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</row>
    <row r="431" spans="2:53"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</row>
    <row r="432" spans="2:53"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</row>
    <row r="433" spans="2:53"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</row>
    <row r="434" spans="2:53"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</row>
    <row r="435" spans="2:53"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</row>
    <row r="436" spans="2:53"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</row>
    <row r="437" spans="2:53"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  <c r="AO437" s="68"/>
      <c r="AP437" s="68"/>
      <c r="AQ437" s="68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</row>
    <row r="438" spans="2:53"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  <c r="AO438" s="68"/>
      <c r="AP438" s="68"/>
      <c r="AQ438" s="68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</row>
    <row r="439" spans="2:53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</row>
    <row r="440" spans="2:53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</row>
    <row r="441" spans="2:53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</row>
    <row r="442" spans="2:53"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</row>
    <row r="443" spans="2:53"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8"/>
      <c r="AX443" s="68"/>
      <c r="AY443" s="68"/>
      <c r="AZ443" s="68"/>
      <c r="BA443" s="68"/>
    </row>
    <row r="444" spans="2:53"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</row>
    <row r="445" spans="2:53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8"/>
      <c r="AX445" s="68"/>
      <c r="AY445" s="68"/>
      <c r="AZ445" s="68"/>
      <c r="BA445" s="68"/>
    </row>
    <row r="446" spans="2:53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8"/>
      <c r="AX446" s="68"/>
      <c r="AY446" s="68"/>
      <c r="AZ446" s="68"/>
      <c r="BA446" s="68"/>
    </row>
    <row r="447" spans="2:53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8"/>
      <c r="AX447" s="68"/>
      <c r="AY447" s="68"/>
      <c r="AZ447" s="68"/>
      <c r="BA447" s="68"/>
    </row>
    <row r="448" spans="2:53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8"/>
      <c r="AX448" s="68"/>
      <c r="AY448" s="68"/>
      <c r="AZ448" s="68"/>
      <c r="BA448" s="68"/>
    </row>
    <row r="449" spans="2:53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8"/>
      <c r="AX449" s="68"/>
      <c r="AY449" s="68"/>
      <c r="AZ449" s="68"/>
      <c r="BA449" s="68"/>
    </row>
    <row r="450" spans="2:53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</row>
    <row r="451" spans="2:53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8"/>
      <c r="AX451" s="68"/>
      <c r="AY451" s="68"/>
      <c r="AZ451" s="68"/>
      <c r="BA451" s="68"/>
    </row>
    <row r="452" spans="2:53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8"/>
      <c r="AX452" s="68"/>
      <c r="AY452" s="68"/>
      <c r="AZ452" s="68"/>
      <c r="BA452" s="68"/>
    </row>
    <row r="453" spans="2:53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</row>
    <row r="454" spans="2:53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8"/>
      <c r="AV454" s="68"/>
      <c r="AW454" s="68"/>
      <c r="AX454" s="68"/>
      <c r="AY454" s="68"/>
      <c r="AZ454" s="68"/>
      <c r="BA454" s="68"/>
    </row>
    <row r="455" spans="2:53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  <c r="AO455" s="68"/>
      <c r="AP455" s="68"/>
      <c r="AQ455" s="68"/>
      <c r="AR455" s="68"/>
      <c r="AS455" s="68"/>
      <c r="AT455" s="68"/>
      <c r="AU455" s="68"/>
      <c r="AV455" s="68"/>
      <c r="AW455" s="68"/>
      <c r="AX455" s="68"/>
      <c r="AY455" s="68"/>
      <c r="AZ455" s="68"/>
      <c r="BA455" s="68"/>
    </row>
    <row r="456" spans="2:53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  <c r="AO456" s="68"/>
      <c r="AP456" s="68"/>
      <c r="AQ456" s="68"/>
      <c r="AR456" s="68"/>
      <c r="AS456" s="68"/>
      <c r="AT456" s="68"/>
      <c r="AU456" s="68"/>
      <c r="AV456" s="68"/>
      <c r="AW456" s="68"/>
      <c r="AX456" s="68"/>
      <c r="AY456" s="68"/>
      <c r="AZ456" s="68"/>
      <c r="BA456" s="68"/>
    </row>
    <row r="457" spans="2:53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  <c r="AO457" s="68"/>
      <c r="AP457" s="68"/>
      <c r="AQ457" s="68"/>
      <c r="AR457" s="68"/>
      <c r="AS457" s="68"/>
      <c r="AT457" s="68"/>
      <c r="AU457" s="68"/>
      <c r="AV457" s="68"/>
      <c r="AW457" s="68"/>
      <c r="AX457" s="68"/>
      <c r="AY457" s="68"/>
      <c r="AZ457" s="68"/>
      <c r="BA457" s="68"/>
    </row>
    <row r="458" spans="2:53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  <c r="AO458" s="68"/>
      <c r="AP458" s="68"/>
      <c r="AQ458" s="68"/>
      <c r="AR458" s="68"/>
      <c r="AS458" s="68"/>
      <c r="AT458" s="68"/>
      <c r="AU458" s="68"/>
      <c r="AV458" s="68"/>
      <c r="AW458" s="68"/>
      <c r="AX458" s="68"/>
      <c r="AY458" s="68"/>
      <c r="AZ458" s="68"/>
      <c r="BA458" s="68"/>
    </row>
    <row r="459" spans="2:53"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  <c r="AO459" s="68"/>
      <c r="AP459" s="68"/>
      <c r="AQ459" s="68"/>
      <c r="AR459" s="68"/>
      <c r="AS459" s="68"/>
      <c r="AT459" s="68"/>
      <c r="AU459" s="68"/>
      <c r="AV459" s="68"/>
      <c r="AW459" s="68"/>
      <c r="AX459" s="68"/>
      <c r="AY459" s="68"/>
      <c r="AZ459" s="68"/>
      <c r="BA459" s="68"/>
    </row>
    <row r="460" spans="2:53"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  <c r="AO460" s="68"/>
      <c r="AP460" s="68"/>
      <c r="AQ460" s="68"/>
      <c r="AR460" s="68"/>
      <c r="AS460" s="68"/>
      <c r="AT460" s="68"/>
      <c r="AU460" s="68"/>
      <c r="AV460" s="68"/>
      <c r="AW460" s="68"/>
      <c r="AX460" s="68"/>
      <c r="AY460" s="68"/>
      <c r="AZ460" s="68"/>
      <c r="BA460" s="68"/>
    </row>
    <row r="461" spans="2:53"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  <c r="AO461" s="68"/>
      <c r="AP461" s="68"/>
      <c r="AQ461" s="68"/>
      <c r="AR461" s="68"/>
      <c r="AS461" s="68"/>
      <c r="AT461" s="68"/>
      <c r="AU461" s="68"/>
      <c r="AV461" s="68"/>
      <c r="AW461" s="68"/>
      <c r="AX461" s="68"/>
      <c r="AY461" s="68"/>
      <c r="AZ461" s="68"/>
      <c r="BA461" s="68"/>
    </row>
    <row r="462" spans="2:53"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</row>
    <row r="463" spans="2:53"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  <c r="AO463" s="68"/>
      <c r="AP463" s="68"/>
      <c r="AQ463" s="68"/>
      <c r="AR463" s="68"/>
      <c r="AS463" s="68"/>
      <c r="AT463" s="68"/>
      <c r="AU463" s="68"/>
      <c r="AV463" s="68"/>
      <c r="AW463" s="68"/>
      <c r="AX463" s="68"/>
      <c r="AY463" s="68"/>
      <c r="AZ463" s="68"/>
      <c r="BA463" s="68"/>
    </row>
    <row r="464" spans="2:53"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  <c r="AO464" s="68"/>
      <c r="AP464" s="68"/>
      <c r="AQ464" s="68"/>
      <c r="AR464" s="68"/>
      <c r="AS464" s="68"/>
      <c r="AT464" s="68"/>
      <c r="AU464" s="68"/>
      <c r="AV464" s="68"/>
      <c r="AW464" s="68"/>
      <c r="AX464" s="68"/>
      <c r="AY464" s="68"/>
      <c r="AZ464" s="68"/>
      <c r="BA464" s="68"/>
    </row>
    <row r="465" spans="2:53"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  <c r="AO465" s="68"/>
      <c r="AP465" s="68"/>
      <c r="AQ465" s="68"/>
      <c r="AR465" s="68"/>
      <c r="AS465" s="68"/>
      <c r="AT465" s="68"/>
      <c r="AU465" s="68"/>
      <c r="AV465" s="68"/>
      <c r="AW465" s="68"/>
      <c r="AX465" s="68"/>
      <c r="AY465" s="68"/>
      <c r="AZ465" s="68"/>
      <c r="BA465" s="68"/>
    </row>
    <row r="466" spans="2:53"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  <c r="AO466" s="68"/>
      <c r="AP466" s="68"/>
      <c r="AQ466" s="68"/>
      <c r="AR466" s="68"/>
      <c r="AS466" s="68"/>
      <c r="AT466" s="68"/>
      <c r="AU466" s="68"/>
      <c r="AV466" s="68"/>
      <c r="AW466" s="68"/>
      <c r="AX466" s="68"/>
      <c r="AY466" s="68"/>
      <c r="AZ466" s="68"/>
      <c r="BA466" s="68"/>
    </row>
    <row r="467" spans="2:53"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S467" s="68"/>
      <c r="AT467" s="68"/>
      <c r="AU467" s="68"/>
      <c r="AV467" s="68"/>
      <c r="AW467" s="68"/>
      <c r="AX467" s="68"/>
      <c r="AY467" s="68"/>
      <c r="AZ467" s="68"/>
      <c r="BA467" s="68"/>
    </row>
    <row r="468" spans="2:53"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  <c r="AO468" s="68"/>
      <c r="AP468" s="68"/>
      <c r="AQ468" s="68"/>
      <c r="AR468" s="68"/>
      <c r="AS468" s="68"/>
      <c r="AT468" s="68"/>
      <c r="AU468" s="68"/>
      <c r="AV468" s="68"/>
      <c r="AW468" s="68"/>
      <c r="AX468" s="68"/>
      <c r="AY468" s="68"/>
      <c r="AZ468" s="68"/>
      <c r="BA468" s="68"/>
    </row>
    <row r="469" spans="2:53"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  <c r="AO469" s="68"/>
      <c r="AP469" s="68"/>
      <c r="AQ469" s="68"/>
      <c r="AR469" s="68"/>
      <c r="AS469" s="68"/>
      <c r="AT469" s="68"/>
      <c r="AU469" s="68"/>
      <c r="AV469" s="68"/>
      <c r="AW469" s="68"/>
      <c r="AX469" s="68"/>
      <c r="AY469" s="68"/>
      <c r="AZ469" s="68"/>
      <c r="BA469" s="68"/>
    </row>
    <row r="470" spans="2:53"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8"/>
      <c r="AX470" s="68"/>
      <c r="AY470" s="68"/>
      <c r="AZ470" s="68"/>
      <c r="BA470" s="68"/>
    </row>
    <row r="471" spans="2:53"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</row>
    <row r="472" spans="2:53"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8"/>
      <c r="AX472" s="68"/>
      <c r="AY472" s="68"/>
      <c r="AZ472" s="68"/>
      <c r="BA472" s="68"/>
    </row>
    <row r="473" spans="2:53"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8"/>
      <c r="AX473" s="68"/>
      <c r="AY473" s="68"/>
      <c r="AZ473" s="68"/>
      <c r="BA473" s="68"/>
    </row>
    <row r="474" spans="2:53"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</row>
    <row r="475" spans="2:53"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</row>
    <row r="476" spans="2:53"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</row>
    <row r="477" spans="2:53"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</row>
    <row r="478" spans="2:53"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</row>
    <row r="479" spans="2:53"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</row>
    <row r="480" spans="2:53"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</row>
    <row r="481" spans="2:53"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</row>
    <row r="482" spans="2:53"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</row>
    <row r="483" spans="2:53"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</row>
    <row r="484" spans="2:53"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</row>
    <row r="485" spans="2:53"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</row>
    <row r="486" spans="2:53"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</row>
    <row r="487" spans="2:53"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</row>
    <row r="488" spans="2:53"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</row>
    <row r="489" spans="2:53"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</row>
    <row r="490" spans="2:53"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</row>
    <row r="491" spans="2:53"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</row>
    <row r="492" spans="2:53"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</row>
    <row r="493" spans="2:53"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</row>
    <row r="494" spans="2:53"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</row>
    <row r="495" spans="2:53"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</row>
    <row r="496" spans="2:53"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</row>
    <row r="497" spans="2:53"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</row>
    <row r="498" spans="2:53"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</row>
    <row r="499" spans="2:53"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</row>
    <row r="500" spans="2:53"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</row>
    <row r="501" spans="2:53"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</row>
    <row r="502" spans="2:53"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</row>
    <row r="503" spans="2:53"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</row>
    <row r="504" spans="2:53"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</row>
    <row r="505" spans="2:53"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</row>
    <row r="506" spans="2:53"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</row>
    <row r="507" spans="2:53"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</row>
    <row r="508" spans="2:53"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</row>
    <row r="509" spans="2:53"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</row>
    <row r="510" spans="2:53"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</row>
    <row r="511" spans="2:53"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</row>
    <row r="512" spans="2:53"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</row>
    <row r="513" spans="2:53"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</row>
    <row r="514" spans="2:53"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</row>
    <row r="515" spans="2:53"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</row>
    <row r="516" spans="2:53"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</row>
    <row r="517" spans="2:53"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</row>
    <row r="518" spans="2:53"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</row>
    <row r="519" spans="2:53"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</row>
    <row r="520" spans="2:53"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</row>
    <row r="521" spans="2:53"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</row>
    <row r="522" spans="2:53"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</row>
    <row r="523" spans="2:53"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</row>
    <row r="524" spans="2:53"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</row>
    <row r="525" spans="2:53"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</row>
    <row r="526" spans="2:53"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</row>
    <row r="527" spans="2:53"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</row>
    <row r="528" spans="2:53"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</row>
    <row r="529" spans="2:53"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</row>
    <row r="530" spans="2:53"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</row>
    <row r="531" spans="2:53"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</row>
    <row r="532" spans="2:53"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</row>
    <row r="533" spans="2:53"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</row>
    <row r="534" spans="2:53"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</row>
    <row r="535" spans="2:53"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</row>
    <row r="536" spans="2:53"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</row>
    <row r="537" spans="2:53"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</row>
    <row r="538" spans="2:53"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</row>
    <row r="539" spans="2:53"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</row>
    <row r="540" spans="2:53"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</row>
    <row r="541" spans="2:53"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</row>
    <row r="542" spans="2:53"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</row>
    <row r="543" spans="2:53"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</row>
    <row r="544" spans="2:53"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</row>
    <row r="545" spans="2:53"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</row>
    <row r="546" spans="2:53"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</row>
    <row r="547" spans="2:53"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</row>
    <row r="548" spans="2:53"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</row>
    <row r="549" spans="2:53"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</row>
    <row r="550" spans="2:53"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</row>
    <row r="551" spans="2:53"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</row>
    <row r="552" spans="2:53"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</row>
    <row r="553" spans="2:53"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</row>
    <row r="554" spans="2:53"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</row>
    <row r="555" spans="2:53"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</row>
    <row r="556" spans="2:53"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</row>
    <row r="557" spans="2:53"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</row>
    <row r="558" spans="2:53"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</row>
    <row r="559" spans="2:53"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</row>
    <row r="560" spans="2:53"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</row>
    <row r="561" spans="2:53"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</row>
    <row r="562" spans="2:53"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</row>
    <row r="563" spans="2:53"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</row>
    <row r="564" spans="2:53"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</row>
    <row r="565" spans="2:53"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</row>
    <row r="566" spans="2:53"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</row>
    <row r="567" spans="2:53"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</row>
    <row r="568" spans="2:53"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</row>
    <row r="569" spans="2:53"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</row>
    <row r="570" spans="2:53"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</row>
    <row r="571" spans="2:53"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</row>
    <row r="572" spans="2:53"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</row>
    <row r="573" spans="2:53"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</row>
    <row r="574" spans="2:53"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</row>
    <row r="575" spans="2:53"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</row>
    <row r="576" spans="2:53"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</row>
    <row r="577" spans="2:53"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</row>
    <row r="578" spans="2:53"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</row>
    <row r="579" spans="2:53"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</row>
    <row r="580" spans="2:53"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</row>
    <row r="581" spans="2:53"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</row>
    <row r="582" spans="2:53"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</row>
    <row r="583" spans="2:53"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</row>
    <row r="584" spans="2:53"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</row>
    <row r="585" spans="2:53"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</row>
    <row r="586" spans="2:53"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</row>
    <row r="587" spans="2:53"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</row>
    <row r="588" spans="2:53"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</row>
    <row r="589" spans="2:53"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</row>
    <row r="590" spans="2:53"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</row>
    <row r="591" spans="2:53"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</row>
    <row r="592" spans="2:53"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</row>
    <row r="593" spans="2:53"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</row>
    <row r="594" spans="2:53"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</row>
    <row r="595" spans="2:53"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</row>
    <row r="596" spans="2:53"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</row>
    <row r="597" spans="2:53"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</row>
    <row r="598" spans="2:53"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</row>
    <row r="599" spans="2:53"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</row>
    <row r="600" spans="2:53"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</row>
    <row r="601" spans="2:53"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</row>
    <row r="602" spans="2:53"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</row>
    <row r="603" spans="2:53"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</row>
    <row r="604" spans="2:53"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</row>
    <row r="605" spans="2:53"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</row>
    <row r="606" spans="2:53"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</row>
    <row r="607" spans="2:53"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</row>
    <row r="608" spans="2:53"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</row>
    <row r="609" spans="2:53"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</row>
    <row r="610" spans="2:53"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</row>
    <row r="611" spans="2:53"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</row>
    <row r="612" spans="2:53"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</row>
    <row r="613" spans="2:53"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</row>
    <row r="614" spans="2:53"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</row>
    <row r="615" spans="2:53"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</row>
    <row r="616" spans="2:53"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</row>
    <row r="617" spans="2:53"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</row>
    <row r="618" spans="2:53"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</row>
    <row r="619" spans="2:53"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</row>
    <row r="620" spans="2:53"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</row>
    <row r="621" spans="2:53"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</row>
    <row r="622" spans="2:53"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</row>
    <row r="623" spans="2:53"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</row>
    <row r="624" spans="2:53"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</row>
    <row r="625" spans="2:53"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</row>
    <row r="626" spans="2:53"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</row>
    <row r="627" spans="2:53"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</row>
    <row r="628" spans="2:53"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</row>
    <row r="629" spans="2:53"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</row>
    <row r="630" spans="2:53"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</row>
    <row r="631" spans="2:53"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</row>
    <row r="632" spans="2:53"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</row>
    <row r="633" spans="2:53"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</row>
    <row r="634" spans="2:53"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</row>
    <row r="635" spans="2:53"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</row>
    <row r="636" spans="2:53"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</row>
    <row r="637" spans="2:53"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</row>
    <row r="638" spans="2:53"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</row>
    <row r="639" spans="2:53"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</row>
    <row r="640" spans="2:53"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</row>
    <row r="641" spans="2:53"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</row>
    <row r="642" spans="2:53"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</row>
    <row r="643" spans="2:53"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</row>
    <row r="644" spans="2:53"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</row>
    <row r="645" spans="2:53"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</row>
    <row r="646" spans="2:53"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</row>
    <row r="647" spans="2:53"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</row>
    <row r="648" spans="2:53"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</row>
    <row r="649" spans="2:53"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</row>
    <row r="650" spans="2:53"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</row>
    <row r="651" spans="2:53"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</row>
    <row r="652" spans="2:53"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</row>
    <row r="653" spans="2:53"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</row>
    <row r="654" spans="2:53"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</row>
    <row r="655" spans="2:53"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</row>
    <row r="656" spans="2:53"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</row>
    <row r="657" spans="2:53"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</row>
    <row r="658" spans="2:53"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</row>
    <row r="659" spans="2:53"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</row>
    <row r="660" spans="2:53"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</row>
    <row r="661" spans="2:53"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</row>
    <row r="662" spans="2:53"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</row>
    <row r="663" spans="2:53"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</row>
    <row r="664" spans="2:53"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</row>
    <row r="665" spans="2:53"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</row>
    <row r="666" spans="2:53"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</row>
    <row r="667" spans="2:53"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</row>
    <row r="668" spans="2:53"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</row>
    <row r="669" spans="2:53"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</row>
    <row r="670" spans="2:53"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</row>
    <row r="671" spans="2:53"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</row>
    <row r="672" spans="2:53"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</row>
    <row r="673" spans="2:53"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</row>
    <row r="674" spans="2:53"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</row>
    <row r="675" spans="2:53"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</row>
    <row r="676" spans="2:53"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</row>
    <row r="677" spans="2:53"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</row>
    <row r="678" spans="2:53"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</row>
    <row r="679" spans="2:53"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</row>
    <row r="680" spans="2:53"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</row>
    <row r="681" spans="2:53"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</row>
    <row r="682" spans="2:53"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</row>
    <row r="683" spans="2:53"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</row>
    <row r="684" spans="2:53"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</row>
    <row r="685" spans="2:53"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</row>
    <row r="686" spans="2:53"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</row>
    <row r="687" spans="2:53"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</row>
    <row r="688" spans="2:53"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</row>
    <row r="689" spans="2:53"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</row>
    <row r="690" spans="2:53"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</row>
    <row r="691" spans="2:53"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</row>
    <row r="692" spans="2:53"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</row>
    <row r="693" spans="2:53"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</row>
    <row r="694" spans="2:53"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  <c r="AO694" s="68"/>
      <c r="AP694" s="68"/>
      <c r="AQ694" s="68"/>
      <c r="AR694" s="68"/>
      <c r="AS694" s="68"/>
      <c r="AT694" s="68"/>
      <c r="AU694" s="68"/>
      <c r="AV694" s="68"/>
      <c r="AW694" s="68"/>
      <c r="AX694" s="68"/>
      <c r="AY694" s="68"/>
      <c r="AZ694" s="68"/>
      <c r="BA694" s="68"/>
    </row>
    <row r="695" spans="2:53"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</row>
    <row r="696" spans="2:53"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  <c r="AO696" s="68"/>
      <c r="AP696" s="68"/>
      <c r="AQ696" s="68"/>
      <c r="AR696" s="68"/>
      <c r="AS696" s="68"/>
      <c r="AT696" s="68"/>
      <c r="AU696" s="68"/>
      <c r="AV696" s="68"/>
      <c r="AW696" s="68"/>
      <c r="AX696" s="68"/>
      <c r="AY696" s="68"/>
      <c r="AZ696" s="68"/>
      <c r="BA696" s="68"/>
    </row>
    <row r="697" spans="2:53"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  <c r="AO697" s="68"/>
      <c r="AP697" s="68"/>
      <c r="AQ697" s="68"/>
      <c r="AR697" s="68"/>
      <c r="AS697" s="68"/>
      <c r="AT697" s="68"/>
      <c r="AU697" s="68"/>
      <c r="AV697" s="68"/>
      <c r="AW697" s="68"/>
      <c r="AX697" s="68"/>
      <c r="AY697" s="68"/>
      <c r="AZ697" s="68"/>
      <c r="BA697" s="68"/>
    </row>
    <row r="698" spans="2:53"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  <c r="AO698" s="68"/>
      <c r="AP698" s="68"/>
      <c r="AQ698" s="68"/>
      <c r="AR698" s="68"/>
      <c r="AS698" s="68"/>
      <c r="AT698" s="68"/>
      <c r="AU698" s="68"/>
      <c r="AV698" s="68"/>
      <c r="AW698" s="68"/>
      <c r="AX698" s="68"/>
      <c r="AY698" s="68"/>
      <c r="AZ698" s="68"/>
      <c r="BA698" s="68"/>
    </row>
    <row r="699" spans="2:53"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  <c r="AO699" s="68"/>
      <c r="AP699" s="68"/>
      <c r="AQ699" s="68"/>
      <c r="AR699" s="68"/>
      <c r="AS699" s="68"/>
      <c r="AT699" s="68"/>
      <c r="AU699" s="68"/>
      <c r="AV699" s="68"/>
      <c r="AW699" s="68"/>
      <c r="AX699" s="68"/>
      <c r="AY699" s="68"/>
      <c r="AZ699" s="68"/>
      <c r="BA699" s="68"/>
    </row>
    <row r="700" spans="2:53"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  <c r="AO700" s="68"/>
      <c r="AP700" s="68"/>
      <c r="AQ700" s="68"/>
      <c r="AR700" s="68"/>
      <c r="AS700" s="68"/>
      <c r="AT700" s="68"/>
      <c r="AU700" s="68"/>
      <c r="AV700" s="68"/>
      <c r="AW700" s="68"/>
      <c r="AX700" s="68"/>
      <c r="AY700" s="68"/>
      <c r="AZ700" s="68"/>
      <c r="BA700" s="68"/>
    </row>
    <row r="701" spans="2:53"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</row>
    <row r="702" spans="2:53"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  <c r="AO702" s="68"/>
      <c r="AP702" s="68"/>
      <c r="AQ702" s="68"/>
      <c r="AR702" s="68"/>
      <c r="AS702" s="68"/>
      <c r="AT702" s="68"/>
      <c r="AU702" s="68"/>
      <c r="AV702" s="68"/>
      <c r="AW702" s="68"/>
      <c r="AX702" s="68"/>
      <c r="AY702" s="68"/>
      <c r="AZ702" s="68"/>
      <c r="BA702" s="68"/>
    </row>
    <row r="703" spans="2:53"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  <c r="AO703" s="68"/>
      <c r="AP703" s="68"/>
      <c r="AQ703" s="68"/>
      <c r="AR703" s="68"/>
      <c r="AS703" s="68"/>
      <c r="AT703" s="68"/>
      <c r="AU703" s="68"/>
      <c r="AV703" s="68"/>
      <c r="AW703" s="68"/>
      <c r="AX703" s="68"/>
      <c r="AY703" s="68"/>
      <c r="AZ703" s="68"/>
      <c r="BA703" s="68"/>
    </row>
    <row r="704" spans="2:53"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  <c r="AO704" s="68"/>
      <c r="AP704" s="68"/>
      <c r="AQ704" s="68"/>
      <c r="AR704" s="68"/>
      <c r="AS704" s="68"/>
      <c r="AT704" s="68"/>
      <c r="AU704" s="68"/>
      <c r="AV704" s="68"/>
      <c r="AW704" s="68"/>
      <c r="AX704" s="68"/>
      <c r="AY704" s="68"/>
      <c r="AZ704" s="68"/>
      <c r="BA704" s="68"/>
    </row>
    <row r="705" spans="2:53"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  <c r="AO705" s="68"/>
      <c r="AP705" s="68"/>
      <c r="AQ705" s="68"/>
      <c r="AR705" s="68"/>
      <c r="AS705" s="68"/>
      <c r="AT705" s="68"/>
      <c r="AU705" s="68"/>
      <c r="AV705" s="68"/>
      <c r="AW705" s="68"/>
      <c r="AX705" s="68"/>
      <c r="AY705" s="68"/>
      <c r="AZ705" s="68"/>
      <c r="BA705" s="68"/>
    </row>
    <row r="706" spans="2:53"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  <c r="AO706" s="68"/>
      <c r="AP706" s="68"/>
      <c r="AQ706" s="68"/>
      <c r="AR706" s="68"/>
      <c r="AS706" s="68"/>
      <c r="AT706" s="68"/>
      <c r="AU706" s="68"/>
      <c r="AV706" s="68"/>
      <c r="AW706" s="68"/>
      <c r="AX706" s="68"/>
      <c r="AY706" s="68"/>
      <c r="AZ706" s="68"/>
      <c r="BA706" s="68"/>
    </row>
    <row r="707" spans="2:53"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  <c r="AO707" s="68"/>
      <c r="AP707" s="68"/>
      <c r="AQ707" s="68"/>
      <c r="AR707" s="68"/>
      <c r="AS707" s="68"/>
      <c r="AT707" s="68"/>
      <c r="AU707" s="68"/>
      <c r="AV707" s="68"/>
      <c r="AW707" s="68"/>
      <c r="AX707" s="68"/>
      <c r="AY707" s="68"/>
      <c r="AZ707" s="68"/>
      <c r="BA707" s="68"/>
    </row>
    <row r="708" spans="2:53"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  <c r="AO708" s="68"/>
      <c r="AP708" s="68"/>
      <c r="AQ708" s="68"/>
      <c r="AR708" s="68"/>
      <c r="AS708" s="68"/>
      <c r="AT708" s="68"/>
      <c r="AU708" s="68"/>
      <c r="AV708" s="68"/>
      <c r="AW708" s="68"/>
      <c r="AX708" s="68"/>
      <c r="AY708" s="68"/>
      <c r="AZ708" s="68"/>
      <c r="BA708" s="68"/>
    </row>
    <row r="709" spans="2:53"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  <c r="AO709" s="68"/>
      <c r="AP709" s="68"/>
      <c r="AQ709" s="68"/>
      <c r="AR709" s="68"/>
      <c r="AS709" s="68"/>
      <c r="AT709" s="68"/>
      <c r="AU709" s="68"/>
      <c r="AV709" s="68"/>
      <c r="AW709" s="68"/>
      <c r="AX709" s="68"/>
      <c r="AY709" s="68"/>
      <c r="AZ709" s="68"/>
      <c r="BA709" s="68"/>
    </row>
    <row r="710" spans="2:53"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  <c r="AO710" s="68"/>
      <c r="AP710" s="68"/>
      <c r="AQ710" s="68"/>
      <c r="AR710" s="68"/>
      <c r="AS710" s="68"/>
      <c r="AT710" s="68"/>
      <c r="AU710" s="68"/>
      <c r="AV710" s="68"/>
      <c r="AW710" s="68"/>
      <c r="AX710" s="68"/>
      <c r="AY710" s="68"/>
      <c r="AZ710" s="68"/>
      <c r="BA710" s="68"/>
    </row>
    <row r="711" spans="2:53"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  <c r="AO711" s="68"/>
      <c r="AP711" s="68"/>
      <c r="AQ711" s="68"/>
      <c r="AR711" s="68"/>
      <c r="AS711" s="68"/>
      <c r="AT711" s="68"/>
      <c r="AU711" s="68"/>
      <c r="AV711" s="68"/>
      <c r="AW711" s="68"/>
      <c r="AX711" s="68"/>
      <c r="AY711" s="68"/>
      <c r="AZ711" s="68"/>
      <c r="BA711" s="68"/>
    </row>
    <row r="712" spans="2:53"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  <c r="AO712" s="68"/>
      <c r="AP712" s="68"/>
      <c r="AQ712" s="68"/>
      <c r="AR712" s="68"/>
      <c r="AS712" s="68"/>
      <c r="AT712" s="68"/>
      <c r="AU712" s="68"/>
      <c r="AV712" s="68"/>
      <c r="AW712" s="68"/>
      <c r="AX712" s="68"/>
      <c r="AY712" s="68"/>
      <c r="AZ712" s="68"/>
      <c r="BA712" s="68"/>
    </row>
    <row r="713" spans="2:53"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  <c r="AO713" s="68"/>
      <c r="AP713" s="68"/>
      <c r="AQ713" s="68"/>
      <c r="AR713" s="68"/>
      <c r="AS713" s="68"/>
      <c r="AT713" s="68"/>
      <c r="AU713" s="68"/>
      <c r="AV713" s="68"/>
      <c r="AW713" s="68"/>
      <c r="AX713" s="68"/>
      <c r="AY713" s="68"/>
      <c r="AZ713" s="68"/>
      <c r="BA713" s="68"/>
    </row>
    <row r="714" spans="2:53"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  <c r="AO714" s="68"/>
      <c r="AP714" s="68"/>
      <c r="AQ714" s="68"/>
      <c r="AR714" s="68"/>
      <c r="AS714" s="68"/>
      <c r="AT714" s="68"/>
      <c r="AU714" s="68"/>
      <c r="AV714" s="68"/>
      <c r="AW714" s="68"/>
      <c r="AX714" s="68"/>
      <c r="AY714" s="68"/>
      <c r="AZ714" s="68"/>
      <c r="BA714" s="68"/>
    </row>
    <row r="715" spans="2:53"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  <c r="AO715" s="68"/>
      <c r="AP715" s="68"/>
      <c r="AQ715" s="68"/>
      <c r="AR715" s="68"/>
      <c r="AS715" s="68"/>
      <c r="AT715" s="68"/>
      <c r="AU715" s="68"/>
      <c r="AV715" s="68"/>
      <c r="AW715" s="68"/>
      <c r="AX715" s="68"/>
      <c r="AY715" s="68"/>
      <c r="AZ715" s="68"/>
      <c r="BA715" s="68"/>
    </row>
    <row r="716" spans="2:53"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</row>
    <row r="717" spans="2:53"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  <c r="AO717" s="68"/>
      <c r="AP717" s="68"/>
      <c r="AQ717" s="68"/>
      <c r="AR717" s="68"/>
      <c r="AS717" s="68"/>
      <c r="AT717" s="68"/>
      <c r="AU717" s="68"/>
      <c r="AV717" s="68"/>
      <c r="AW717" s="68"/>
      <c r="AX717" s="68"/>
      <c r="AY717" s="68"/>
      <c r="AZ717" s="68"/>
      <c r="BA717" s="68"/>
    </row>
    <row r="718" spans="2:53"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  <c r="AO718" s="68"/>
      <c r="AP718" s="68"/>
      <c r="AQ718" s="68"/>
      <c r="AR718" s="68"/>
      <c r="AS718" s="68"/>
      <c r="AT718" s="68"/>
      <c r="AU718" s="68"/>
      <c r="AV718" s="68"/>
      <c r="AW718" s="68"/>
      <c r="AX718" s="68"/>
      <c r="AY718" s="68"/>
      <c r="AZ718" s="68"/>
      <c r="BA718" s="68"/>
    </row>
    <row r="719" spans="2:53"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  <c r="AO719" s="68"/>
      <c r="AP719" s="68"/>
      <c r="AQ719" s="68"/>
      <c r="AR719" s="68"/>
      <c r="AS719" s="68"/>
      <c r="AT719" s="68"/>
      <c r="AU719" s="68"/>
      <c r="AV719" s="68"/>
      <c r="AW719" s="68"/>
      <c r="AX719" s="68"/>
      <c r="AY719" s="68"/>
      <c r="AZ719" s="68"/>
      <c r="BA719" s="68"/>
    </row>
    <row r="720" spans="2:53"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</row>
    <row r="721" spans="2:53"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  <c r="AO721" s="68"/>
      <c r="AP721" s="68"/>
      <c r="AQ721" s="68"/>
      <c r="AR721" s="68"/>
      <c r="AS721" s="68"/>
      <c r="AT721" s="68"/>
      <c r="AU721" s="68"/>
      <c r="AV721" s="68"/>
      <c r="AW721" s="68"/>
      <c r="AX721" s="68"/>
      <c r="AY721" s="68"/>
      <c r="AZ721" s="68"/>
      <c r="BA721" s="68"/>
    </row>
    <row r="722" spans="2:53"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  <c r="AO722" s="68"/>
      <c r="AP722" s="68"/>
      <c r="AQ722" s="68"/>
      <c r="AR722" s="68"/>
      <c r="AS722" s="68"/>
      <c r="AT722" s="68"/>
      <c r="AU722" s="68"/>
      <c r="AV722" s="68"/>
      <c r="AW722" s="68"/>
      <c r="AX722" s="68"/>
      <c r="AY722" s="68"/>
      <c r="AZ722" s="68"/>
      <c r="BA722" s="68"/>
    </row>
    <row r="723" spans="2:53"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  <c r="AO723" s="68"/>
      <c r="AP723" s="68"/>
      <c r="AQ723" s="68"/>
      <c r="AR723" s="68"/>
      <c r="AS723" s="68"/>
      <c r="AT723" s="68"/>
      <c r="AU723" s="68"/>
      <c r="AV723" s="68"/>
      <c r="AW723" s="68"/>
      <c r="AX723" s="68"/>
      <c r="AY723" s="68"/>
      <c r="AZ723" s="68"/>
      <c r="BA723" s="68"/>
    </row>
    <row r="724" spans="2:53"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  <c r="AO724" s="68"/>
      <c r="AP724" s="68"/>
      <c r="AQ724" s="68"/>
      <c r="AR724" s="68"/>
      <c r="AS724" s="68"/>
      <c r="AT724" s="68"/>
      <c r="AU724" s="68"/>
      <c r="AV724" s="68"/>
      <c r="AW724" s="68"/>
      <c r="AX724" s="68"/>
      <c r="AY724" s="68"/>
      <c r="AZ724" s="68"/>
      <c r="BA724" s="68"/>
    </row>
    <row r="725" spans="2:53"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  <c r="AO725" s="68"/>
      <c r="AP725" s="68"/>
      <c r="AQ725" s="68"/>
      <c r="AR725" s="68"/>
      <c r="AS725" s="68"/>
      <c r="AT725" s="68"/>
      <c r="AU725" s="68"/>
      <c r="AV725" s="68"/>
      <c r="AW725" s="68"/>
      <c r="AX725" s="68"/>
      <c r="AY725" s="68"/>
      <c r="AZ725" s="68"/>
      <c r="BA725" s="68"/>
    </row>
    <row r="726" spans="2:53"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  <c r="AO726" s="68"/>
      <c r="AP726" s="68"/>
      <c r="AQ726" s="68"/>
      <c r="AR726" s="68"/>
      <c r="AS726" s="68"/>
      <c r="AT726" s="68"/>
      <c r="AU726" s="68"/>
      <c r="AV726" s="68"/>
      <c r="AW726" s="68"/>
      <c r="AX726" s="68"/>
      <c r="AY726" s="68"/>
      <c r="AZ726" s="68"/>
      <c r="BA726" s="68"/>
    </row>
    <row r="727" spans="2:53"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  <c r="AO727" s="68"/>
      <c r="AP727" s="68"/>
      <c r="AQ727" s="68"/>
      <c r="AR727" s="68"/>
      <c r="AS727" s="68"/>
      <c r="AT727" s="68"/>
      <c r="AU727" s="68"/>
      <c r="AV727" s="68"/>
      <c r="AW727" s="68"/>
      <c r="AX727" s="68"/>
      <c r="AY727" s="68"/>
      <c r="AZ727" s="68"/>
      <c r="BA727" s="68"/>
    </row>
    <row r="728" spans="2:53"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  <c r="AO728" s="68"/>
      <c r="AP728" s="68"/>
      <c r="AQ728" s="68"/>
      <c r="AR728" s="68"/>
      <c r="AS728" s="68"/>
      <c r="AT728" s="68"/>
      <c r="AU728" s="68"/>
      <c r="AV728" s="68"/>
      <c r="AW728" s="68"/>
      <c r="AX728" s="68"/>
      <c r="AY728" s="68"/>
      <c r="AZ728" s="68"/>
      <c r="BA728" s="68"/>
    </row>
    <row r="729" spans="2:53"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  <c r="AO729" s="68"/>
      <c r="AP729" s="68"/>
      <c r="AQ729" s="68"/>
      <c r="AR729" s="68"/>
      <c r="AS729" s="68"/>
      <c r="AT729" s="68"/>
      <c r="AU729" s="68"/>
      <c r="AV729" s="68"/>
      <c r="AW729" s="68"/>
      <c r="AX729" s="68"/>
      <c r="AY729" s="68"/>
      <c r="AZ729" s="68"/>
      <c r="BA729" s="68"/>
    </row>
    <row r="730" spans="2:53"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  <c r="AO730" s="68"/>
      <c r="AP730" s="68"/>
      <c r="AQ730" s="68"/>
      <c r="AR730" s="68"/>
      <c r="AS730" s="68"/>
      <c r="AT730" s="68"/>
      <c r="AU730" s="68"/>
      <c r="AV730" s="68"/>
      <c r="AW730" s="68"/>
      <c r="AX730" s="68"/>
      <c r="AY730" s="68"/>
      <c r="AZ730" s="68"/>
      <c r="BA730" s="68"/>
    </row>
    <row r="731" spans="2:53"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  <c r="AO731" s="68"/>
      <c r="AP731" s="68"/>
      <c r="AQ731" s="68"/>
      <c r="AR731" s="68"/>
      <c r="AS731" s="68"/>
      <c r="AT731" s="68"/>
      <c r="AU731" s="68"/>
      <c r="AV731" s="68"/>
      <c r="AW731" s="68"/>
      <c r="AX731" s="68"/>
      <c r="AY731" s="68"/>
      <c r="AZ731" s="68"/>
      <c r="BA731" s="68"/>
    </row>
    <row r="732" spans="2:53"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  <c r="AO732" s="68"/>
      <c r="AP732" s="68"/>
      <c r="AQ732" s="68"/>
      <c r="AR732" s="68"/>
      <c r="AS732" s="68"/>
      <c r="AT732" s="68"/>
      <c r="AU732" s="68"/>
      <c r="AV732" s="68"/>
      <c r="AW732" s="68"/>
      <c r="AX732" s="68"/>
      <c r="AY732" s="68"/>
      <c r="AZ732" s="68"/>
      <c r="BA732" s="68"/>
    </row>
    <row r="733" spans="2:53"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  <c r="AO733" s="68"/>
      <c r="AP733" s="68"/>
      <c r="AQ733" s="68"/>
      <c r="AR733" s="68"/>
      <c r="AS733" s="68"/>
      <c r="AT733" s="68"/>
      <c r="AU733" s="68"/>
      <c r="AV733" s="68"/>
      <c r="AW733" s="68"/>
      <c r="AX733" s="68"/>
      <c r="AY733" s="68"/>
      <c r="AZ733" s="68"/>
      <c r="BA733" s="68"/>
    </row>
    <row r="734" spans="2:53"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  <c r="AO734" s="68"/>
      <c r="AP734" s="68"/>
      <c r="AQ734" s="68"/>
      <c r="AR734" s="68"/>
      <c r="AS734" s="68"/>
      <c r="AT734" s="68"/>
      <c r="AU734" s="68"/>
      <c r="AV734" s="68"/>
      <c r="AW734" s="68"/>
      <c r="AX734" s="68"/>
      <c r="AY734" s="68"/>
      <c r="AZ734" s="68"/>
      <c r="BA734" s="68"/>
    </row>
    <row r="735" spans="2:53"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8"/>
      <c r="BA735" s="68"/>
    </row>
    <row r="736" spans="2:53"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  <c r="AO736" s="68"/>
      <c r="AP736" s="68"/>
      <c r="AQ736" s="68"/>
      <c r="AR736" s="68"/>
      <c r="AS736" s="68"/>
      <c r="AT736" s="68"/>
      <c r="AU736" s="68"/>
      <c r="AV736" s="68"/>
      <c r="AW736" s="68"/>
      <c r="AX736" s="68"/>
      <c r="AY736" s="68"/>
      <c r="AZ736" s="68"/>
      <c r="BA736" s="68"/>
    </row>
    <row r="737" spans="2:53"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8"/>
      <c r="BA737" s="68"/>
    </row>
    <row r="738" spans="2:53"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  <c r="AO738" s="68"/>
      <c r="AP738" s="68"/>
      <c r="AQ738" s="68"/>
      <c r="AR738" s="68"/>
      <c r="AS738" s="68"/>
      <c r="AT738" s="68"/>
      <c r="AU738" s="68"/>
      <c r="AV738" s="68"/>
      <c r="AW738" s="68"/>
      <c r="AX738" s="68"/>
      <c r="AY738" s="68"/>
      <c r="AZ738" s="68"/>
      <c r="BA738" s="68"/>
    </row>
    <row r="739" spans="2:53"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  <c r="AO739" s="68"/>
      <c r="AP739" s="68"/>
      <c r="AQ739" s="68"/>
      <c r="AR739" s="68"/>
      <c r="AS739" s="68"/>
      <c r="AT739" s="68"/>
      <c r="AU739" s="68"/>
      <c r="AV739" s="68"/>
      <c r="AW739" s="68"/>
      <c r="AX739" s="68"/>
      <c r="AY739" s="68"/>
      <c r="AZ739" s="68"/>
      <c r="BA739" s="68"/>
    </row>
    <row r="740" spans="2:53"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</row>
    <row r="741" spans="2:53"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</row>
    <row r="742" spans="2:53"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  <c r="AO742" s="68"/>
      <c r="AP742" s="68"/>
      <c r="AQ742" s="68"/>
      <c r="AR742" s="68"/>
      <c r="AS742" s="68"/>
      <c r="AT742" s="68"/>
      <c r="AU742" s="68"/>
      <c r="AV742" s="68"/>
      <c r="AW742" s="68"/>
      <c r="AX742" s="68"/>
      <c r="AY742" s="68"/>
      <c r="AZ742" s="68"/>
      <c r="BA742" s="68"/>
    </row>
    <row r="743" spans="2:53"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8"/>
      <c r="BA743" s="68"/>
    </row>
    <row r="744" spans="2:53"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  <c r="AO744" s="68"/>
      <c r="AP744" s="68"/>
      <c r="AQ744" s="68"/>
      <c r="AR744" s="68"/>
      <c r="AS744" s="68"/>
      <c r="AT744" s="68"/>
      <c r="AU744" s="68"/>
      <c r="AV744" s="68"/>
      <c r="AW744" s="68"/>
      <c r="AX744" s="68"/>
      <c r="AY744" s="68"/>
      <c r="AZ744" s="68"/>
      <c r="BA744" s="68"/>
    </row>
    <row r="745" spans="2:53"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8"/>
      <c r="BA745" s="68"/>
    </row>
    <row r="746" spans="2:53"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  <c r="AO746" s="68"/>
      <c r="AP746" s="68"/>
      <c r="AQ746" s="68"/>
      <c r="AR746" s="68"/>
      <c r="AS746" s="68"/>
      <c r="AT746" s="68"/>
      <c r="AU746" s="68"/>
      <c r="AV746" s="68"/>
      <c r="AW746" s="68"/>
      <c r="AX746" s="68"/>
      <c r="AY746" s="68"/>
      <c r="AZ746" s="68"/>
      <c r="BA746" s="68"/>
    </row>
    <row r="747" spans="2:53"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8"/>
      <c r="BA747" s="68"/>
    </row>
    <row r="748" spans="2:53"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  <c r="AO748" s="68"/>
      <c r="AP748" s="68"/>
      <c r="AQ748" s="68"/>
      <c r="AR748" s="68"/>
      <c r="AS748" s="68"/>
      <c r="AT748" s="68"/>
      <c r="AU748" s="68"/>
      <c r="AV748" s="68"/>
      <c r="AW748" s="68"/>
      <c r="AX748" s="68"/>
      <c r="AY748" s="68"/>
      <c r="AZ748" s="68"/>
      <c r="BA748" s="68"/>
    </row>
    <row r="749" spans="2:53"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8"/>
      <c r="BA749" s="68"/>
    </row>
    <row r="750" spans="2:53"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</row>
    <row r="751" spans="2:53"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  <c r="AO751" s="68"/>
      <c r="AP751" s="68"/>
      <c r="AQ751" s="68"/>
      <c r="AR751" s="68"/>
      <c r="AS751" s="68"/>
      <c r="AT751" s="68"/>
      <c r="AU751" s="68"/>
      <c r="AV751" s="68"/>
      <c r="AW751" s="68"/>
      <c r="AX751" s="68"/>
      <c r="AY751" s="68"/>
      <c r="AZ751" s="68"/>
      <c r="BA751" s="68"/>
    </row>
    <row r="752" spans="2:53"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  <c r="AO752" s="68"/>
      <c r="AP752" s="68"/>
      <c r="AQ752" s="68"/>
      <c r="AR752" s="68"/>
      <c r="AS752" s="68"/>
      <c r="AT752" s="68"/>
      <c r="AU752" s="68"/>
      <c r="AV752" s="68"/>
      <c r="AW752" s="68"/>
      <c r="AX752" s="68"/>
      <c r="AY752" s="68"/>
      <c r="AZ752" s="68"/>
      <c r="BA752" s="68"/>
    </row>
    <row r="753" spans="2:53"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  <c r="AO753" s="68"/>
      <c r="AP753" s="68"/>
      <c r="AQ753" s="68"/>
      <c r="AR753" s="68"/>
      <c r="AS753" s="68"/>
      <c r="AT753" s="68"/>
      <c r="AU753" s="68"/>
      <c r="AV753" s="68"/>
      <c r="AW753" s="68"/>
      <c r="AX753" s="68"/>
      <c r="AY753" s="68"/>
      <c r="AZ753" s="68"/>
      <c r="BA753" s="68"/>
    </row>
    <row r="754" spans="2:53"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</row>
    <row r="755" spans="2:53"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  <c r="AO755" s="68"/>
      <c r="AP755" s="68"/>
      <c r="AQ755" s="68"/>
      <c r="AR755" s="68"/>
      <c r="AS755" s="68"/>
      <c r="AT755" s="68"/>
      <c r="AU755" s="68"/>
      <c r="AV755" s="68"/>
      <c r="AW755" s="68"/>
      <c r="AX755" s="68"/>
      <c r="AY755" s="68"/>
      <c r="AZ755" s="68"/>
      <c r="BA755" s="68"/>
    </row>
    <row r="756" spans="2:53"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  <c r="AO756" s="68"/>
      <c r="AP756" s="68"/>
      <c r="AQ756" s="68"/>
      <c r="AR756" s="68"/>
      <c r="AS756" s="68"/>
      <c r="AT756" s="68"/>
      <c r="AU756" s="68"/>
      <c r="AV756" s="68"/>
      <c r="AW756" s="68"/>
      <c r="AX756" s="68"/>
      <c r="AY756" s="68"/>
      <c r="AZ756" s="68"/>
      <c r="BA756" s="68"/>
    </row>
    <row r="757" spans="2:53"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  <c r="AO757" s="68"/>
      <c r="AP757" s="68"/>
      <c r="AQ757" s="68"/>
      <c r="AR757" s="68"/>
      <c r="AS757" s="68"/>
      <c r="AT757" s="68"/>
      <c r="AU757" s="68"/>
      <c r="AV757" s="68"/>
      <c r="AW757" s="68"/>
      <c r="AX757" s="68"/>
      <c r="AY757" s="68"/>
      <c r="AZ757" s="68"/>
      <c r="BA757" s="68"/>
    </row>
    <row r="758" spans="2:53"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</row>
    <row r="759" spans="2:53"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  <c r="AO759" s="68"/>
      <c r="AP759" s="68"/>
      <c r="AQ759" s="68"/>
      <c r="AR759" s="68"/>
      <c r="AS759" s="68"/>
      <c r="AT759" s="68"/>
      <c r="AU759" s="68"/>
      <c r="AV759" s="68"/>
      <c r="AW759" s="68"/>
      <c r="AX759" s="68"/>
      <c r="AY759" s="68"/>
      <c r="AZ759" s="68"/>
      <c r="BA759" s="68"/>
    </row>
    <row r="760" spans="2:53"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  <c r="AO760" s="68"/>
      <c r="AP760" s="68"/>
      <c r="AQ760" s="68"/>
      <c r="AR760" s="68"/>
      <c r="AS760" s="68"/>
      <c r="AT760" s="68"/>
      <c r="AU760" s="68"/>
      <c r="AV760" s="68"/>
      <c r="AW760" s="68"/>
      <c r="AX760" s="68"/>
      <c r="AY760" s="68"/>
      <c r="AZ760" s="68"/>
      <c r="BA760" s="68"/>
    </row>
    <row r="761" spans="2:53"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  <c r="AO761" s="68"/>
      <c r="AP761" s="68"/>
      <c r="AQ761" s="68"/>
      <c r="AR761" s="68"/>
      <c r="AS761" s="68"/>
      <c r="AT761" s="68"/>
      <c r="AU761" s="68"/>
      <c r="AV761" s="68"/>
      <c r="AW761" s="68"/>
      <c r="AX761" s="68"/>
      <c r="AY761" s="68"/>
      <c r="AZ761" s="68"/>
      <c r="BA761" s="68"/>
    </row>
    <row r="762" spans="2:53"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  <c r="AO762" s="68"/>
      <c r="AP762" s="68"/>
      <c r="AQ762" s="68"/>
      <c r="AR762" s="68"/>
      <c r="AS762" s="68"/>
      <c r="AT762" s="68"/>
      <c r="AU762" s="68"/>
      <c r="AV762" s="68"/>
      <c r="AW762" s="68"/>
      <c r="AX762" s="68"/>
      <c r="AY762" s="68"/>
      <c r="AZ762" s="68"/>
      <c r="BA762" s="68"/>
    </row>
    <row r="763" spans="2:53"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  <c r="AO763" s="68"/>
      <c r="AP763" s="68"/>
      <c r="AQ763" s="68"/>
      <c r="AR763" s="68"/>
      <c r="AS763" s="68"/>
      <c r="AT763" s="68"/>
      <c r="AU763" s="68"/>
      <c r="AV763" s="68"/>
      <c r="AW763" s="68"/>
      <c r="AX763" s="68"/>
      <c r="AY763" s="68"/>
      <c r="AZ763" s="68"/>
      <c r="BA763" s="68"/>
    </row>
    <row r="764" spans="2:53"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  <c r="AO764" s="68"/>
      <c r="AP764" s="68"/>
      <c r="AQ764" s="68"/>
      <c r="AR764" s="68"/>
      <c r="AS764" s="68"/>
      <c r="AT764" s="68"/>
      <c r="AU764" s="68"/>
      <c r="AV764" s="68"/>
      <c r="AW764" s="68"/>
      <c r="AX764" s="68"/>
      <c r="AY764" s="68"/>
      <c r="AZ764" s="68"/>
      <c r="BA764" s="68"/>
    </row>
    <row r="765" spans="2:53"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  <c r="AO765" s="68"/>
      <c r="AP765" s="68"/>
      <c r="AQ765" s="68"/>
      <c r="AR765" s="68"/>
      <c r="AS765" s="68"/>
      <c r="AT765" s="68"/>
      <c r="AU765" s="68"/>
      <c r="AV765" s="68"/>
      <c r="AW765" s="68"/>
      <c r="AX765" s="68"/>
      <c r="AY765" s="68"/>
      <c r="AZ765" s="68"/>
      <c r="BA765" s="68"/>
    </row>
    <row r="766" spans="2:53"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</row>
    <row r="767" spans="2:53"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</row>
    <row r="768" spans="2:53"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</row>
    <row r="769" spans="2:53"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</row>
    <row r="770" spans="2:53"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</row>
    <row r="771" spans="2:53"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</row>
    <row r="772" spans="2:53"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</row>
    <row r="773" spans="2:53"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</row>
    <row r="774" spans="2:53"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</row>
    <row r="775" spans="2:53"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</row>
    <row r="776" spans="2:53"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</row>
    <row r="777" spans="2:53"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</row>
    <row r="778" spans="2:53"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</row>
    <row r="779" spans="2:53"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</row>
    <row r="780" spans="2:53"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</row>
    <row r="781" spans="2:53"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</row>
    <row r="782" spans="2:53"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</row>
    <row r="783" spans="2:53"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</row>
    <row r="784" spans="2:53"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</row>
    <row r="785" spans="2:53"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</row>
    <row r="786" spans="2:53"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</row>
    <row r="787" spans="2:53"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</row>
    <row r="788" spans="2:53"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</row>
    <row r="789" spans="2:53"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</row>
    <row r="790" spans="2:53"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</row>
    <row r="791" spans="2:53"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</row>
    <row r="792" spans="2:53"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</row>
    <row r="793" spans="2:53"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</row>
    <row r="794" spans="2:53"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</row>
    <row r="795" spans="2:53"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</row>
    <row r="796" spans="2:53"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</row>
    <row r="797" spans="2:53"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</row>
    <row r="798" spans="2:53"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</row>
    <row r="799" spans="2:53"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</row>
    <row r="800" spans="2:53"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</row>
    <row r="801" spans="2:53"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</row>
    <row r="802" spans="2:53"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</row>
    <row r="803" spans="2:53"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</row>
    <row r="804" spans="2:53"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</row>
    <row r="805" spans="2:53"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</row>
    <row r="806" spans="2:53"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</row>
    <row r="807" spans="2:53"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</row>
    <row r="808" spans="2:53"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</row>
    <row r="809" spans="2:53"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</row>
    <row r="810" spans="2:53"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</row>
    <row r="811" spans="2:53"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</row>
    <row r="812" spans="2:53"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</row>
    <row r="813" spans="2:53"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</row>
    <row r="814" spans="2:53"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</row>
    <row r="815" spans="2:53"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</row>
    <row r="816" spans="2:53"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</row>
    <row r="817" spans="2:53"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</row>
    <row r="818" spans="2:53"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</row>
    <row r="819" spans="2:53"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</row>
    <row r="820" spans="2:53"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</row>
    <row r="821" spans="2:53"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</row>
    <row r="822" spans="2:53"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</row>
    <row r="823" spans="2:53"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</row>
    <row r="824" spans="2:53"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</row>
    <row r="825" spans="2:53"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</row>
    <row r="826" spans="2:53"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</row>
    <row r="827" spans="2:53"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</row>
    <row r="828" spans="2:53"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</row>
    <row r="829" spans="2:53"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</row>
    <row r="830" spans="2:53"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</row>
    <row r="831" spans="2:53"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</row>
    <row r="832" spans="2:53"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</row>
    <row r="833" spans="2:53"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</row>
    <row r="834" spans="2:53"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</row>
    <row r="835" spans="2:53"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</row>
    <row r="836" spans="2:53"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</row>
    <row r="837" spans="2:53"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</row>
    <row r="838" spans="2:53"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</row>
    <row r="839" spans="2:53"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</row>
    <row r="840" spans="2:53"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</row>
    <row r="841" spans="2:53"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</row>
    <row r="842" spans="2:53"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</row>
    <row r="843" spans="2:53"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</row>
    <row r="844" spans="2:53"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</row>
    <row r="845" spans="2:53"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</row>
    <row r="846" spans="2:53"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</row>
    <row r="847" spans="2:53"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</row>
    <row r="848" spans="2:53"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</row>
    <row r="849" spans="2:53"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</row>
    <row r="850" spans="2:53"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</row>
    <row r="851" spans="2:53"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</row>
    <row r="852" spans="2:53"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</row>
    <row r="853" spans="2:53"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</row>
    <row r="854" spans="2:53"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</row>
    <row r="855" spans="2:53"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</row>
    <row r="856" spans="2:53"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</row>
    <row r="857" spans="2:53"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</row>
    <row r="858" spans="2:53"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</row>
    <row r="859" spans="2:53"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</row>
    <row r="860" spans="2:53"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</row>
    <row r="861" spans="2:53"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</row>
    <row r="862" spans="2:53"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</row>
    <row r="863" spans="2:53"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</row>
    <row r="864" spans="2:53"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</row>
    <row r="865" spans="2:53"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</row>
    <row r="866" spans="2:53"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</row>
    <row r="867" spans="2:53"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</row>
    <row r="868" spans="2:53"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</row>
    <row r="869" spans="2:53"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</row>
    <row r="870" spans="2:53"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</row>
    <row r="871" spans="2:53"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</row>
    <row r="872" spans="2:53"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</row>
    <row r="873" spans="2:53"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</row>
    <row r="874" spans="2:53"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</row>
    <row r="875" spans="2:53"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</row>
    <row r="876" spans="2:53"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</row>
    <row r="877" spans="2:53"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</row>
    <row r="878" spans="2:53"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</row>
    <row r="879" spans="2:53"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</row>
    <row r="880" spans="2:53"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</row>
    <row r="881" spans="2:53"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</row>
    <row r="882" spans="2:53"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</row>
    <row r="883" spans="2:53"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</row>
    <row r="884" spans="2:53"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</row>
    <row r="885" spans="2:53"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</row>
    <row r="886" spans="2:53"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</row>
    <row r="887" spans="2:53"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</row>
    <row r="888" spans="2:53"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</row>
    <row r="889" spans="2:53"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</row>
    <row r="890" spans="2:53"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</row>
    <row r="891" spans="2:53"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</row>
    <row r="892" spans="2:53"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</row>
    <row r="893" spans="2:53"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</row>
    <row r="894" spans="2:53"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</row>
    <row r="895" spans="2:53"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</row>
    <row r="896" spans="2:53"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</row>
    <row r="897" spans="2:53"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</row>
    <row r="898" spans="2:53"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</row>
    <row r="899" spans="2:53"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</row>
    <row r="900" spans="2:53"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</row>
    <row r="901" spans="2:53"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</row>
    <row r="902" spans="2:53"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</row>
    <row r="903" spans="2:53"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</row>
    <row r="904" spans="2:53"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</row>
    <row r="905" spans="2:53"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</row>
    <row r="906" spans="2:53"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</row>
    <row r="907" spans="2:53"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</row>
    <row r="908" spans="2:53"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</row>
    <row r="909" spans="2:53"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</row>
    <row r="910" spans="2:53"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</row>
    <row r="911" spans="2:53"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</row>
    <row r="912" spans="2:53"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</row>
    <row r="913" spans="2:53"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</row>
    <row r="914" spans="2:53"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</row>
    <row r="915" spans="2:53"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</row>
    <row r="916" spans="2:53"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</row>
    <row r="917" spans="2:53"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</row>
    <row r="918" spans="2:53"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</row>
    <row r="919" spans="2:53"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</row>
    <row r="920" spans="2:53"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</row>
    <row r="921" spans="2:53"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</row>
    <row r="922" spans="2:53"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</row>
    <row r="923" spans="2:53"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</row>
    <row r="924" spans="2:53"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</row>
    <row r="925" spans="2:53"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</row>
    <row r="926" spans="2:53"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</row>
    <row r="927" spans="2:53"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</row>
    <row r="928" spans="2:53"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</row>
    <row r="929" spans="2:53"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</row>
    <row r="930" spans="2:53"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</row>
    <row r="931" spans="2:53"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</row>
    <row r="932" spans="2:53"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</row>
    <row r="933" spans="2:53"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</row>
    <row r="934" spans="2:53"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</row>
    <row r="935" spans="2:53"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</row>
    <row r="936" spans="2:53"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</row>
    <row r="937" spans="2:53"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</row>
    <row r="938" spans="2:53"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</row>
    <row r="939" spans="2:53"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</row>
    <row r="940" spans="2:53"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</row>
    <row r="941" spans="2:53"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</row>
    <row r="942" spans="2:53"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</row>
    <row r="943" spans="2:53"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</row>
    <row r="944" spans="2:53"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</row>
    <row r="945" spans="2:53"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</row>
    <row r="946" spans="2:53"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</row>
    <row r="947" spans="2:53"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</row>
    <row r="948" spans="2:53"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</row>
    <row r="949" spans="2:53"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</row>
    <row r="950" spans="2:53"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</row>
    <row r="951" spans="2:53"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</row>
    <row r="952" spans="2:53"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</row>
    <row r="953" spans="2:53"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</row>
    <row r="954" spans="2:53"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</row>
    <row r="955" spans="2:53"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</row>
    <row r="956" spans="2:53"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</row>
    <row r="957" spans="2:53"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</row>
    <row r="958" spans="2:53"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</row>
    <row r="959" spans="2:53"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</row>
    <row r="960" spans="2:53"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</row>
    <row r="961" spans="2:53"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</row>
    <row r="962" spans="2:53"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</row>
    <row r="963" spans="2:53"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</row>
    <row r="964" spans="2:53"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</row>
    <row r="965" spans="2:53"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</row>
    <row r="966" spans="2:53"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</row>
    <row r="967" spans="2:53"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</row>
    <row r="968" spans="2:53"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</row>
    <row r="969" spans="2:53"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</row>
    <row r="970" spans="2:53"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</row>
    <row r="971" spans="2:53"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</row>
    <row r="972" spans="2:53"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</row>
    <row r="973" spans="2:53"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</row>
    <row r="974" spans="2:53"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</row>
    <row r="975" spans="2:53"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</row>
    <row r="976" spans="2:53"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</row>
    <row r="977" spans="2:53"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</row>
    <row r="978" spans="2:53"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</row>
    <row r="979" spans="2:53"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</row>
    <row r="980" spans="2:53"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</row>
    <row r="981" spans="2:53"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</row>
    <row r="982" spans="2:53"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</row>
    <row r="983" spans="2:53"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</row>
    <row r="984" spans="2:53"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</row>
    <row r="985" spans="2:53"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</row>
    <row r="986" spans="2:53"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</row>
    <row r="987" spans="2:53"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</row>
    <row r="988" spans="2:53"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</row>
    <row r="989" spans="2:53"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</row>
    <row r="990" spans="2:53"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</row>
    <row r="991" spans="2:53"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</row>
    <row r="992" spans="2:53"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</row>
    <row r="993" spans="2:53"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</row>
    <row r="994" spans="2:53"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</row>
    <row r="995" spans="2:53"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</row>
    <row r="996" spans="2:53"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</row>
    <row r="997" spans="2:53"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</row>
    <row r="998" spans="2:53"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</row>
    <row r="999" spans="2:53"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</row>
    <row r="1000" spans="2:53"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</row>
    <row r="1001" spans="2:53"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</row>
    <row r="1002" spans="2:53"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</row>
    <row r="1003" spans="2:53">
      <c r="B1003" s="68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</row>
    <row r="1004" spans="2:53">
      <c r="B1004" s="68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</row>
    <row r="1005" spans="2:53">
      <c r="B1005" s="68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  <c r="AO1005" s="68"/>
      <c r="AP1005" s="68"/>
      <c r="AQ1005" s="68"/>
      <c r="AR1005" s="68"/>
      <c r="AS1005" s="68"/>
      <c r="AT1005" s="68"/>
      <c r="AU1005" s="68"/>
      <c r="AV1005" s="68"/>
      <c r="AW1005" s="68"/>
      <c r="AX1005" s="68"/>
      <c r="AY1005" s="68"/>
      <c r="AZ1005" s="68"/>
      <c r="BA1005" s="68"/>
    </row>
    <row r="1006" spans="2:53">
      <c r="B1006" s="68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  <c r="AO1006" s="68"/>
      <c r="AP1006" s="68"/>
      <c r="AQ1006" s="68"/>
      <c r="AR1006" s="68"/>
      <c r="AS1006" s="68"/>
      <c r="AT1006" s="68"/>
      <c r="AU1006" s="68"/>
      <c r="AV1006" s="68"/>
      <c r="AW1006" s="68"/>
      <c r="AX1006" s="68"/>
      <c r="AY1006" s="68"/>
      <c r="AZ1006" s="68"/>
      <c r="BA1006" s="68"/>
    </row>
    <row r="1007" spans="2:53">
      <c r="B1007" s="68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  <c r="AO1007" s="68"/>
      <c r="AP1007" s="68"/>
      <c r="AQ1007" s="68"/>
      <c r="AR1007" s="68"/>
      <c r="AS1007" s="68"/>
      <c r="AT1007" s="68"/>
      <c r="AU1007" s="68"/>
      <c r="AV1007" s="68"/>
      <c r="AW1007" s="68"/>
      <c r="AX1007" s="68"/>
      <c r="AY1007" s="68"/>
      <c r="AZ1007" s="68"/>
      <c r="BA1007" s="68"/>
    </row>
    <row r="1008" spans="2:53">
      <c r="B1008" s="68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  <c r="AO1008" s="68"/>
      <c r="AP1008" s="68"/>
      <c r="AQ1008" s="68"/>
      <c r="AR1008" s="68"/>
      <c r="AS1008" s="68"/>
      <c r="AT1008" s="68"/>
      <c r="AU1008" s="68"/>
      <c r="AV1008" s="68"/>
      <c r="AW1008" s="68"/>
      <c r="AX1008" s="68"/>
      <c r="AY1008" s="68"/>
      <c r="AZ1008" s="68"/>
      <c r="BA1008" s="68"/>
    </row>
    <row r="1009" spans="2:53">
      <c r="B1009" s="68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  <c r="AO1009" s="68"/>
      <c r="AP1009" s="68"/>
      <c r="AQ1009" s="68"/>
      <c r="AR1009" s="68"/>
      <c r="AS1009" s="68"/>
      <c r="AT1009" s="68"/>
      <c r="AU1009" s="68"/>
      <c r="AV1009" s="68"/>
      <c r="AW1009" s="68"/>
      <c r="AX1009" s="68"/>
      <c r="AY1009" s="68"/>
      <c r="AZ1009" s="68"/>
      <c r="BA1009" s="68"/>
    </row>
    <row r="1010" spans="2:53">
      <c r="B1010" s="68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  <c r="AO1010" s="68"/>
      <c r="AP1010" s="68"/>
      <c r="AQ1010" s="68"/>
      <c r="AR1010" s="68"/>
      <c r="AS1010" s="68"/>
      <c r="AT1010" s="68"/>
      <c r="AU1010" s="68"/>
      <c r="AV1010" s="68"/>
      <c r="AW1010" s="68"/>
      <c r="AX1010" s="68"/>
      <c r="AY1010" s="68"/>
      <c r="AZ1010" s="68"/>
      <c r="BA1010" s="68"/>
    </row>
    <row r="1011" spans="2:53">
      <c r="B1011" s="68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  <c r="AO1011" s="68"/>
      <c r="AP1011" s="68"/>
      <c r="AQ1011" s="68"/>
      <c r="AR1011" s="68"/>
      <c r="AS1011" s="68"/>
      <c r="AT1011" s="68"/>
      <c r="AU1011" s="68"/>
      <c r="AV1011" s="68"/>
      <c r="AW1011" s="68"/>
      <c r="AX1011" s="68"/>
      <c r="AY1011" s="68"/>
      <c r="AZ1011" s="68"/>
      <c r="BA1011" s="68"/>
    </row>
    <row r="1012" spans="2:53"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  <c r="AO1012" s="68"/>
      <c r="AP1012" s="68"/>
      <c r="AQ1012" s="68"/>
      <c r="AR1012" s="68"/>
      <c r="AS1012" s="68"/>
      <c r="AT1012" s="68"/>
      <c r="AU1012" s="68"/>
      <c r="AV1012" s="68"/>
      <c r="AW1012" s="68"/>
      <c r="AX1012" s="68"/>
      <c r="AY1012" s="68"/>
      <c r="AZ1012" s="68"/>
      <c r="BA1012" s="68"/>
    </row>
    <row r="1013" spans="2:53">
      <c r="B1013" s="68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  <c r="AO1013" s="68"/>
      <c r="AP1013" s="68"/>
      <c r="AQ1013" s="68"/>
      <c r="AR1013" s="68"/>
      <c r="AS1013" s="68"/>
      <c r="AT1013" s="68"/>
      <c r="AU1013" s="68"/>
      <c r="AV1013" s="68"/>
      <c r="AW1013" s="68"/>
      <c r="AX1013" s="68"/>
      <c r="AY1013" s="68"/>
      <c r="AZ1013" s="68"/>
      <c r="BA1013" s="68"/>
    </row>
    <row r="1014" spans="2:53">
      <c r="B1014" s="68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  <c r="AO1014" s="68"/>
      <c r="AP1014" s="68"/>
      <c r="AQ1014" s="68"/>
      <c r="AR1014" s="68"/>
      <c r="AS1014" s="68"/>
      <c r="AT1014" s="68"/>
      <c r="AU1014" s="68"/>
      <c r="AV1014" s="68"/>
      <c r="AW1014" s="68"/>
      <c r="AX1014" s="68"/>
      <c r="AY1014" s="68"/>
      <c r="AZ1014" s="68"/>
      <c r="BA1014" s="68"/>
    </row>
    <row r="1015" spans="2:53">
      <c r="B1015" s="68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  <c r="AO1015" s="68"/>
      <c r="AP1015" s="68"/>
      <c r="AQ1015" s="68"/>
      <c r="AR1015" s="68"/>
      <c r="AS1015" s="68"/>
      <c r="AT1015" s="68"/>
      <c r="AU1015" s="68"/>
      <c r="AV1015" s="68"/>
      <c r="AW1015" s="68"/>
      <c r="AX1015" s="68"/>
      <c r="AY1015" s="68"/>
      <c r="AZ1015" s="68"/>
      <c r="BA1015" s="68"/>
    </row>
    <row r="1016" spans="2:53">
      <c r="B1016" s="68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  <c r="AO1016" s="68"/>
      <c r="AP1016" s="68"/>
      <c r="AQ1016" s="68"/>
      <c r="AR1016" s="68"/>
      <c r="AS1016" s="68"/>
      <c r="AT1016" s="68"/>
      <c r="AU1016" s="68"/>
      <c r="AV1016" s="68"/>
      <c r="AW1016" s="68"/>
      <c r="AX1016" s="68"/>
      <c r="AY1016" s="68"/>
      <c r="AZ1016" s="68"/>
      <c r="BA1016" s="68"/>
    </row>
    <row r="1017" spans="2:53">
      <c r="B1017" s="68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  <c r="AO1017" s="68"/>
      <c r="AP1017" s="68"/>
      <c r="AQ1017" s="68"/>
      <c r="AR1017" s="68"/>
      <c r="AS1017" s="68"/>
      <c r="AT1017" s="68"/>
      <c r="AU1017" s="68"/>
      <c r="AV1017" s="68"/>
      <c r="AW1017" s="68"/>
      <c r="AX1017" s="68"/>
      <c r="AY1017" s="68"/>
      <c r="AZ1017" s="68"/>
      <c r="BA1017" s="68"/>
    </row>
    <row r="1018" spans="2:53">
      <c r="B1018" s="68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  <c r="AO1018" s="68"/>
      <c r="AP1018" s="68"/>
      <c r="AQ1018" s="68"/>
      <c r="AR1018" s="68"/>
      <c r="AS1018" s="68"/>
      <c r="AT1018" s="68"/>
      <c r="AU1018" s="68"/>
      <c r="AV1018" s="68"/>
      <c r="AW1018" s="68"/>
      <c r="AX1018" s="68"/>
      <c r="AY1018" s="68"/>
      <c r="AZ1018" s="68"/>
      <c r="BA1018" s="68"/>
    </row>
    <row r="1019" spans="2:53">
      <c r="B1019" s="68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  <c r="AO1019" s="68"/>
      <c r="AP1019" s="68"/>
      <c r="AQ1019" s="68"/>
      <c r="AR1019" s="68"/>
      <c r="AS1019" s="68"/>
      <c r="AT1019" s="68"/>
      <c r="AU1019" s="68"/>
      <c r="AV1019" s="68"/>
      <c r="AW1019" s="68"/>
      <c r="AX1019" s="68"/>
      <c r="AY1019" s="68"/>
      <c r="AZ1019" s="68"/>
      <c r="BA1019" s="68"/>
    </row>
    <row r="1020" spans="2:53">
      <c r="B1020" s="68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  <c r="AO1020" s="68"/>
      <c r="AP1020" s="68"/>
      <c r="AQ1020" s="68"/>
      <c r="AR1020" s="68"/>
      <c r="AS1020" s="68"/>
      <c r="AT1020" s="68"/>
      <c r="AU1020" s="68"/>
      <c r="AV1020" s="68"/>
      <c r="AW1020" s="68"/>
      <c r="AX1020" s="68"/>
      <c r="AY1020" s="68"/>
      <c r="AZ1020" s="68"/>
      <c r="BA1020" s="68"/>
    </row>
    <row r="1021" spans="2:53">
      <c r="B1021" s="68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  <c r="AO1021" s="68"/>
      <c r="AP1021" s="68"/>
      <c r="AQ1021" s="68"/>
      <c r="AR1021" s="68"/>
      <c r="AS1021" s="68"/>
      <c r="AT1021" s="68"/>
      <c r="AU1021" s="68"/>
      <c r="AV1021" s="68"/>
      <c r="AW1021" s="68"/>
      <c r="AX1021" s="68"/>
      <c r="AY1021" s="68"/>
      <c r="AZ1021" s="68"/>
      <c r="BA1021" s="68"/>
    </row>
    <row r="1022" spans="2:53">
      <c r="B1022" s="68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  <c r="AO1022" s="68"/>
      <c r="AP1022" s="68"/>
      <c r="AQ1022" s="68"/>
      <c r="AR1022" s="68"/>
      <c r="AS1022" s="68"/>
      <c r="AT1022" s="68"/>
      <c r="AU1022" s="68"/>
      <c r="AV1022" s="68"/>
      <c r="AW1022" s="68"/>
      <c r="AX1022" s="68"/>
      <c r="AY1022" s="68"/>
      <c r="AZ1022" s="68"/>
      <c r="BA1022" s="68"/>
    </row>
    <row r="1023" spans="2:53">
      <c r="B1023" s="68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  <c r="AO1023" s="68"/>
      <c r="AP1023" s="68"/>
      <c r="AQ1023" s="68"/>
      <c r="AR1023" s="68"/>
      <c r="AS1023" s="68"/>
      <c r="AT1023" s="68"/>
      <c r="AU1023" s="68"/>
      <c r="AV1023" s="68"/>
      <c r="AW1023" s="68"/>
      <c r="AX1023" s="68"/>
      <c r="AY1023" s="68"/>
      <c r="AZ1023" s="68"/>
      <c r="BA1023" s="68"/>
    </row>
    <row r="1024" spans="2:53">
      <c r="B1024" s="68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  <c r="AO1024" s="68"/>
      <c r="AP1024" s="68"/>
      <c r="AQ1024" s="68"/>
      <c r="AR1024" s="68"/>
      <c r="AS1024" s="68"/>
      <c r="AT1024" s="68"/>
      <c r="AU1024" s="68"/>
      <c r="AV1024" s="68"/>
      <c r="AW1024" s="68"/>
      <c r="AX1024" s="68"/>
      <c r="AY1024" s="68"/>
      <c r="AZ1024" s="68"/>
      <c r="BA1024" s="68"/>
    </row>
    <row r="1025" spans="2:53"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  <c r="AO1025" s="68"/>
      <c r="AP1025" s="68"/>
      <c r="AQ1025" s="68"/>
      <c r="AR1025" s="68"/>
      <c r="AS1025" s="68"/>
      <c r="AT1025" s="68"/>
      <c r="AU1025" s="68"/>
      <c r="AV1025" s="68"/>
      <c r="AW1025" s="68"/>
      <c r="AX1025" s="68"/>
      <c r="AY1025" s="68"/>
      <c r="AZ1025" s="68"/>
      <c r="BA1025" s="68"/>
    </row>
    <row r="1026" spans="2:53">
      <c r="B1026" s="68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  <c r="AO1026" s="68"/>
      <c r="AP1026" s="68"/>
      <c r="AQ1026" s="68"/>
      <c r="AR1026" s="68"/>
      <c r="AS1026" s="68"/>
      <c r="AT1026" s="68"/>
      <c r="AU1026" s="68"/>
      <c r="AV1026" s="68"/>
      <c r="AW1026" s="68"/>
      <c r="AX1026" s="68"/>
      <c r="AY1026" s="68"/>
      <c r="AZ1026" s="68"/>
      <c r="BA1026" s="68"/>
    </row>
    <row r="1027" spans="2:53"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  <c r="AO1027" s="68"/>
      <c r="AP1027" s="68"/>
      <c r="AQ1027" s="68"/>
      <c r="AR1027" s="68"/>
      <c r="AS1027" s="68"/>
      <c r="AT1027" s="68"/>
      <c r="AU1027" s="68"/>
      <c r="AV1027" s="68"/>
      <c r="AW1027" s="68"/>
      <c r="AX1027" s="68"/>
      <c r="AY1027" s="68"/>
      <c r="AZ1027" s="68"/>
      <c r="BA1027" s="68"/>
    </row>
    <row r="1028" spans="2:53">
      <c r="B1028" s="68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  <c r="AO1028" s="68"/>
      <c r="AP1028" s="68"/>
      <c r="AQ1028" s="68"/>
      <c r="AR1028" s="68"/>
      <c r="AS1028" s="68"/>
      <c r="AT1028" s="68"/>
      <c r="AU1028" s="68"/>
      <c r="AV1028" s="68"/>
      <c r="AW1028" s="68"/>
      <c r="AX1028" s="68"/>
      <c r="AY1028" s="68"/>
      <c r="AZ1028" s="68"/>
      <c r="BA1028" s="68"/>
    </row>
    <row r="1029" spans="2:53"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  <c r="AO1029" s="68"/>
      <c r="AP1029" s="68"/>
      <c r="AQ1029" s="68"/>
      <c r="AR1029" s="68"/>
      <c r="AS1029" s="68"/>
      <c r="AT1029" s="68"/>
      <c r="AU1029" s="68"/>
      <c r="AV1029" s="68"/>
      <c r="AW1029" s="68"/>
      <c r="AX1029" s="68"/>
      <c r="AY1029" s="68"/>
      <c r="AZ1029" s="68"/>
      <c r="BA1029" s="68"/>
    </row>
    <row r="1030" spans="2:53">
      <c r="B1030" s="68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  <c r="AO1030" s="68"/>
      <c r="AP1030" s="68"/>
      <c r="AQ1030" s="68"/>
      <c r="AR1030" s="68"/>
      <c r="AS1030" s="68"/>
      <c r="AT1030" s="68"/>
      <c r="AU1030" s="68"/>
      <c r="AV1030" s="68"/>
      <c r="AW1030" s="68"/>
      <c r="AX1030" s="68"/>
      <c r="AY1030" s="68"/>
      <c r="AZ1030" s="68"/>
      <c r="BA1030" s="68"/>
    </row>
    <row r="1031" spans="2:53"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  <c r="AO1031" s="68"/>
      <c r="AP1031" s="68"/>
      <c r="AQ1031" s="68"/>
      <c r="AR1031" s="68"/>
      <c r="AS1031" s="68"/>
      <c r="AT1031" s="68"/>
      <c r="AU1031" s="68"/>
      <c r="AV1031" s="68"/>
      <c r="AW1031" s="68"/>
      <c r="AX1031" s="68"/>
      <c r="AY1031" s="68"/>
      <c r="AZ1031" s="68"/>
      <c r="BA1031" s="68"/>
    </row>
    <row r="1032" spans="2:53">
      <c r="B1032" s="68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  <c r="AO1032" s="68"/>
      <c r="AP1032" s="68"/>
      <c r="AQ1032" s="68"/>
      <c r="AR1032" s="68"/>
      <c r="AS1032" s="68"/>
      <c r="AT1032" s="68"/>
      <c r="AU1032" s="68"/>
      <c r="AV1032" s="68"/>
      <c r="AW1032" s="68"/>
      <c r="AX1032" s="68"/>
      <c r="AY1032" s="68"/>
      <c r="AZ1032" s="68"/>
      <c r="BA1032" s="68"/>
    </row>
    <row r="1033" spans="2:53">
      <c r="B1033" s="68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  <c r="AO1033" s="68"/>
      <c r="AP1033" s="68"/>
      <c r="AQ1033" s="68"/>
      <c r="AR1033" s="68"/>
      <c r="AS1033" s="68"/>
      <c r="AT1033" s="68"/>
      <c r="AU1033" s="68"/>
      <c r="AV1033" s="68"/>
      <c r="AW1033" s="68"/>
      <c r="AX1033" s="68"/>
      <c r="AY1033" s="68"/>
      <c r="AZ1033" s="68"/>
      <c r="BA1033" s="68"/>
    </row>
    <row r="1034" spans="2:53">
      <c r="B1034" s="68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  <c r="AO1034" s="68"/>
      <c r="AP1034" s="68"/>
      <c r="AQ1034" s="68"/>
      <c r="AR1034" s="68"/>
      <c r="AS1034" s="68"/>
      <c r="AT1034" s="68"/>
      <c r="AU1034" s="68"/>
      <c r="AV1034" s="68"/>
      <c r="AW1034" s="68"/>
      <c r="AX1034" s="68"/>
      <c r="AY1034" s="68"/>
      <c r="AZ1034" s="68"/>
      <c r="BA1034" s="68"/>
    </row>
    <row r="1035" spans="2:53">
      <c r="B1035" s="68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  <c r="AO1035" s="68"/>
      <c r="AP1035" s="68"/>
      <c r="AQ1035" s="68"/>
      <c r="AR1035" s="68"/>
      <c r="AS1035" s="68"/>
      <c r="AT1035" s="68"/>
      <c r="AU1035" s="68"/>
      <c r="AV1035" s="68"/>
      <c r="AW1035" s="68"/>
      <c r="AX1035" s="68"/>
      <c r="AY1035" s="68"/>
      <c r="AZ1035" s="68"/>
      <c r="BA1035" s="68"/>
    </row>
    <row r="1036" spans="2:53"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  <c r="AO1036" s="68"/>
      <c r="AP1036" s="68"/>
      <c r="AQ1036" s="68"/>
      <c r="AR1036" s="68"/>
      <c r="AS1036" s="68"/>
      <c r="AT1036" s="68"/>
      <c r="AU1036" s="68"/>
      <c r="AV1036" s="68"/>
      <c r="AW1036" s="68"/>
      <c r="AX1036" s="68"/>
      <c r="AY1036" s="68"/>
      <c r="AZ1036" s="68"/>
      <c r="BA1036" s="68"/>
    </row>
    <row r="1037" spans="2:53">
      <c r="B1037" s="68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  <c r="AO1037" s="68"/>
      <c r="AP1037" s="68"/>
      <c r="AQ1037" s="68"/>
      <c r="AR1037" s="68"/>
      <c r="AS1037" s="68"/>
      <c r="AT1037" s="68"/>
      <c r="AU1037" s="68"/>
      <c r="AV1037" s="68"/>
      <c r="AW1037" s="68"/>
      <c r="AX1037" s="68"/>
      <c r="AY1037" s="68"/>
      <c r="AZ1037" s="68"/>
      <c r="BA1037" s="68"/>
    </row>
    <row r="1038" spans="2:53">
      <c r="B1038" s="68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  <c r="AO1038" s="68"/>
      <c r="AP1038" s="68"/>
      <c r="AQ1038" s="68"/>
      <c r="AR1038" s="68"/>
      <c r="AS1038" s="68"/>
      <c r="AT1038" s="68"/>
      <c r="AU1038" s="68"/>
      <c r="AV1038" s="68"/>
      <c r="AW1038" s="68"/>
      <c r="AX1038" s="68"/>
      <c r="AY1038" s="68"/>
      <c r="AZ1038" s="68"/>
      <c r="BA1038" s="68"/>
    </row>
    <row r="1039" spans="2:53">
      <c r="B1039" s="68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  <c r="AO1039" s="68"/>
      <c r="AP1039" s="68"/>
      <c r="AQ1039" s="68"/>
      <c r="AR1039" s="68"/>
      <c r="AS1039" s="68"/>
      <c r="AT1039" s="68"/>
      <c r="AU1039" s="68"/>
      <c r="AV1039" s="68"/>
      <c r="AW1039" s="68"/>
      <c r="AX1039" s="68"/>
      <c r="AY1039" s="68"/>
      <c r="AZ1039" s="68"/>
      <c r="BA1039" s="68"/>
    </row>
    <row r="1040" spans="2:53"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  <c r="AO1040" s="68"/>
      <c r="AP1040" s="68"/>
      <c r="AQ1040" s="68"/>
      <c r="AR1040" s="68"/>
      <c r="AS1040" s="68"/>
      <c r="AT1040" s="68"/>
      <c r="AU1040" s="68"/>
      <c r="AV1040" s="68"/>
      <c r="AW1040" s="68"/>
      <c r="AX1040" s="68"/>
      <c r="AY1040" s="68"/>
      <c r="AZ1040" s="68"/>
      <c r="BA1040" s="68"/>
    </row>
    <row r="1041" spans="2:53">
      <c r="B1041" s="68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  <c r="AO1041" s="68"/>
      <c r="AP1041" s="68"/>
      <c r="AQ1041" s="68"/>
      <c r="AR1041" s="68"/>
      <c r="AS1041" s="68"/>
      <c r="AT1041" s="68"/>
      <c r="AU1041" s="68"/>
      <c r="AV1041" s="68"/>
      <c r="AW1041" s="68"/>
      <c r="AX1041" s="68"/>
      <c r="AY1041" s="68"/>
      <c r="AZ1041" s="68"/>
      <c r="BA1041" s="68"/>
    </row>
    <row r="1042" spans="2:53">
      <c r="B1042" s="68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  <c r="AO1042" s="68"/>
      <c r="AP1042" s="68"/>
      <c r="AQ1042" s="68"/>
      <c r="AR1042" s="68"/>
      <c r="AS1042" s="68"/>
      <c r="AT1042" s="68"/>
      <c r="AU1042" s="68"/>
      <c r="AV1042" s="68"/>
      <c r="AW1042" s="68"/>
      <c r="AX1042" s="68"/>
      <c r="AY1042" s="68"/>
      <c r="AZ1042" s="68"/>
      <c r="BA1042" s="68"/>
    </row>
    <row r="1043" spans="2:53">
      <c r="B1043" s="68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  <c r="AO1043" s="68"/>
      <c r="AP1043" s="68"/>
      <c r="AQ1043" s="68"/>
      <c r="AR1043" s="68"/>
      <c r="AS1043" s="68"/>
      <c r="AT1043" s="68"/>
      <c r="AU1043" s="68"/>
      <c r="AV1043" s="68"/>
      <c r="AW1043" s="68"/>
      <c r="AX1043" s="68"/>
      <c r="AY1043" s="68"/>
      <c r="AZ1043" s="68"/>
      <c r="BA1043" s="68"/>
    </row>
    <row r="1044" spans="2:53">
      <c r="B1044" s="68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  <c r="AO1044" s="68"/>
      <c r="AP1044" s="68"/>
      <c r="AQ1044" s="68"/>
      <c r="AR1044" s="68"/>
      <c r="AS1044" s="68"/>
      <c r="AT1044" s="68"/>
      <c r="AU1044" s="68"/>
      <c r="AV1044" s="68"/>
      <c r="AW1044" s="68"/>
      <c r="AX1044" s="68"/>
      <c r="AY1044" s="68"/>
      <c r="AZ1044" s="68"/>
      <c r="BA1044" s="68"/>
    </row>
    <row r="1045" spans="2:53">
      <c r="B1045" s="68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  <c r="AO1045" s="68"/>
      <c r="AP1045" s="68"/>
      <c r="AQ1045" s="68"/>
      <c r="AR1045" s="68"/>
      <c r="AS1045" s="68"/>
      <c r="AT1045" s="68"/>
      <c r="AU1045" s="68"/>
      <c r="AV1045" s="68"/>
      <c r="AW1045" s="68"/>
      <c r="AX1045" s="68"/>
      <c r="AY1045" s="68"/>
      <c r="AZ1045" s="68"/>
      <c r="BA1045" s="68"/>
    </row>
    <row r="1046" spans="2:53"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  <c r="AO1046" s="68"/>
      <c r="AP1046" s="68"/>
      <c r="AQ1046" s="68"/>
      <c r="AR1046" s="68"/>
      <c r="AS1046" s="68"/>
      <c r="AT1046" s="68"/>
      <c r="AU1046" s="68"/>
      <c r="AV1046" s="68"/>
      <c r="AW1046" s="68"/>
      <c r="AX1046" s="68"/>
      <c r="AY1046" s="68"/>
      <c r="AZ1046" s="68"/>
      <c r="BA1046" s="68"/>
    </row>
    <row r="1047" spans="2:53">
      <c r="B1047" s="68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  <c r="AO1047" s="68"/>
      <c r="AP1047" s="68"/>
      <c r="AQ1047" s="68"/>
      <c r="AR1047" s="68"/>
      <c r="AS1047" s="68"/>
      <c r="AT1047" s="68"/>
      <c r="AU1047" s="68"/>
      <c r="AV1047" s="68"/>
      <c r="AW1047" s="68"/>
      <c r="AX1047" s="68"/>
      <c r="AY1047" s="68"/>
      <c r="AZ1047" s="68"/>
      <c r="BA1047" s="68"/>
    </row>
    <row r="1048" spans="2:53">
      <c r="B1048" s="68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  <c r="AO1048" s="68"/>
      <c r="AP1048" s="68"/>
      <c r="AQ1048" s="68"/>
      <c r="AR1048" s="68"/>
      <c r="AS1048" s="68"/>
      <c r="AT1048" s="68"/>
      <c r="AU1048" s="68"/>
      <c r="AV1048" s="68"/>
      <c r="AW1048" s="68"/>
      <c r="AX1048" s="68"/>
      <c r="AY1048" s="68"/>
      <c r="AZ1048" s="68"/>
      <c r="BA1048" s="68"/>
    </row>
    <row r="1049" spans="2:53">
      <c r="B1049" s="68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  <c r="AO1049" s="68"/>
      <c r="AP1049" s="68"/>
      <c r="AQ1049" s="68"/>
      <c r="AR1049" s="68"/>
      <c r="AS1049" s="68"/>
      <c r="AT1049" s="68"/>
      <c r="AU1049" s="68"/>
      <c r="AV1049" s="68"/>
      <c r="AW1049" s="68"/>
      <c r="AX1049" s="68"/>
      <c r="AY1049" s="68"/>
      <c r="AZ1049" s="68"/>
      <c r="BA1049" s="68"/>
    </row>
    <row r="1050" spans="2:53">
      <c r="B1050" s="68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  <c r="AO1050" s="68"/>
      <c r="AP1050" s="68"/>
      <c r="AQ1050" s="68"/>
      <c r="AR1050" s="68"/>
      <c r="AS1050" s="68"/>
      <c r="AT1050" s="68"/>
      <c r="AU1050" s="68"/>
      <c r="AV1050" s="68"/>
      <c r="AW1050" s="68"/>
      <c r="AX1050" s="68"/>
      <c r="AY1050" s="68"/>
      <c r="AZ1050" s="68"/>
      <c r="BA1050" s="68"/>
    </row>
    <row r="1051" spans="2:53">
      <c r="B1051" s="68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  <c r="AO1051" s="68"/>
      <c r="AP1051" s="68"/>
      <c r="AQ1051" s="68"/>
      <c r="AR1051" s="68"/>
      <c r="AS1051" s="68"/>
      <c r="AT1051" s="68"/>
      <c r="AU1051" s="68"/>
      <c r="AV1051" s="68"/>
      <c r="AW1051" s="68"/>
      <c r="AX1051" s="68"/>
      <c r="AY1051" s="68"/>
      <c r="AZ1051" s="68"/>
      <c r="BA1051" s="68"/>
    </row>
    <row r="1052" spans="2:53">
      <c r="B1052" s="68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  <c r="AO1052" s="68"/>
      <c r="AP1052" s="68"/>
      <c r="AQ1052" s="68"/>
      <c r="AR1052" s="68"/>
      <c r="AS1052" s="68"/>
      <c r="AT1052" s="68"/>
      <c r="AU1052" s="68"/>
      <c r="AV1052" s="68"/>
      <c r="AW1052" s="68"/>
      <c r="AX1052" s="68"/>
      <c r="AY1052" s="68"/>
      <c r="AZ1052" s="68"/>
      <c r="BA1052" s="68"/>
    </row>
    <row r="1053" spans="2:53"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</row>
    <row r="1054" spans="2:53">
      <c r="B1054" s="68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</row>
    <row r="1055" spans="2:53">
      <c r="B1055" s="68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</row>
    <row r="1056" spans="2:53">
      <c r="B1056" s="68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</row>
    <row r="1057" spans="2:53">
      <c r="B1057" s="68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</row>
    <row r="1058" spans="2:53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</row>
    <row r="1059" spans="2:53"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</row>
    <row r="1060" spans="2:53"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</row>
    <row r="1061" spans="2:53">
      <c r="B1061" s="68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</row>
    <row r="1062" spans="2:53">
      <c r="B1062" s="68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</row>
    <row r="1063" spans="2:53"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</row>
    <row r="1064" spans="2:53">
      <c r="B1064" s="68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</row>
    <row r="1065" spans="2:53"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</row>
    <row r="1066" spans="2:53">
      <c r="B1066" s="68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</row>
    <row r="1067" spans="2:53">
      <c r="B1067" s="68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</row>
    <row r="1068" spans="2:53">
      <c r="B1068" s="68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</row>
    <row r="1069" spans="2:53">
      <c r="B1069" s="68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</row>
    <row r="1070" spans="2:53">
      <c r="B1070" s="68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</row>
    <row r="1071" spans="2:53">
      <c r="B1071" s="68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</row>
    <row r="1072" spans="2:53">
      <c r="B1072" s="68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</row>
    <row r="1073" spans="2:53">
      <c r="B1073" s="68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</row>
    <row r="1074" spans="2:53">
      <c r="B1074" s="68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</row>
    <row r="1075" spans="2:53">
      <c r="B1075" s="68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</row>
    <row r="1076" spans="2:53">
      <c r="B1076" s="68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  <c r="AO1076" s="68"/>
      <c r="AP1076" s="68"/>
      <c r="AQ1076" s="68"/>
      <c r="AR1076" s="68"/>
      <c r="AS1076" s="68"/>
      <c r="AT1076" s="68"/>
      <c r="AU1076" s="68"/>
      <c r="AV1076" s="68"/>
      <c r="AW1076" s="68"/>
      <c r="AX1076" s="68"/>
      <c r="AY1076" s="68"/>
      <c r="AZ1076" s="68"/>
      <c r="BA1076" s="68"/>
    </row>
    <row r="1077" spans="2:53">
      <c r="B1077" s="68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  <c r="AO1077" s="68"/>
      <c r="AP1077" s="68"/>
      <c r="AQ1077" s="68"/>
      <c r="AR1077" s="68"/>
      <c r="AS1077" s="68"/>
      <c r="AT1077" s="68"/>
      <c r="AU1077" s="68"/>
      <c r="AV1077" s="68"/>
      <c r="AW1077" s="68"/>
      <c r="AX1077" s="68"/>
      <c r="AY1077" s="68"/>
      <c r="AZ1077" s="68"/>
      <c r="BA1077" s="68"/>
    </row>
    <row r="1078" spans="2:53">
      <c r="B1078" s="68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  <c r="AO1078" s="68"/>
      <c r="AP1078" s="68"/>
      <c r="AQ1078" s="68"/>
      <c r="AR1078" s="68"/>
      <c r="AS1078" s="68"/>
      <c r="AT1078" s="68"/>
      <c r="AU1078" s="68"/>
      <c r="AV1078" s="68"/>
      <c r="AW1078" s="68"/>
      <c r="AX1078" s="68"/>
      <c r="AY1078" s="68"/>
      <c r="AZ1078" s="68"/>
      <c r="BA1078" s="68"/>
    </row>
    <row r="1079" spans="2:53">
      <c r="B1079" s="68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  <c r="AO1079" s="68"/>
      <c r="AP1079" s="68"/>
      <c r="AQ1079" s="68"/>
      <c r="AR1079" s="68"/>
      <c r="AS1079" s="68"/>
      <c r="AT1079" s="68"/>
      <c r="AU1079" s="68"/>
      <c r="AV1079" s="68"/>
      <c r="AW1079" s="68"/>
      <c r="AX1079" s="68"/>
      <c r="AY1079" s="68"/>
      <c r="AZ1079" s="68"/>
      <c r="BA1079" s="68"/>
    </row>
    <row r="1080" spans="2:53">
      <c r="B1080" s="68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  <c r="AO1080" s="68"/>
      <c r="AP1080" s="68"/>
      <c r="AQ1080" s="68"/>
      <c r="AR1080" s="68"/>
      <c r="AS1080" s="68"/>
      <c r="AT1080" s="68"/>
      <c r="AU1080" s="68"/>
      <c r="AV1080" s="68"/>
      <c r="AW1080" s="68"/>
      <c r="AX1080" s="68"/>
      <c r="AY1080" s="68"/>
      <c r="AZ1080" s="68"/>
      <c r="BA1080" s="68"/>
    </row>
    <row r="1081" spans="2:53">
      <c r="B1081" s="68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  <c r="AO1081" s="68"/>
      <c r="AP1081" s="68"/>
      <c r="AQ1081" s="68"/>
      <c r="AR1081" s="68"/>
      <c r="AS1081" s="68"/>
      <c r="AT1081" s="68"/>
      <c r="AU1081" s="68"/>
      <c r="AV1081" s="68"/>
      <c r="AW1081" s="68"/>
      <c r="AX1081" s="68"/>
      <c r="AY1081" s="68"/>
      <c r="AZ1081" s="68"/>
      <c r="BA1081" s="68"/>
    </row>
    <row r="1082" spans="2:53">
      <c r="B1082" s="68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  <c r="AO1082" s="68"/>
      <c r="AP1082" s="68"/>
      <c r="AQ1082" s="68"/>
      <c r="AR1082" s="68"/>
      <c r="AS1082" s="68"/>
      <c r="AT1082" s="68"/>
      <c r="AU1082" s="68"/>
      <c r="AV1082" s="68"/>
      <c r="AW1082" s="68"/>
      <c r="AX1082" s="68"/>
      <c r="AY1082" s="68"/>
      <c r="AZ1082" s="68"/>
      <c r="BA1082" s="68"/>
    </row>
    <row r="1083" spans="2:53">
      <c r="B1083" s="68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  <c r="AO1083" s="68"/>
      <c r="AP1083" s="68"/>
      <c r="AQ1083" s="68"/>
      <c r="AR1083" s="68"/>
      <c r="AS1083" s="68"/>
      <c r="AT1083" s="68"/>
      <c r="AU1083" s="68"/>
      <c r="AV1083" s="68"/>
      <c r="AW1083" s="68"/>
      <c r="AX1083" s="68"/>
      <c r="AY1083" s="68"/>
      <c r="AZ1083" s="68"/>
      <c r="BA1083" s="68"/>
    </row>
    <row r="1084" spans="2:53">
      <c r="B1084" s="68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  <c r="AO1084" s="68"/>
      <c r="AP1084" s="68"/>
      <c r="AQ1084" s="68"/>
      <c r="AR1084" s="68"/>
      <c r="AS1084" s="68"/>
      <c r="AT1084" s="68"/>
      <c r="AU1084" s="68"/>
      <c r="AV1084" s="68"/>
      <c r="AW1084" s="68"/>
      <c r="AX1084" s="68"/>
      <c r="AY1084" s="68"/>
      <c r="AZ1084" s="68"/>
      <c r="BA1084" s="68"/>
    </row>
    <row r="1085" spans="2:53">
      <c r="B1085" s="68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  <c r="AO1085" s="68"/>
      <c r="AP1085" s="68"/>
      <c r="AQ1085" s="68"/>
      <c r="AR1085" s="68"/>
      <c r="AS1085" s="68"/>
      <c r="AT1085" s="68"/>
      <c r="AU1085" s="68"/>
      <c r="AV1085" s="68"/>
      <c r="AW1085" s="68"/>
      <c r="AX1085" s="68"/>
      <c r="AY1085" s="68"/>
      <c r="AZ1085" s="68"/>
      <c r="BA1085" s="68"/>
    </row>
    <row r="1086" spans="2:53">
      <c r="B1086" s="68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  <c r="AO1086" s="68"/>
      <c r="AP1086" s="68"/>
      <c r="AQ1086" s="68"/>
      <c r="AR1086" s="68"/>
      <c r="AS1086" s="68"/>
      <c r="AT1086" s="68"/>
      <c r="AU1086" s="68"/>
      <c r="AV1086" s="68"/>
      <c r="AW1086" s="68"/>
      <c r="AX1086" s="68"/>
      <c r="AY1086" s="68"/>
      <c r="AZ1086" s="68"/>
      <c r="BA1086" s="68"/>
    </row>
    <row r="1087" spans="2:53">
      <c r="B1087" s="68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  <c r="AO1087" s="68"/>
      <c r="AP1087" s="68"/>
      <c r="AQ1087" s="68"/>
      <c r="AR1087" s="68"/>
      <c r="AS1087" s="68"/>
      <c r="AT1087" s="68"/>
      <c r="AU1087" s="68"/>
      <c r="AV1087" s="68"/>
      <c r="AW1087" s="68"/>
      <c r="AX1087" s="68"/>
      <c r="AY1087" s="68"/>
      <c r="AZ1087" s="68"/>
      <c r="BA1087" s="68"/>
    </row>
    <row r="1088" spans="2:53">
      <c r="B1088" s="68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  <c r="AO1088" s="68"/>
      <c r="AP1088" s="68"/>
      <c r="AQ1088" s="68"/>
      <c r="AR1088" s="68"/>
      <c r="AS1088" s="68"/>
      <c r="AT1088" s="68"/>
      <c r="AU1088" s="68"/>
      <c r="AV1088" s="68"/>
      <c r="AW1088" s="68"/>
      <c r="AX1088" s="68"/>
      <c r="AY1088" s="68"/>
      <c r="AZ1088" s="68"/>
      <c r="BA1088" s="68"/>
    </row>
    <row r="1089" spans="2:53"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  <c r="AO1089" s="68"/>
      <c r="AP1089" s="68"/>
      <c r="AQ1089" s="68"/>
      <c r="AR1089" s="68"/>
      <c r="AS1089" s="68"/>
      <c r="AT1089" s="68"/>
      <c r="AU1089" s="68"/>
      <c r="AV1089" s="68"/>
      <c r="AW1089" s="68"/>
      <c r="AX1089" s="68"/>
      <c r="AY1089" s="68"/>
      <c r="AZ1089" s="68"/>
      <c r="BA1089" s="68"/>
    </row>
    <row r="1090" spans="2:53">
      <c r="B1090" s="68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  <c r="AO1090" s="68"/>
      <c r="AP1090" s="68"/>
      <c r="AQ1090" s="68"/>
      <c r="AR1090" s="68"/>
      <c r="AS1090" s="68"/>
      <c r="AT1090" s="68"/>
      <c r="AU1090" s="68"/>
      <c r="AV1090" s="68"/>
      <c r="AW1090" s="68"/>
      <c r="AX1090" s="68"/>
      <c r="AY1090" s="68"/>
      <c r="AZ1090" s="68"/>
      <c r="BA1090" s="68"/>
    </row>
    <row r="1091" spans="2:53">
      <c r="B1091" s="68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  <c r="AO1091" s="68"/>
      <c r="AP1091" s="68"/>
      <c r="AQ1091" s="68"/>
      <c r="AR1091" s="68"/>
      <c r="AS1091" s="68"/>
      <c r="AT1091" s="68"/>
      <c r="AU1091" s="68"/>
      <c r="AV1091" s="68"/>
      <c r="AW1091" s="68"/>
      <c r="AX1091" s="68"/>
      <c r="AY1091" s="68"/>
      <c r="AZ1091" s="68"/>
      <c r="BA1091" s="68"/>
    </row>
    <row r="1092" spans="2:53">
      <c r="B1092" s="68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  <c r="AO1092" s="68"/>
      <c r="AP1092" s="68"/>
      <c r="AQ1092" s="68"/>
      <c r="AR1092" s="68"/>
      <c r="AS1092" s="68"/>
      <c r="AT1092" s="68"/>
      <c r="AU1092" s="68"/>
      <c r="AV1092" s="68"/>
      <c r="AW1092" s="68"/>
      <c r="AX1092" s="68"/>
      <c r="AY1092" s="68"/>
      <c r="AZ1092" s="68"/>
      <c r="BA1092" s="68"/>
    </row>
    <row r="1093" spans="2:53">
      <c r="B1093" s="68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  <c r="AO1093" s="68"/>
      <c r="AP1093" s="68"/>
      <c r="AQ1093" s="68"/>
      <c r="AR1093" s="68"/>
      <c r="AS1093" s="68"/>
      <c r="AT1093" s="68"/>
      <c r="AU1093" s="68"/>
      <c r="AV1093" s="68"/>
      <c r="AW1093" s="68"/>
      <c r="AX1093" s="68"/>
      <c r="AY1093" s="68"/>
      <c r="AZ1093" s="68"/>
      <c r="BA1093" s="68"/>
    </row>
    <row r="1094" spans="2:53"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  <c r="AO1094" s="68"/>
      <c r="AP1094" s="68"/>
      <c r="AQ1094" s="68"/>
      <c r="AR1094" s="68"/>
      <c r="AS1094" s="68"/>
      <c r="AT1094" s="68"/>
      <c r="AU1094" s="68"/>
      <c r="AV1094" s="68"/>
      <c r="AW1094" s="68"/>
      <c r="AX1094" s="68"/>
      <c r="AY1094" s="68"/>
      <c r="AZ1094" s="68"/>
      <c r="BA1094" s="68"/>
    </row>
    <row r="1095" spans="2:53">
      <c r="B1095" s="68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  <c r="AO1095" s="68"/>
      <c r="AP1095" s="68"/>
      <c r="AQ1095" s="68"/>
      <c r="AR1095" s="68"/>
      <c r="AS1095" s="68"/>
      <c r="AT1095" s="68"/>
      <c r="AU1095" s="68"/>
      <c r="AV1095" s="68"/>
      <c r="AW1095" s="68"/>
      <c r="AX1095" s="68"/>
      <c r="AY1095" s="68"/>
      <c r="AZ1095" s="68"/>
      <c r="BA1095" s="68"/>
    </row>
    <row r="1096" spans="2:53">
      <c r="B1096" s="68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  <c r="AO1096" s="68"/>
      <c r="AP1096" s="68"/>
      <c r="AQ1096" s="68"/>
      <c r="AR1096" s="68"/>
      <c r="AS1096" s="68"/>
      <c r="AT1096" s="68"/>
      <c r="AU1096" s="68"/>
      <c r="AV1096" s="68"/>
      <c r="AW1096" s="68"/>
      <c r="AX1096" s="68"/>
      <c r="AY1096" s="68"/>
      <c r="AZ1096" s="68"/>
      <c r="BA1096" s="68"/>
    </row>
    <row r="1097" spans="2:53">
      <c r="B1097" s="68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  <c r="AO1097" s="68"/>
      <c r="AP1097" s="68"/>
      <c r="AQ1097" s="68"/>
      <c r="AR1097" s="68"/>
      <c r="AS1097" s="68"/>
      <c r="AT1097" s="68"/>
      <c r="AU1097" s="68"/>
      <c r="AV1097" s="68"/>
      <c r="AW1097" s="68"/>
      <c r="AX1097" s="68"/>
      <c r="AY1097" s="68"/>
      <c r="AZ1097" s="68"/>
      <c r="BA1097" s="68"/>
    </row>
    <row r="1098" spans="2:53"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  <c r="AO1098" s="68"/>
      <c r="AP1098" s="68"/>
      <c r="AQ1098" s="68"/>
      <c r="AR1098" s="68"/>
      <c r="AS1098" s="68"/>
      <c r="AT1098" s="68"/>
      <c r="AU1098" s="68"/>
      <c r="AV1098" s="68"/>
      <c r="AW1098" s="68"/>
      <c r="AX1098" s="68"/>
      <c r="AY1098" s="68"/>
      <c r="AZ1098" s="68"/>
      <c r="BA1098" s="68"/>
    </row>
    <row r="1099" spans="2:53">
      <c r="B1099" s="68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  <c r="AO1099" s="68"/>
      <c r="AP1099" s="68"/>
      <c r="AQ1099" s="68"/>
      <c r="AR1099" s="68"/>
      <c r="AS1099" s="68"/>
      <c r="AT1099" s="68"/>
      <c r="AU1099" s="68"/>
      <c r="AV1099" s="68"/>
      <c r="AW1099" s="68"/>
      <c r="AX1099" s="68"/>
      <c r="AY1099" s="68"/>
      <c r="AZ1099" s="68"/>
      <c r="BA1099" s="68"/>
    </row>
    <row r="1100" spans="2:53">
      <c r="B1100" s="68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  <c r="AO1100" s="68"/>
      <c r="AP1100" s="68"/>
      <c r="AQ1100" s="68"/>
      <c r="AR1100" s="68"/>
      <c r="AS1100" s="68"/>
      <c r="AT1100" s="68"/>
      <c r="AU1100" s="68"/>
      <c r="AV1100" s="68"/>
      <c r="AW1100" s="68"/>
      <c r="AX1100" s="68"/>
      <c r="AY1100" s="68"/>
      <c r="AZ1100" s="68"/>
      <c r="BA1100" s="68"/>
    </row>
    <row r="1101" spans="2:53">
      <c r="B1101" s="68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</row>
    <row r="1102" spans="2:53">
      <c r="B1102" s="68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</row>
    <row r="1103" spans="2:53">
      <c r="B1103" s="68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</row>
    <row r="1104" spans="2:53">
      <c r="B1104" s="68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</row>
    <row r="1105" spans="2:53"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</row>
    <row r="1106" spans="2:53"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</row>
    <row r="1107" spans="2:53">
      <c r="B1107" s="68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</row>
    <row r="1108" spans="2:53">
      <c r="B1108" s="68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</row>
    <row r="1109" spans="2:53">
      <c r="B1109" s="68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</row>
    <row r="1110" spans="2:53">
      <c r="B1110" s="68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</row>
    <row r="1111" spans="2:53">
      <c r="B1111" s="68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</row>
    <row r="1112" spans="2:53"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</row>
    <row r="1113" spans="2:53"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</row>
    <row r="1114" spans="2:53">
      <c r="B1114" s="68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</row>
    <row r="1115" spans="2:53">
      <c r="B1115" s="68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</row>
    <row r="1116" spans="2:53">
      <c r="B1116" s="68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</row>
    <row r="1117" spans="2:53"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</row>
    <row r="1118" spans="2:53">
      <c r="B1118" s="68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</row>
    <row r="1119" spans="2:53">
      <c r="B1119" s="68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</row>
    <row r="1120" spans="2:53"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</row>
    <row r="1121" spans="2:53">
      <c r="B1121" s="68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</row>
    <row r="1122" spans="2:53"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</row>
    <row r="1123" spans="2:53">
      <c r="B1123" s="68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</row>
    <row r="1124" spans="2:53">
      <c r="B1124" s="68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</row>
    <row r="1125" spans="2:53">
      <c r="B1125" s="68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</row>
    <row r="1126" spans="2:53"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</row>
    <row r="1127" spans="2:53">
      <c r="B1127" s="68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</row>
    <row r="1128" spans="2:53">
      <c r="B1128" s="68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</row>
    <row r="1129" spans="2:53">
      <c r="B1129" s="68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</row>
    <row r="1130" spans="2:53">
      <c r="B1130" s="68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</row>
    <row r="1131" spans="2:53">
      <c r="B1131" s="68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</row>
    <row r="1132" spans="2:53">
      <c r="B1132" s="68"/>
      <c r="C1132" s="68"/>
      <c r="D1132" s="68"/>
      <c r="E1132" s="68"/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</row>
    <row r="1133" spans="2:53">
      <c r="B1133" s="68"/>
      <c r="C1133" s="68"/>
      <c r="D1133" s="68"/>
      <c r="E1133" s="68"/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</row>
    <row r="1134" spans="2:53">
      <c r="B1134" s="68"/>
      <c r="C1134" s="68"/>
      <c r="D1134" s="68"/>
      <c r="E1134" s="68"/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</row>
    <row r="1135" spans="2:53">
      <c r="B1135" s="68"/>
      <c r="C1135" s="68"/>
      <c r="D1135" s="68"/>
      <c r="E1135" s="68"/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</row>
    <row r="1136" spans="2:53">
      <c r="B1136" s="68"/>
      <c r="C1136" s="68"/>
      <c r="D1136" s="68"/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</row>
    <row r="1137" spans="2:53">
      <c r="B1137" s="68"/>
      <c r="C1137" s="68"/>
      <c r="D1137" s="68"/>
      <c r="E1137" s="68"/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</row>
    <row r="1138" spans="2:53">
      <c r="B1138" s="68"/>
      <c r="C1138" s="68"/>
      <c r="D1138" s="68"/>
      <c r="E1138" s="68"/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</row>
    <row r="1139" spans="2:53">
      <c r="B1139" s="68"/>
      <c r="C1139" s="68"/>
      <c r="D1139" s="68"/>
      <c r="E1139" s="68"/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</row>
    <row r="1140" spans="2:53">
      <c r="B1140" s="68"/>
      <c r="C1140" s="68"/>
      <c r="D1140" s="68"/>
      <c r="E1140" s="68"/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</row>
    <row r="1141" spans="2:53">
      <c r="B1141" s="68"/>
      <c r="C1141" s="68"/>
      <c r="D1141" s="68"/>
      <c r="E1141" s="68"/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</row>
    <row r="1142" spans="2:53">
      <c r="B1142" s="68"/>
      <c r="C1142" s="68"/>
      <c r="D1142" s="68"/>
      <c r="E1142" s="68"/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</row>
    <row r="1143" spans="2:53">
      <c r="B1143" s="68"/>
      <c r="C1143" s="68"/>
      <c r="D1143" s="68"/>
      <c r="E1143" s="68"/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</row>
    <row r="1144" spans="2:53">
      <c r="B1144" s="68"/>
      <c r="C1144" s="68"/>
      <c r="D1144" s="68"/>
      <c r="E1144" s="68"/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</row>
    <row r="1145" spans="2:53">
      <c r="B1145" s="68"/>
      <c r="C1145" s="68"/>
      <c r="D1145" s="68"/>
      <c r="E1145" s="68"/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</row>
    <row r="1146" spans="2:53">
      <c r="B1146" s="68"/>
      <c r="C1146" s="68"/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</row>
    <row r="1147" spans="2:53">
      <c r="B1147" s="68"/>
      <c r="C1147" s="68"/>
      <c r="D1147" s="68"/>
      <c r="E1147" s="68"/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</row>
    <row r="1148" spans="2:53">
      <c r="B1148" s="68"/>
      <c r="C1148" s="68"/>
      <c r="D1148" s="68"/>
      <c r="E1148" s="68"/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</row>
    <row r="1149" spans="2:53">
      <c r="B1149" s="68"/>
      <c r="C1149" s="68"/>
      <c r="D1149" s="68"/>
      <c r="E1149" s="68"/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</row>
    <row r="1150" spans="2:53">
      <c r="B1150" s="68"/>
      <c r="C1150" s="68"/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</row>
    <row r="1151" spans="2:53">
      <c r="B1151" s="68"/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</row>
    <row r="1152" spans="2:53">
      <c r="B1152" s="68"/>
      <c r="C1152" s="68"/>
      <c r="D1152" s="68"/>
      <c r="E1152" s="68"/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</row>
    <row r="1153" spans="2:53">
      <c r="B1153" s="68"/>
      <c r="C1153" s="68"/>
      <c r="D1153" s="68"/>
      <c r="E1153" s="68"/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</row>
    <row r="1154" spans="2:53">
      <c r="B1154" s="68"/>
      <c r="C1154" s="68"/>
      <c r="D1154" s="68"/>
      <c r="E1154" s="68"/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</row>
    <row r="1155" spans="2:53">
      <c r="B1155" s="68"/>
      <c r="C1155" s="68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</row>
    <row r="1156" spans="2:53">
      <c r="B1156" s="68"/>
      <c r="C1156" s="68"/>
      <c r="D1156" s="68"/>
      <c r="E1156" s="68"/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</row>
    <row r="1157" spans="2:53">
      <c r="B1157" s="68"/>
      <c r="C1157" s="68"/>
      <c r="D1157" s="68"/>
      <c r="E1157" s="68"/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</row>
    <row r="1158" spans="2:53">
      <c r="B1158" s="68"/>
      <c r="C1158" s="68"/>
      <c r="D1158" s="68"/>
      <c r="E1158" s="68"/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</row>
    <row r="1159" spans="2:53">
      <c r="B1159" s="68"/>
      <c r="C1159" s="68"/>
      <c r="D1159" s="68"/>
      <c r="E1159" s="68"/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</row>
    <row r="1160" spans="2:53">
      <c r="B1160" s="68"/>
      <c r="C1160" s="68"/>
      <c r="D1160" s="68"/>
      <c r="E1160" s="68"/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</row>
    <row r="1161" spans="2:53">
      <c r="B1161" s="68"/>
      <c r="C1161" s="68"/>
      <c r="D1161" s="68"/>
      <c r="E1161" s="68"/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</row>
    <row r="1162" spans="2:53">
      <c r="B1162" s="68"/>
      <c r="C1162" s="68"/>
      <c r="D1162" s="68"/>
      <c r="E1162" s="68"/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</row>
    <row r="1163" spans="2:53">
      <c r="B1163" s="68"/>
      <c r="C1163" s="68"/>
      <c r="D1163" s="68"/>
      <c r="E1163" s="68"/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</row>
    <row r="1164" spans="2:53">
      <c r="B1164" s="68"/>
      <c r="C1164" s="68"/>
      <c r="D1164" s="68"/>
      <c r="E1164" s="68"/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</row>
    <row r="1165" spans="2:53">
      <c r="B1165" s="68"/>
      <c r="C1165" s="68"/>
      <c r="D1165" s="68"/>
      <c r="E1165" s="68"/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</row>
    <row r="1166" spans="2:53">
      <c r="B1166" s="68"/>
      <c r="C1166" s="68"/>
      <c r="D1166" s="68"/>
      <c r="E1166" s="68"/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</row>
    <row r="1167" spans="2:53">
      <c r="B1167" s="68"/>
      <c r="C1167" s="68"/>
      <c r="D1167" s="68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</row>
    <row r="1168" spans="2:53">
      <c r="B1168" s="68"/>
      <c r="C1168" s="68"/>
      <c r="D1168" s="68"/>
      <c r="E1168" s="68"/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</row>
    <row r="1169" spans="2:53">
      <c r="B1169" s="68"/>
      <c r="C1169" s="68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</row>
    <row r="1170" spans="2:53">
      <c r="B1170" s="68"/>
      <c r="C1170" s="68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</row>
    <row r="1171" spans="2:53">
      <c r="B1171" s="68"/>
      <c r="C1171" s="68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</row>
    <row r="1172" spans="2:53">
      <c r="B1172" s="68"/>
      <c r="C1172" s="68"/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</row>
    <row r="1173" spans="2:53">
      <c r="B1173" s="68"/>
      <c r="C1173" s="68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</row>
    <row r="1174" spans="2:53">
      <c r="B1174" s="68"/>
      <c r="C1174" s="68"/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</row>
    <row r="1175" spans="2:53">
      <c r="B1175" s="68"/>
      <c r="C1175" s="68"/>
      <c r="D1175" s="68"/>
      <c r="E1175" s="68"/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</row>
    <row r="1176" spans="2:53">
      <c r="B1176" s="68"/>
      <c r="C1176" s="68"/>
      <c r="D1176" s="68"/>
      <c r="E1176" s="68"/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</row>
    <row r="1177" spans="2:53">
      <c r="B1177" s="68"/>
      <c r="C1177" s="68"/>
      <c r="D1177" s="68"/>
      <c r="E1177" s="68"/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</row>
    <row r="1178" spans="2:53">
      <c r="B1178" s="68"/>
      <c r="C1178" s="68"/>
      <c r="D1178" s="68"/>
      <c r="E1178" s="68"/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</row>
    <row r="1179" spans="2:53">
      <c r="B1179" s="68"/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</row>
    <row r="1180" spans="2:53">
      <c r="B1180" s="68"/>
      <c r="C1180" s="68"/>
      <c r="D1180" s="68"/>
      <c r="E1180" s="68"/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</row>
    <row r="1181" spans="2:53">
      <c r="B1181" s="68"/>
      <c r="C1181" s="68"/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</row>
    <row r="1182" spans="2:53">
      <c r="B1182" s="68"/>
      <c r="C1182" s="68"/>
      <c r="D1182" s="68"/>
      <c r="E1182" s="68"/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</row>
    <row r="1183" spans="2:53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</row>
    <row r="1184" spans="2:53">
      <c r="B1184" s="68"/>
      <c r="C1184" s="68"/>
      <c r="D1184" s="68"/>
      <c r="E1184" s="68"/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</row>
    <row r="1185" spans="2:53"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</row>
    <row r="1186" spans="2:53">
      <c r="B1186" s="68"/>
      <c r="C1186" s="68"/>
      <c r="D1186" s="68"/>
      <c r="E1186" s="68"/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</row>
    <row r="1187" spans="2:53">
      <c r="B1187" s="68"/>
      <c r="C1187" s="68"/>
      <c r="D1187" s="68"/>
      <c r="E1187" s="68"/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</row>
    <row r="1188" spans="2:53">
      <c r="B1188" s="68"/>
      <c r="C1188" s="68"/>
      <c r="D1188" s="68"/>
      <c r="E1188" s="68"/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</row>
    <row r="1189" spans="2:53">
      <c r="B1189" s="68"/>
      <c r="C1189" s="68"/>
      <c r="D1189" s="68"/>
      <c r="E1189" s="68"/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</row>
    <row r="1190" spans="2:53">
      <c r="B1190" s="68"/>
      <c r="C1190" s="68"/>
      <c r="D1190" s="68"/>
      <c r="E1190" s="68"/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</row>
    <row r="1191" spans="2:53">
      <c r="B1191" s="68"/>
      <c r="C1191" s="68"/>
      <c r="D1191" s="68"/>
      <c r="E1191" s="68"/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</row>
    <row r="1192" spans="2:53">
      <c r="B1192" s="68"/>
      <c r="C1192" s="68"/>
      <c r="D1192" s="68"/>
      <c r="E1192" s="68"/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</row>
    <row r="1193" spans="2:53">
      <c r="B1193" s="68"/>
      <c r="C1193" s="68"/>
      <c r="D1193" s="68"/>
      <c r="E1193" s="68"/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</row>
    <row r="1194" spans="2:53">
      <c r="B1194" s="68"/>
      <c r="C1194" s="68"/>
      <c r="D1194" s="68"/>
      <c r="E1194" s="68"/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</row>
    <row r="1195" spans="2:53">
      <c r="B1195" s="68"/>
      <c r="C1195" s="68"/>
      <c r="D1195" s="68"/>
      <c r="E1195" s="68"/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</row>
    <row r="1196" spans="2:53">
      <c r="B1196" s="68"/>
      <c r="C1196" s="68"/>
      <c r="D1196" s="68"/>
      <c r="E1196" s="68"/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</row>
    <row r="1197" spans="2:53">
      <c r="B1197" s="68"/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</row>
    <row r="1198" spans="2:53">
      <c r="B1198" s="68"/>
      <c r="C1198" s="68"/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</row>
    <row r="1199" spans="2:53">
      <c r="B1199" s="68"/>
      <c r="C1199" s="68"/>
      <c r="D1199" s="68"/>
      <c r="E1199" s="68"/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</row>
    <row r="1200" spans="2:53">
      <c r="B1200" s="68"/>
      <c r="C1200" s="68"/>
      <c r="D1200" s="68"/>
      <c r="E1200" s="68"/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</row>
    <row r="1201" spans="2:53">
      <c r="B1201" s="68"/>
      <c r="C1201" s="68"/>
      <c r="D1201" s="68"/>
      <c r="E1201" s="68"/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</row>
    <row r="1202" spans="2:53">
      <c r="B1202" s="68"/>
      <c r="C1202" s="68"/>
      <c r="D1202" s="68"/>
      <c r="E1202" s="68"/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</row>
    <row r="1203" spans="2:53">
      <c r="B1203" s="68"/>
      <c r="C1203" s="68"/>
      <c r="D1203" s="68"/>
      <c r="E1203" s="68"/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</row>
    <row r="1204" spans="2:53">
      <c r="B1204" s="68"/>
      <c r="C1204" s="68"/>
      <c r="D1204" s="68"/>
      <c r="E1204" s="68"/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</row>
    <row r="1205" spans="2:53">
      <c r="B1205" s="68"/>
      <c r="C1205" s="68"/>
      <c r="D1205" s="68"/>
      <c r="E1205" s="68"/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</row>
    <row r="1206" spans="2:53">
      <c r="B1206" s="68"/>
      <c r="C1206" s="68"/>
      <c r="D1206" s="68"/>
      <c r="E1206" s="68"/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</row>
    <row r="1207" spans="2:53">
      <c r="B1207" s="68"/>
      <c r="C1207" s="68"/>
      <c r="D1207" s="68"/>
      <c r="E1207" s="68"/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</row>
    <row r="1208" spans="2:53">
      <c r="B1208" s="68"/>
      <c r="C1208" s="68"/>
      <c r="D1208" s="68"/>
      <c r="E1208" s="68"/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</row>
    <row r="1209" spans="2:53">
      <c r="B1209" s="68"/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</row>
    <row r="1210" spans="2:53">
      <c r="B1210" s="68"/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</row>
    <row r="1211" spans="2:53">
      <c r="B1211" s="68"/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</row>
    <row r="1212" spans="2:53">
      <c r="B1212" s="68"/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</row>
    <row r="1213" spans="2:53">
      <c r="B1213" s="68"/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</row>
    <row r="1214" spans="2:53">
      <c r="B1214" s="68"/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</row>
    <row r="1215" spans="2:53">
      <c r="B1215" s="68"/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</row>
    <row r="1216" spans="2:53">
      <c r="B1216" s="68"/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</row>
    <row r="1217" spans="2:53">
      <c r="B1217" s="68"/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</row>
    <row r="1218" spans="2:53">
      <c r="B1218" s="68"/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</row>
    <row r="1219" spans="2:53">
      <c r="B1219" s="68"/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</row>
    <row r="1220" spans="2:53"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</row>
    <row r="1221" spans="2:53">
      <c r="B1221" s="68"/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</row>
    <row r="1222" spans="2:53">
      <c r="B1222" s="68"/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</row>
    <row r="1223" spans="2:53">
      <c r="B1223" s="68"/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</row>
    <row r="1224" spans="2:53">
      <c r="B1224" s="68"/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</row>
    <row r="1225" spans="2:53">
      <c r="B1225" s="68"/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</row>
    <row r="1226" spans="2:53">
      <c r="B1226" s="68"/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</row>
    <row r="1227" spans="2:53">
      <c r="B1227" s="68"/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</row>
    <row r="1228" spans="2:53">
      <c r="B1228" s="68"/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</row>
    <row r="1229" spans="2:53">
      <c r="B1229" s="68"/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</row>
    <row r="1230" spans="2:53">
      <c r="B1230" s="68"/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</row>
    <row r="1231" spans="2:53">
      <c r="B1231" s="68"/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</row>
    <row r="1232" spans="2:53">
      <c r="B1232" s="68"/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</row>
    <row r="1233" spans="2:53">
      <c r="B1233" s="68"/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</row>
    <row r="1234" spans="2:53">
      <c r="B1234" s="68"/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</row>
    <row r="1235" spans="2:53">
      <c r="B1235" s="68"/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</row>
    <row r="1236" spans="2:53">
      <c r="B1236" s="68"/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</row>
    <row r="1237" spans="2:53">
      <c r="B1237" s="68"/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</row>
    <row r="1238" spans="2:53">
      <c r="B1238" s="68"/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</row>
    <row r="1239" spans="2:53">
      <c r="B1239" s="68"/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</row>
    <row r="1240" spans="2:53">
      <c r="B1240" s="68"/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</row>
    <row r="1241" spans="2:53">
      <c r="B1241" s="68"/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</row>
    <row r="1242" spans="2:53">
      <c r="B1242" s="68"/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</row>
    <row r="1243" spans="2:53">
      <c r="B1243" s="68"/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</row>
    <row r="1244" spans="2:53">
      <c r="B1244" s="68"/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</row>
    <row r="1245" spans="2:53">
      <c r="B1245" s="68"/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</row>
    <row r="1246" spans="2:53">
      <c r="B1246" s="68"/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</row>
    <row r="1247" spans="2:53">
      <c r="B1247" s="68"/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</row>
    <row r="1248" spans="2:53">
      <c r="B1248" s="68"/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</row>
    <row r="1249" spans="2:53">
      <c r="B1249" s="68"/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</row>
    <row r="1250" spans="2:53"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</row>
    <row r="1251" spans="2:53">
      <c r="B1251" s="68"/>
      <c r="C1251" s="68"/>
      <c r="D1251" s="68"/>
      <c r="E1251" s="68"/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</row>
    <row r="1252" spans="2:53">
      <c r="B1252" s="68"/>
      <c r="C1252" s="68"/>
      <c r="D1252" s="68"/>
      <c r="E1252" s="68"/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</row>
    <row r="1253" spans="2:53">
      <c r="B1253" s="68"/>
      <c r="C1253" s="68"/>
      <c r="D1253" s="68"/>
      <c r="E1253" s="68"/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</row>
    <row r="1254" spans="2:53">
      <c r="B1254" s="68"/>
      <c r="C1254" s="68"/>
      <c r="D1254" s="68"/>
      <c r="E1254" s="68"/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</row>
    <row r="1255" spans="2:53"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</row>
    <row r="1256" spans="2:53">
      <c r="B1256" s="68"/>
      <c r="C1256" s="68"/>
      <c r="D1256" s="68"/>
      <c r="E1256" s="68"/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</row>
    <row r="1257" spans="2:53">
      <c r="B1257" s="68"/>
      <c r="C1257" s="68"/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</row>
    <row r="1258" spans="2:53">
      <c r="B1258" s="68"/>
      <c r="C1258" s="68"/>
      <c r="D1258" s="68"/>
      <c r="E1258" s="68"/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</row>
    <row r="1259" spans="2:53">
      <c r="B1259" s="68"/>
      <c r="C1259" s="68"/>
      <c r="D1259" s="68"/>
      <c r="E1259" s="68"/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</row>
    <row r="1260" spans="2:53">
      <c r="B1260" s="68"/>
      <c r="C1260" s="68"/>
      <c r="D1260" s="68"/>
      <c r="E1260" s="68"/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</row>
    <row r="1261" spans="2:53">
      <c r="B1261" s="68"/>
      <c r="C1261" s="68"/>
      <c r="D1261" s="68"/>
      <c r="E1261" s="68"/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</row>
    <row r="1262" spans="2:53">
      <c r="B1262" s="68"/>
      <c r="C1262" s="68"/>
      <c r="D1262" s="68"/>
      <c r="E1262" s="68"/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</row>
    <row r="1263" spans="2:53">
      <c r="B1263" s="68"/>
      <c r="C1263" s="68"/>
      <c r="D1263" s="68"/>
      <c r="E1263" s="68"/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  <c r="AO1263" s="68"/>
      <c r="AP1263" s="68"/>
      <c r="AQ1263" s="68"/>
      <c r="AR1263" s="68"/>
      <c r="AS1263" s="68"/>
      <c r="AT1263" s="68"/>
      <c r="AU1263" s="68"/>
      <c r="AV1263" s="68"/>
      <c r="AW1263" s="68"/>
      <c r="AX1263" s="68"/>
      <c r="AY1263" s="68"/>
      <c r="AZ1263" s="68"/>
      <c r="BA1263" s="68"/>
    </row>
    <row r="1264" spans="2:53">
      <c r="B1264" s="68"/>
      <c r="C1264" s="68"/>
      <c r="D1264" s="68"/>
      <c r="E1264" s="68"/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  <c r="AO1264" s="68"/>
      <c r="AP1264" s="68"/>
      <c r="AQ1264" s="68"/>
      <c r="AR1264" s="68"/>
      <c r="AS1264" s="68"/>
      <c r="AT1264" s="68"/>
      <c r="AU1264" s="68"/>
      <c r="AV1264" s="68"/>
      <c r="AW1264" s="68"/>
      <c r="AX1264" s="68"/>
      <c r="AY1264" s="68"/>
      <c r="AZ1264" s="68"/>
      <c r="BA1264" s="68"/>
    </row>
    <row r="1265" spans="2:53">
      <c r="B1265" s="68"/>
      <c r="C1265" s="68"/>
      <c r="D1265" s="68"/>
      <c r="E1265" s="68"/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  <c r="AO1265" s="68"/>
      <c r="AP1265" s="68"/>
      <c r="AQ1265" s="68"/>
      <c r="AR1265" s="68"/>
      <c r="AS1265" s="68"/>
      <c r="AT1265" s="68"/>
      <c r="AU1265" s="68"/>
      <c r="AV1265" s="68"/>
      <c r="AW1265" s="68"/>
      <c r="AX1265" s="68"/>
      <c r="AY1265" s="68"/>
      <c r="AZ1265" s="68"/>
      <c r="BA1265" s="68"/>
    </row>
    <row r="1266" spans="2:53">
      <c r="B1266" s="68"/>
      <c r="C1266" s="68"/>
      <c r="D1266" s="68"/>
      <c r="E1266" s="68"/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  <c r="AO1266" s="68"/>
      <c r="AP1266" s="68"/>
      <c r="AQ1266" s="68"/>
      <c r="AR1266" s="68"/>
      <c r="AS1266" s="68"/>
      <c r="AT1266" s="68"/>
      <c r="AU1266" s="68"/>
      <c r="AV1266" s="68"/>
      <c r="AW1266" s="68"/>
      <c r="AX1266" s="68"/>
      <c r="AY1266" s="68"/>
      <c r="AZ1266" s="68"/>
      <c r="BA1266" s="68"/>
    </row>
    <row r="1267" spans="2:53">
      <c r="B1267" s="68"/>
      <c r="C1267" s="68"/>
      <c r="D1267" s="68"/>
      <c r="E1267" s="68"/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  <c r="AO1267" s="68"/>
      <c r="AP1267" s="68"/>
      <c r="AQ1267" s="68"/>
      <c r="AR1267" s="68"/>
      <c r="AS1267" s="68"/>
      <c r="AT1267" s="68"/>
      <c r="AU1267" s="68"/>
      <c r="AV1267" s="68"/>
      <c r="AW1267" s="68"/>
      <c r="AX1267" s="68"/>
      <c r="AY1267" s="68"/>
      <c r="AZ1267" s="68"/>
      <c r="BA1267" s="68"/>
    </row>
    <row r="1268" spans="2:53">
      <c r="B1268" s="68"/>
      <c r="C1268" s="68"/>
      <c r="D1268" s="68"/>
      <c r="E1268" s="68"/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  <c r="AO1268" s="68"/>
      <c r="AP1268" s="68"/>
      <c r="AQ1268" s="68"/>
      <c r="AR1268" s="68"/>
      <c r="AS1268" s="68"/>
      <c r="AT1268" s="68"/>
      <c r="AU1268" s="68"/>
      <c r="AV1268" s="68"/>
      <c r="AW1268" s="68"/>
      <c r="AX1268" s="68"/>
      <c r="AY1268" s="68"/>
      <c r="AZ1268" s="68"/>
      <c r="BA1268" s="68"/>
    </row>
    <row r="1269" spans="2:53">
      <c r="B1269" s="68"/>
      <c r="C1269" s="68"/>
      <c r="D1269" s="68"/>
      <c r="E1269" s="68"/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  <c r="AO1269" s="68"/>
      <c r="AP1269" s="68"/>
      <c r="AQ1269" s="68"/>
      <c r="AR1269" s="68"/>
      <c r="AS1269" s="68"/>
      <c r="AT1269" s="68"/>
      <c r="AU1269" s="68"/>
      <c r="AV1269" s="68"/>
      <c r="AW1269" s="68"/>
      <c r="AX1269" s="68"/>
      <c r="AY1269" s="68"/>
      <c r="AZ1269" s="68"/>
      <c r="BA1269" s="68"/>
    </row>
    <row r="1270" spans="2:53">
      <c r="B1270" s="68"/>
      <c r="C1270" s="68"/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  <c r="AO1270" s="68"/>
      <c r="AP1270" s="68"/>
      <c r="AQ1270" s="68"/>
      <c r="AR1270" s="68"/>
      <c r="AS1270" s="68"/>
      <c r="AT1270" s="68"/>
      <c r="AU1270" s="68"/>
      <c r="AV1270" s="68"/>
      <c r="AW1270" s="68"/>
      <c r="AX1270" s="68"/>
      <c r="AY1270" s="68"/>
      <c r="AZ1270" s="68"/>
      <c r="BA1270" s="68"/>
    </row>
    <row r="1271" spans="2:53">
      <c r="B1271" s="68"/>
      <c r="C1271" s="68"/>
      <c r="D1271" s="68"/>
      <c r="E1271" s="68"/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  <c r="AO1271" s="68"/>
      <c r="AP1271" s="68"/>
      <c r="AQ1271" s="68"/>
      <c r="AR1271" s="68"/>
      <c r="AS1271" s="68"/>
      <c r="AT1271" s="68"/>
      <c r="AU1271" s="68"/>
      <c r="AV1271" s="68"/>
      <c r="AW1271" s="68"/>
      <c r="AX1271" s="68"/>
      <c r="AY1271" s="68"/>
      <c r="AZ1271" s="68"/>
      <c r="BA1271" s="68"/>
    </row>
    <row r="1272" spans="2:53">
      <c r="B1272" s="68"/>
      <c r="C1272" s="68"/>
      <c r="D1272" s="68"/>
      <c r="E1272" s="68"/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  <c r="AO1272" s="68"/>
      <c r="AP1272" s="68"/>
      <c r="AQ1272" s="68"/>
      <c r="AR1272" s="68"/>
      <c r="AS1272" s="68"/>
      <c r="AT1272" s="68"/>
      <c r="AU1272" s="68"/>
      <c r="AV1272" s="68"/>
      <c r="AW1272" s="68"/>
      <c r="AX1272" s="68"/>
      <c r="AY1272" s="68"/>
      <c r="AZ1272" s="68"/>
      <c r="BA1272" s="68"/>
    </row>
    <row r="1273" spans="2:53">
      <c r="B1273" s="68"/>
      <c r="C1273" s="68"/>
      <c r="D1273" s="68"/>
      <c r="E1273" s="68"/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  <c r="AO1273" s="68"/>
      <c r="AP1273" s="68"/>
      <c r="AQ1273" s="68"/>
      <c r="AR1273" s="68"/>
      <c r="AS1273" s="68"/>
      <c r="AT1273" s="68"/>
      <c r="AU1273" s="68"/>
      <c r="AV1273" s="68"/>
      <c r="AW1273" s="68"/>
      <c r="AX1273" s="68"/>
      <c r="AY1273" s="68"/>
      <c r="AZ1273" s="68"/>
      <c r="BA1273" s="68"/>
    </row>
    <row r="1274" spans="2:53">
      <c r="B1274" s="68"/>
      <c r="C1274" s="68"/>
      <c r="D1274" s="68"/>
      <c r="E1274" s="68"/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  <c r="AO1274" s="68"/>
      <c r="AP1274" s="68"/>
      <c r="AQ1274" s="68"/>
      <c r="AR1274" s="68"/>
      <c r="AS1274" s="68"/>
      <c r="AT1274" s="68"/>
      <c r="AU1274" s="68"/>
      <c r="AV1274" s="68"/>
      <c r="AW1274" s="68"/>
      <c r="AX1274" s="68"/>
      <c r="AY1274" s="68"/>
      <c r="AZ1274" s="68"/>
      <c r="BA1274" s="68"/>
    </row>
    <row r="1275" spans="2:53">
      <c r="B1275" s="68"/>
      <c r="C1275" s="68"/>
      <c r="D1275" s="68"/>
      <c r="E1275" s="68"/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  <c r="AO1275" s="68"/>
      <c r="AP1275" s="68"/>
      <c r="AQ1275" s="68"/>
      <c r="AR1275" s="68"/>
      <c r="AS1275" s="68"/>
      <c r="AT1275" s="68"/>
      <c r="AU1275" s="68"/>
      <c r="AV1275" s="68"/>
      <c r="AW1275" s="68"/>
      <c r="AX1275" s="68"/>
      <c r="AY1275" s="68"/>
      <c r="AZ1275" s="68"/>
      <c r="BA1275" s="68"/>
    </row>
    <row r="1276" spans="2:53">
      <c r="B1276" s="68"/>
      <c r="C1276" s="68"/>
      <c r="D1276" s="68"/>
      <c r="E1276" s="68"/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  <c r="AO1276" s="68"/>
      <c r="AP1276" s="68"/>
      <c r="AQ1276" s="68"/>
      <c r="AR1276" s="68"/>
      <c r="AS1276" s="68"/>
      <c r="AT1276" s="68"/>
      <c r="AU1276" s="68"/>
      <c r="AV1276" s="68"/>
      <c r="AW1276" s="68"/>
      <c r="AX1276" s="68"/>
      <c r="AY1276" s="68"/>
      <c r="AZ1276" s="68"/>
      <c r="BA1276" s="68"/>
    </row>
    <row r="1277" spans="2:53">
      <c r="B1277" s="68"/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  <c r="AO1277" s="68"/>
      <c r="AP1277" s="68"/>
      <c r="AQ1277" s="68"/>
      <c r="AR1277" s="68"/>
      <c r="AS1277" s="68"/>
      <c r="AT1277" s="68"/>
      <c r="AU1277" s="68"/>
      <c r="AV1277" s="68"/>
      <c r="AW1277" s="68"/>
      <c r="AX1277" s="68"/>
      <c r="AY1277" s="68"/>
      <c r="AZ1277" s="68"/>
      <c r="BA1277" s="68"/>
    </row>
    <row r="1278" spans="2:53">
      <c r="B1278" s="68"/>
      <c r="C1278" s="68"/>
      <c r="D1278" s="68"/>
      <c r="E1278" s="68"/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  <c r="AO1278" s="68"/>
      <c r="AP1278" s="68"/>
      <c r="AQ1278" s="68"/>
      <c r="AR1278" s="68"/>
      <c r="AS1278" s="68"/>
      <c r="AT1278" s="68"/>
      <c r="AU1278" s="68"/>
      <c r="AV1278" s="68"/>
      <c r="AW1278" s="68"/>
      <c r="AX1278" s="68"/>
      <c r="AY1278" s="68"/>
      <c r="AZ1278" s="68"/>
      <c r="BA1278" s="68"/>
    </row>
    <row r="1279" spans="2:53">
      <c r="B1279" s="68"/>
      <c r="C1279" s="68"/>
      <c r="D1279" s="68"/>
      <c r="E1279" s="68"/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  <c r="AO1279" s="68"/>
      <c r="AP1279" s="68"/>
      <c r="AQ1279" s="68"/>
      <c r="AR1279" s="68"/>
      <c r="AS1279" s="68"/>
      <c r="AT1279" s="68"/>
      <c r="AU1279" s="68"/>
      <c r="AV1279" s="68"/>
      <c r="AW1279" s="68"/>
      <c r="AX1279" s="68"/>
      <c r="AY1279" s="68"/>
      <c r="AZ1279" s="68"/>
      <c r="BA1279" s="68"/>
    </row>
    <row r="1280" spans="2:53">
      <c r="B1280" s="68"/>
      <c r="C1280" s="68"/>
      <c r="D1280" s="68"/>
      <c r="E1280" s="68"/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  <c r="AO1280" s="68"/>
      <c r="AP1280" s="68"/>
      <c r="AQ1280" s="68"/>
      <c r="AR1280" s="68"/>
      <c r="AS1280" s="68"/>
      <c r="AT1280" s="68"/>
      <c r="AU1280" s="68"/>
      <c r="AV1280" s="68"/>
      <c r="AW1280" s="68"/>
      <c r="AX1280" s="68"/>
      <c r="AY1280" s="68"/>
      <c r="AZ1280" s="68"/>
      <c r="BA1280" s="68"/>
    </row>
    <row r="1281" spans="2:53">
      <c r="B1281" s="68"/>
      <c r="C1281" s="68"/>
      <c r="D1281" s="68"/>
      <c r="E1281" s="68"/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  <c r="AO1281" s="68"/>
      <c r="AP1281" s="68"/>
      <c r="AQ1281" s="68"/>
      <c r="AR1281" s="68"/>
      <c r="AS1281" s="68"/>
      <c r="AT1281" s="68"/>
      <c r="AU1281" s="68"/>
      <c r="AV1281" s="68"/>
      <c r="AW1281" s="68"/>
      <c r="AX1281" s="68"/>
      <c r="AY1281" s="68"/>
      <c r="AZ1281" s="68"/>
      <c r="BA1281" s="68"/>
    </row>
    <row r="1282" spans="2:53">
      <c r="B1282" s="68"/>
      <c r="C1282" s="68"/>
      <c r="D1282" s="68"/>
      <c r="E1282" s="68"/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  <c r="AO1282" s="68"/>
      <c r="AP1282" s="68"/>
      <c r="AQ1282" s="68"/>
      <c r="AR1282" s="68"/>
      <c r="AS1282" s="68"/>
      <c r="AT1282" s="68"/>
      <c r="AU1282" s="68"/>
      <c r="AV1282" s="68"/>
      <c r="AW1282" s="68"/>
      <c r="AX1282" s="68"/>
      <c r="AY1282" s="68"/>
      <c r="AZ1282" s="68"/>
      <c r="BA1282" s="68"/>
    </row>
    <row r="1283" spans="2:53">
      <c r="B1283" s="68"/>
      <c r="C1283" s="68"/>
      <c r="D1283" s="68"/>
      <c r="E1283" s="68"/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</row>
    <row r="1284" spans="2:53">
      <c r="B1284" s="68"/>
      <c r="C1284" s="68"/>
      <c r="D1284" s="68"/>
      <c r="E1284" s="68"/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  <c r="AO1284" s="68"/>
      <c r="AP1284" s="68"/>
      <c r="AQ1284" s="68"/>
      <c r="AR1284" s="68"/>
      <c r="AS1284" s="68"/>
      <c r="AT1284" s="68"/>
      <c r="AU1284" s="68"/>
      <c r="AV1284" s="68"/>
      <c r="AW1284" s="68"/>
      <c r="AX1284" s="68"/>
      <c r="AY1284" s="68"/>
      <c r="AZ1284" s="68"/>
      <c r="BA1284" s="68"/>
    </row>
    <row r="1285" spans="2:53">
      <c r="B1285" s="68"/>
      <c r="C1285" s="68"/>
      <c r="D1285" s="68"/>
      <c r="E1285" s="68"/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</row>
    <row r="1286" spans="2:53">
      <c r="B1286" s="68"/>
      <c r="C1286" s="68"/>
      <c r="D1286" s="68"/>
      <c r="E1286" s="68"/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  <c r="AO1286" s="68"/>
      <c r="AP1286" s="68"/>
      <c r="AQ1286" s="68"/>
      <c r="AR1286" s="68"/>
      <c r="AS1286" s="68"/>
      <c r="AT1286" s="68"/>
      <c r="AU1286" s="68"/>
      <c r="AV1286" s="68"/>
      <c r="AW1286" s="68"/>
      <c r="AX1286" s="68"/>
      <c r="AY1286" s="68"/>
      <c r="AZ1286" s="68"/>
      <c r="BA1286" s="68"/>
    </row>
    <row r="1287" spans="2:53">
      <c r="B1287" s="68"/>
      <c r="C1287" s="68"/>
      <c r="D1287" s="68"/>
      <c r="E1287" s="68"/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</row>
    <row r="1288" spans="2:53">
      <c r="B1288" s="68"/>
      <c r="C1288" s="68"/>
      <c r="D1288" s="68"/>
      <c r="E1288" s="68"/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  <c r="AO1288" s="68"/>
      <c r="AP1288" s="68"/>
      <c r="AQ1288" s="68"/>
      <c r="AR1288" s="68"/>
      <c r="AS1288" s="68"/>
      <c r="AT1288" s="68"/>
      <c r="AU1288" s="68"/>
      <c r="AV1288" s="68"/>
      <c r="AW1288" s="68"/>
      <c r="AX1288" s="68"/>
      <c r="AY1288" s="68"/>
      <c r="AZ1288" s="68"/>
      <c r="BA1288" s="68"/>
    </row>
    <row r="1289" spans="2:53">
      <c r="B1289" s="68"/>
      <c r="C1289" s="68"/>
      <c r="D1289" s="68"/>
      <c r="E1289" s="68"/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</row>
    <row r="1290" spans="2:53">
      <c r="B1290" s="68"/>
      <c r="C1290" s="68"/>
      <c r="D1290" s="68"/>
      <c r="E1290" s="68"/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  <c r="AO1290" s="68"/>
      <c r="AP1290" s="68"/>
      <c r="AQ1290" s="68"/>
      <c r="AR1290" s="68"/>
      <c r="AS1290" s="68"/>
      <c r="AT1290" s="68"/>
      <c r="AU1290" s="68"/>
      <c r="AV1290" s="68"/>
      <c r="AW1290" s="68"/>
      <c r="AX1290" s="68"/>
      <c r="AY1290" s="68"/>
      <c r="AZ1290" s="68"/>
      <c r="BA1290" s="68"/>
    </row>
    <row r="1291" spans="2:53">
      <c r="B1291" s="68"/>
      <c r="C1291" s="68"/>
      <c r="D1291" s="68"/>
      <c r="E1291" s="68"/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  <c r="AO1291" s="68"/>
      <c r="AP1291" s="68"/>
      <c r="AQ1291" s="68"/>
      <c r="AR1291" s="68"/>
      <c r="AS1291" s="68"/>
      <c r="AT1291" s="68"/>
      <c r="AU1291" s="68"/>
      <c r="AV1291" s="68"/>
      <c r="AW1291" s="68"/>
      <c r="AX1291" s="68"/>
      <c r="AY1291" s="68"/>
      <c r="AZ1291" s="68"/>
      <c r="BA1291" s="68"/>
    </row>
    <row r="1292" spans="2:53">
      <c r="B1292" s="68"/>
      <c r="C1292" s="68"/>
      <c r="D1292" s="68"/>
      <c r="E1292" s="68"/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  <c r="AO1292" s="68"/>
      <c r="AP1292" s="68"/>
      <c r="AQ1292" s="68"/>
      <c r="AR1292" s="68"/>
      <c r="AS1292" s="68"/>
      <c r="AT1292" s="68"/>
      <c r="AU1292" s="68"/>
      <c r="AV1292" s="68"/>
      <c r="AW1292" s="68"/>
      <c r="AX1292" s="68"/>
      <c r="AY1292" s="68"/>
      <c r="AZ1292" s="68"/>
      <c r="BA1292" s="68"/>
    </row>
    <row r="1293" spans="2:53">
      <c r="B1293" s="68"/>
      <c r="C1293" s="68"/>
      <c r="D1293" s="68"/>
      <c r="E1293" s="68"/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  <c r="AO1293" s="68"/>
      <c r="AP1293" s="68"/>
      <c r="AQ1293" s="68"/>
      <c r="AR1293" s="68"/>
      <c r="AS1293" s="68"/>
      <c r="AT1293" s="68"/>
      <c r="AU1293" s="68"/>
      <c r="AV1293" s="68"/>
      <c r="AW1293" s="68"/>
      <c r="AX1293" s="68"/>
      <c r="AY1293" s="68"/>
      <c r="AZ1293" s="68"/>
      <c r="BA1293" s="68"/>
    </row>
    <row r="1294" spans="2:53">
      <c r="B1294" s="68"/>
      <c r="C1294" s="68"/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  <c r="AO1294" s="68"/>
      <c r="AP1294" s="68"/>
      <c r="AQ1294" s="68"/>
      <c r="AR1294" s="68"/>
      <c r="AS1294" s="68"/>
      <c r="AT1294" s="68"/>
      <c r="AU1294" s="68"/>
      <c r="AV1294" s="68"/>
      <c r="AW1294" s="68"/>
      <c r="AX1294" s="68"/>
      <c r="AY1294" s="68"/>
      <c r="AZ1294" s="68"/>
      <c r="BA1294" s="68"/>
    </row>
    <row r="1295" spans="2:53">
      <c r="B1295" s="68"/>
      <c r="C1295" s="68"/>
      <c r="D1295" s="68"/>
      <c r="E1295" s="68"/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  <c r="AO1295" s="68"/>
      <c r="AP1295" s="68"/>
      <c r="AQ1295" s="68"/>
      <c r="AR1295" s="68"/>
      <c r="AS1295" s="68"/>
      <c r="AT1295" s="68"/>
      <c r="AU1295" s="68"/>
      <c r="AV1295" s="68"/>
      <c r="AW1295" s="68"/>
      <c r="AX1295" s="68"/>
      <c r="AY1295" s="68"/>
      <c r="AZ1295" s="68"/>
      <c r="BA1295" s="68"/>
    </row>
    <row r="1296" spans="2:53">
      <c r="B1296" s="68"/>
      <c r="C1296" s="68"/>
      <c r="D1296" s="68"/>
      <c r="E1296" s="68"/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  <c r="AO1296" s="68"/>
      <c r="AP1296" s="68"/>
      <c r="AQ1296" s="68"/>
      <c r="AR1296" s="68"/>
      <c r="AS1296" s="68"/>
      <c r="AT1296" s="68"/>
      <c r="AU1296" s="68"/>
      <c r="AV1296" s="68"/>
      <c r="AW1296" s="68"/>
      <c r="AX1296" s="68"/>
      <c r="AY1296" s="68"/>
      <c r="AZ1296" s="68"/>
      <c r="BA1296" s="68"/>
    </row>
    <row r="1297" spans="2:53"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  <c r="AO1297" s="68"/>
      <c r="AP1297" s="68"/>
      <c r="AQ1297" s="68"/>
      <c r="AR1297" s="68"/>
      <c r="AS1297" s="68"/>
      <c r="AT1297" s="68"/>
      <c r="AU1297" s="68"/>
      <c r="AV1297" s="68"/>
      <c r="AW1297" s="68"/>
      <c r="AX1297" s="68"/>
      <c r="AY1297" s="68"/>
      <c r="AZ1297" s="68"/>
      <c r="BA1297" s="68"/>
    </row>
    <row r="1298" spans="2:53">
      <c r="B1298" s="68"/>
      <c r="C1298" s="68"/>
      <c r="D1298" s="68"/>
      <c r="E1298" s="68"/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  <c r="AO1298" s="68"/>
      <c r="AP1298" s="68"/>
      <c r="AQ1298" s="68"/>
      <c r="AR1298" s="68"/>
      <c r="AS1298" s="68"/>
      <c r="AT1298" s="68"/>
      <c r="AU1298" s="68"/>
      <c r="AV1298" s="68"/>
      <c r="AW1298" s="68"/>
      <c r="AX1298" s="68"/>
      <c r="AY1298" s="68"/>
      <c r="AZ1298" s="68"/>
      <c r="BA1298" s="68"/>
    </row>
    <row r="1299" spans="2:53">
      <c r="B1299" s="68"/>
      <c r="C1299" s="68"/>
      <c r="D1299" s="68"/>
      <c r="E1299" s="68"/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  <c r="AO1299" s="68"/>
      <c r="AP1299" s="68"/>
      <c r="AQ1299" s="68"/>
      <c r="AR1299" s="68"/>
      <c r="AS1299" s="68"/>
      <c r="AT1299" s="68"/>
      <c r="AU1299" s="68"/>
      <c r="AV1299" s="68"/>
      <c r="AW1299" s="68"/>
      <c r="AX1299" s="68"/>
      <c r="AY1299" s="68"/>
      <c r="AZ1299" s="68"/>
      <c r="BA1299" s="68"/>
    </row>
    <row r="1300" spans="2:53">
      <c r="B1300" s="68"/>
      <c r="C1300" s="68"/>
      <c r="D1300" s="68"/>
      <c r="E1300" s="68"/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  <c r="AO1300" s="68"/>
      <c r="AP1300" s="68"/>
      <c r="AQ1300" s="68"/>
      <c r="AR1300" s="68"/>
      <c r="AS1300" s="68"/>
      <c r="AT1300" s="68"/>
      <c r="AU1300" s="68"/>
      <c r="AV1300" s="68"/>
      <c r="AW1300" s="68"/>
      <c r="AX1300" s="68"/>
      <c r="AY1300" s="68"/>
      <c r="AZ1300" s="68"/>
      <c r="BA1300" s="68"/>
    </row>
    <row r="1301" spans="2:53">
      <c r="B1301" s="68"/>
      <c r="C1301" s="68"/>
      <c r="D1301" s="68"/>
      <c r="E1301" s="68"/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</row>
    <row r="1302" spans="2:53">
      <c r="B1302" s="68"/>
      <c r="C1302" s="68"/>
      <c r="D1302" s="68"/>
      <c r="E1302" s="68"/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  <c r="AO1302" s="68"/>
      <c r="AP1302" s="68"/>
      <c r="AQ1302" s="68"/>
      <c r="AR1302" s="68"/>
      <c r="AS1302" s="68"/>
      <c r="AT1302" s="68"/>
      <c r="AU1302" s="68"/>
      <c r="AV1302" s="68"/>
      <c r="AW1302" s="68"/>
      <c r="AX1302" s="68"/>
      <c r="AY1302" s="68"/>
      <c r="AZ1302" s="68"/>
      <c r="BA1302" s="68"/>
    </row>
    <row r="1303" spans="2:53">
      <c r="B1303" s="68"/>
      <c r="C1303" s="68"/>
      <c r="D1303" s="68"/>
      <c r="E1303" s="68"/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  <c r="AO1303" s="68"/>
      <c r="AP1303" s="68"/>
      <c r="AQ1303" s="68"/>
      <c r="AR1303" s="68"/>
      <c r="AS1303" s="68"/>
      <c r="AT1303" s="68"/>
      <c r="AU1303" s="68"/>
      <c r="AV1303" s="68"/>
      <c r="AW1303" s="68"/>
      <c r="AX1303" s="68"/>
      <c r="AY1303" s="68"/>
      <c r="AZ1303" s="68"/>
      <c r="BA1303" s="68"/>
    </row>
    <row r="1304" spans="2:53">
      <c r="B1304" s="68"/>
      <c r="C1304" s="68"/>
      <c r="D1304" s="68"/>
      <c r="E1304" s="68"/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  <c r="AO1304" s="68"/>
      <c r="AP1304" s="68"/>
      <c r="AQ1304" s="68"/>
      <c r="AR1304" s="68"/>
      <c r="AS1304" s="68"/>
      <c r="AT1304" s="68"/>
      <c r="AU1304" s="68"/>
      <c r="AV1304" s="68"/>
      <c r="AW1304" s="68"/>
      <c r="AX1304" s="68"/>
      <c r="AY1304" s="68"/>
      <c r="AZ1304" s="68"/>
      <c r="BA1304" s="68"/>
    </row>
    <row r="1305" spans="2:53">
      <c r="B1305" s="68"/>
      <c r="C1305" s="68"/>
      <c r="D1305" s="68"/>
      <c r="E1305" s="68"/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  <c r="AO1305" s="68"/>
      <c r="AP1305" s="68"/>
      <c r="AQ1305" s="68"/>
      <c r="AR1305" s="68"/>
      <c r="AS1305" s="68"/>
      <c r="AT1305" s="68"/>
      <c r="AU1305" s="68"/>
      <c r="AV1305" s="68"/>
      <c r="AW1305" s="68"/>
      <c r="AX1305" s="68"/>
      <c r="AY1305" s="68"/>
      <c r="AZ1305" s="68"/>
      <c r="BA1305" s="68"/>
    </row>
    <row r="1306" spans="2:53">
      <c r="B1306" s="68"/>
      <c r="C1306" s="68"/>
      <c r="D1306" s="68"/>
      <c r="E1306" s="68"/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  <c r="AO1306" s="68"/>
      <c r="AP1306" s="68"/>
      <c r="AQ1306" s="68"/>
      <c r="AR1306" s="68"/>
      <c r="AS1306" s="68"/>
      <c r="AT1306" s="68"/>
      <c r="AU1306" s="68"/>
      <c r="AV1306" s="68"/>
      <c r="AW1306" s="68"/>
      <c r="AX1306" s="68"/>
      <c r="AY1306" s="68"/>
      <c r="AZ1306" s="68"/>
      <c r="BA1306" s="68"/>
    </row>
    <row r="1307" spans="2:53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  <c r="AO1307" s="68"/>
      <c r="AP1307" s="68"/>
      <c r="AQ1307" s="68"/>
      <c r="AR1307" s="68"/>
      <c r="AS1307" s="68"/>
      <c r="AT1307" s="68"/>
      <c r="AU1307" s="68"/>
      <c r="AV1307" s="68"/>
      <c r="AW1307" s="68"/>
      <c r="AX1307" s="68"/>
      <c r="AY1307" s="68"/>
      <c r="AZ1307" s="68"/>
      <c r="BA1307" s="68"/>
    </row>
    <row r="1308" spans="2:53">
      <c r="B1308" s="68"/>
      <c r="C1308" s="68"/>
      <c r="D1308" s="68"/>
      <c r="E1308" s="68"/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</row>
    <row r="1309" spans="2:53">
      <c r="B1309" s="68"/>
      <c r="C1309" s="68"/>
      <c r="D1309" s="68"/>
      <c r="E1309" s="68"/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  <c r="AO1309" s="68"/>
      <c r="AP1309" s="68"/>
      <c r="AQ1309" s="68"/>
      <c r="AR1309" s="68"/>
      <c r="AS1309" s="68"/>
      <c r="AT1309" s="68"/>
      <c r="AU1309" s="68"/>
      <c r="AV1309" s="68"/>
      <c r="AW1309" s="68"/>
      <c r="AX1309" s="68"/>
      <c r="AY1309" s="68"/>
      <c r="AZ1309" s="68"/>
      <c r="BA1309" s="68"/>
    </row>
    <row r="1310" spans="2:53"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</row>
    <row r="1311" spans="2:53">
      <c r="B1311" s="68"/>
      <c r="C1311" s="68"/>
      <c r="D1311" s="68"/>
      <c r="E1311" s="68"/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</row>
    <row r="1312" spans="2:53">
      <c r="B1312" s="68"/>
      <c r="C1312" s="68"/>
      <c r="D1312" s="68"/>
      <c r="E1312" s="68"/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  <c r="AO1312" s="68"/>
      <c r="AP1312" s="68"/>
      <c r="AQ1312" s="68"/>
      <c r="AR1312" s="68"/>
      <c r="AS1312" s="68"/>
      <c r="AT1312" s="68"/>
      <c r="AU1312" s="68"/>
      <c r="AV1312" s="68"/>
      <c r="AW1312" s="68"/>
      <c r="AX1312" s="68"/>
      <c r="AY1312" s="68"/>
      <c r="AZ1312" s="68"/>
      <c r="BA1312" s="68"/>
    </row>
    <row r="1313" spans="2:53">
      <c r="B1313" s="68"/>
      <c r="C1313" s="68"/>
      <c r="D1313" s="68"/>
      <c r="E1313" s="68"/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  <c r="AO1313" s="68"/>
      <c r="AP1313" s="68"/>
      <c r="AQ1313" s="68"/>
      <c r="AR1313" s="68"/>
      <c r="AS1313" s="68"/>
      <c r="AT1313" s="68"/>
      <c r="AU1313" s="68"/>
      <c r="AV1313" s="68"/>
      <c r="AW1313" s="68"/>
      <c r="AX1313" s="68"/>
      <c r="AY1313" s="68"/>
      <c r="AZ1313" s="68"/>
      <c r="BA1313" s="68"/>
    </row>
    <row r="1314" spans="2:53">
      <c r="B1314" s="68"/>
      <c r="C1314" s="68"/>
      <c r="D1314" s="68"/>
      <c r="E1314" s="68"/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  <c r="AO1314" s="68"/>
      <c r="AP1314" s="68"/>
      <c r="AQ1314" s="68"/>
      <c r="AR1314" s="68"/>
      <c r="AS1314" s="68"/>
      <c r="AT1314" s="68"/>
      <c r="AU1314" s="68"/>
      <c r="AV1314" s="68"/>
      <c r="AW1314" s="68"/>
      <c r="AX1314" s="68"/>
      <c r="AY1314" s="68"/>
      <c r="AZ1314" s="68"/>
      <c r="BA1314" s="68"/>
    </row>
    <row r="1315" spans="2:53">
      <c r="B1315" s="68"/>
      <c r="C1315" s="68"/>
      <c r="D1315" s="68"/>
      <c r="E1315" s="68"/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  <c r="AO1315" s="68"/>
      <c r="AP1315" s="68"/>
      <c r="AQ1315" s="68"/>
      <c r="AR1315" s="68"/>
      <c r="AS1315" s="68"/>
      <c r="AT1315" s="68"/>
      <c r="AU1315" s="68"/>
      <c r="AV1315" s="68"/>
      <c r="AW1315" s="68"/>
      <c r="AX1315" s="68"/>
      <c r="AY1315" s="68"/>
      <c r="AZ1315" s="68"/>
      <c r="BA1315" s="68"/>
    </row>
    <row r="1316" spans="2:53">
      <c r="B1316" s="68"/>
      <c r="C1316" s="68"/>
      <c r="D1316" s="68"/>
      <c r="E1316" s="68"/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  <c r="AO1316" s="68"/>
      <c r="AP1316" s="68"/>
      <c r="AQ1316" s="68"/>
      <c r="AR1316" s="68"/>
      <c r="AS1316" s="68"/>
      <c r="AT1316" s="68"/>
      <c r="AU1316" s="68"/>
      <c r="AV1316" s="68"/>
      <c r="AW1316" s="68"/>
      <c r="AX1316" s="68"/>
      <c r="AY1316" s="68"/>
      <c r="AZ1316" s="68"/>
      <c r="BA1316" s="68"/>
    </row>
    <row r="1317" spans="2:53">
      <c r="B1317" s="68"/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</row>
    <row r="1318" spans="2:53">
      <c r="B1318" s="68"/>
      <c r="C1318" s="68"/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  <c r="AO1318" s="68"/>
      <c r="AP1318" s="68"/>
      <c r="AQ1318" s="68"/>
      <c r="AR1318" s="68"/>
      <c r="AS1318" s="68"/>
      <c r="AT1318" s="68"/>
      <c r="AU1318" s="68"/>
      <c r="AV1318" s="68"/>
      <c r="AW1318" s="68"/>
      <c r="AX1318" s="68"/>
      <c r="AY1318" s="68"/>
      <c r="AZ1318" s="68"/>
      <c r="BA1318" s="68"/>
    </row>
    <row r="1319" spans="2:53">
      <c r="B1319" s="68"/>
      <c r="C1319" s="68"/>
      <c r="D1319" s="68"/>
      <c r="E1319" s="68"/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</row>
    <row r="1320" spans="2:53">
      <c r="B1320" s="68"/>
      <c r="C1320" s="68"/>
      <c r="D1320" s="68"/>
      <c r="E1320" s="68"/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  <c r="AO1320" s="68"/>
      <c r="AP1320" s="68"/>
      <c r="AQ1320" s="68"/>
      <c r="AR1320" s="68"/>
      <c r="AS1320" s="68"/>
      <c r="AT1320" s="68"/>
      <c r="AU1320" s="68"/>
      <c r="AV1320" s="68"/>
      <c r="AW1320" s="68"/>
      <c r="AX1320" s="68"/>
      <c r="AY1320" s="68"/>
      <c r="AZ1320" s="68"/>
      <c r="BA1320" s="68"/>
    </row>
    <row r="1321" spans="2:53">
      <c r="B1321" s="68"/>
      <c r="C1321" s="68"/>
      <c r="D1321" s="68"/>
      <c r="E1321" s="68"/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</row>
    <row r="1322" spans="2:53">
      <c r="B1322" s="68"/>
      <c r="C1322" s="68"/>
      <c r="D1322" s="68"/>
      <c r="E1322" s="68"/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  <c r="AO1322" s="68"/>
      <c r="AP1322" s="68"/>
      <c r="AQ1322" s="68"/>
      <c r="AR1322" s="68"/>
      <c r="AS1322" s="68"/>
      <c r="AT1322" s="68"/>
      <c r="AU1322" s="68"/>
      <c r="AV1322" s="68"/>
      <c r="AW1322" s="68"/>
      <c r="AX1322" s="68"/>
      <c r="AY1322" s="68"/>
      <c r="AZ1322" s="68"/>
      <c r="BA1322" s="68"/>
    </row>
    <row r="1323" spans="2:53">
      <c r="B1323" s="68"/>
      <c r="C1323" s="68"/>
      <c r="D1323" s="68"/>
      <c r="E1323" s="68"/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  <c r="AO1323" s="68"/>
      <c r="AP1323" s="68"/>
      <c r="AQ1323" s="68"/>
      <c r="AR1323" s="68"/>
      <c r="AS1323" s="68"/>
      <c r="AT1323" s="68"/>
      <c r="AU1323" s="68"/>
      <c r="AV1323" s="68"/>
      <c r="AW1323" s="68"/>
      <c r="AX1323" s="68"/>
      <c r="AY1323" s="68"/>
      <c r="AZ1323" s="68"/>
      <c r="BA1323" s="68"/>
    </row>
    <row r="1324" spans="2:53">
      <c r="B1324" s="68"/>
      <c r="C1324" s="68"/>
      <c r="D1324" s="68"/>
      <c r="E1324" s="68"/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  <c r="AO1324" s="68"/>
      <c r="AP1324" s="68"/>
      <c r="AQ1324" s="68"/>
      <c r="AR1324" s="68"/>
      <c r="AS1324" s="68"/>
      <c r="AT1324" s="68"/>
      <c r="AU1324" s="68"/>
      <c r="AV1324" s="68"/>
      <c r="AW1324" s="68"/>
      <c r="AX1324" s="68"/>
      <c r="AY1324" s="68"/>
      <c r="AZ1324" s="68"/>
      <c r="BA1324" s="68"/>
    </row>
    <row r="1325" spans="2:53">
      <c r="B1325" s="68"/>
      <c r="C1325" s="68"/>
      <c r="D1325" s="68"/>
      <c r="E1325" s="68"/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  <c r="AO1325" s="68"/>
      <c r="AP1325" s="68"/>
      <c r="AQ1325" s="68"/>
      <c r="AR1325" s="68"/>
      <c r="AS1325" s="68"/>
      <c r="AT1325" s="68"/>
      <c r="AU1325" s="68"/>
      <c r="AV1325" s="68"/>
      <c r="AW1325" s="68"/>
      <c r="AX1325" s="68"/>
      <c r="AY1325" s="68"/>
      <c r="AZ1325" s="68"/>
      <c r="BA1325" s="68"/>
    </row>
    <row r="1326" spans="2:53">
      <c r="B1326" s="68"/>
      <c r="C1326" s="68"/>
      <c r="D1326" s="68"/>
      <c r="E1326" s="68"/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  <c r="AO1326" s="68"/>
      <c r="AP1326" s="68"/>
      <c r="AQ1326" s="68"/>
      <c r="AR1326" s="68"/>
      <c r="AS1326" s="68"/>
      <c r="AT1326" s="68"/>
      <c r="AU1326" s="68"/>
      <c r="AV1326" s="68"/>
      <c r="AW1326" s="68"/>
      <c r="AX1326" s="68"/>
      <c r="AY1326" s="68"/>
      <c r="AZ1326" s="68"/>
      <c r="BA1326" s="68"/>
    </row>
    <row r="1327" spans="2:53">
      <c r="B1327" s="68"/>
      <c r="C1327" s="68"/>
      <c r="D1327" s="68"/>
      <c r="E1327" s="68"/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  <c r="AO1327" s="68"/>
      <c r="AP1327" s="68"/>
      <c r="AQ1327" s="68"/>
      <c r="AR1327" s="68"/>
      <c r="AS1327" s="68"/>
      <c r="AT1327" s="68"/>
      <c r="AU1327" s="68"/>
      <c r="AV1327" s="68"/>
      <c r="AW1327" s="68"/>
      <c r="AX1327" s="68"/>
      <c r="AY1327" s="68"/>
      <c r="AZ1327" s="68"/>
      <c r="BA1327" s="68"/>
    </row>
    <row r="1328" spans="2:53">
      <c r="B1328" s="68"/>
      <c r="C1328" s="68"/>
      <c r="D1328" s="68"/>
      <c r="E1328" s="68"/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  <c r="AO1328" s="68"/>
      <c r="AP1328" s="68"/>
      <c r="AQ1328" s="68"/>
      <c r="AR1328" s="68"/>
      <c r="AS1328" s="68"/>
      <c r="AT1328" s="68"/>
      <c r="AU1328" s="68"/>
      <c r="AV1328" s="68"/>
      <c r="AW1328" s="68"/>
      <c r="AX1328" s="68"/>
      <c r="AY1328" s="68"/>
      <c r="AZ1328" s="68"/>
      <c r="BA1328" s="68"/>
    </row>
    <row r="1329" spans="2:53">
      <c r="B1329" s="68"/>
      <c r="C1329" s="68"/>
      <c r="D1329" s="68"/>
      <c r="E1329" s="68"/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  <c r="AO1329" s="68"/>
      <c r="AP1329" s="68"/>
      <c r="AQ1329" s="68"/>
      <c r="AR1329" s="68"/>
      <c r="AS1329" s="68"/>
      <c r="AT1329" s="68"/>
      <c r="AU1329" s="68"/>
      <c r="AV1329" s="68"/>
      <c r="AW1329" s="68"/>
      <c r="AX1329" s="68"/>
      <c r="AY1329" s="68"/>
      <c r="AZ1329" s="68"/>
      <c r="BA1329" s="68"/>
    </row>
    <row r="1330" spans="2:53">
      <c r="B1330" s="68"/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  <c r="AO1330" s="68"/>
      <c r="AP1330" s="68"/>
      <c r="AQ1330" s="68"/>
      <c r="AR1330" s="68"/>
      <c r="AS1330" s="68"/>
      <c r="AT1330" s="68"/>
      <c r="AU1330" s="68"/>
      <c r="AV1330" s="68"/>
      <c r="AW1330" s="68"/>
      <c r="AX1330" s="68"/>
      <c r="AY1330" s="68"/>
      <c r="AZ1330" s="68"/>
      <c r="BA1330" s="68"/>
    </row>
    <row r="1331" spans="2:53">
      <c r="B1331" s="68"/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  <c r="AO1331" s="68"/>
      <c r="AP1331" s="68"/>
      <c r="AQ1331" s="68"/>
      <c r="AR1331" s="68"/>
      <c r="AS1331" s="68"/>
      <c r="AT1331" s="68"/>
      <c r="AU1331" s="68"/>
      <c r="AV1331" s="68"/>
      <c r="AW1331" s="68"/>
      <c r="AX1331" s="68"/>
      <c r="AY1331" s="68"/>
      <c r="AZ1331" s="68"/>
      <c r="BA1331" s="68"/>
    </row>
    <row r="1332" spans="2:53">
      <c r="B1332" s="68"/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  <c r="AO1332" s="68"/>
      <c r="AP1332" s="68"/>
      <c r="AQ1332" s="68"/>
      <c r="AR1332" s="68"/>
      <c r="AS1332" s="68"/>
      <c r="AT1332" s="68"/>
      <c r="AU1332" s="68"/>
      <c r="AV1332" s="68"/>
      <c r="AW1332" s="68"/>
      <c r="AX1332" s="68"/>
      <c r="AY1332" s="68"/>
      <c r="AZ1332" s="68"/>
      <c r="BA1332" s="68"/>
    </row>
    <row r="1333" spans="2:53">
      <c r="B1333" s="68"/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</row>
    <row r="1334" spans="2:53">
      <c r="B1334" s="68"/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  <c r="AO1334" s="68"/>
      <c r="AP1334" s="68"/>
      <c r="AQ1334" s="68"/>
      <c r="AR1334" s="68"/>
      <c r="AS1334" s="68"/>
      <c r="AT1334" s="68"/>
      <c r="AU1334" s="68"/>
      <c r="AV1334" s="68"/>
      <c r="AW1334" s="68"/>
      <c r="AX1334" s="68"/>
      <c r="AY1334" s="68"/>
      <c r="AZ1334" s="68"/>
      <c r="BA1334" s="68"/>
    </row>
    <row r="1335" spans="2:53">
      <c r="B1335" s="68"/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  <c r="AO1335" s="68"/>
      <c r="AP1335" s="68"/>
      <c r="AQ1335" s="68"/>
      <c r="AR1335" s="68"/>
      <c r="AS1335" s="68"/>
      <c r="AT1335" s="68"/>
      <c r="AU1335" s="68"/>
      <c r="AV1335" s="68"/>
      <c r="AW1335" s="68"/>
      <c r="AX1335" s="68"/>
      <c r="AY1335" s="68"/>
      <c r="AZ1335" s="68"/>
      <c r="BA1335" s="68"/>
    </row>
    <row r="1336" spans="2:53">
      <c r="B1336" s="68"/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  <c r="AO1336" s="68"/>
      <c r="AP1336" s="68"/>
      <c r="AQ1336" s="68"/>
      <c r="AR1336" s="68"/>
      <c r="AS1336" s="68"/>
      <c r="AT1336" s="68"/>
      <c r="AU1336" s="68"/>
      <c r="AV1336" s="68"/>
      <c r="AW1336" s="68"/>
      <c r="AX1336" s="68"/>
      <c r="AY1336" s="68"/>
      <c r="AZ1336" s="68"/>
      <c r="BA1336" s="68"/>
    </row>
    <row r="1337" spans="2:53">
      <c r="B1337" s="68"/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  <c r="AO1337" s="68"/>
      <c r="AP1337" s="68"/>
      <c r="AQ1337" s="68"/>
      <c r="AR1337" s="68"/>
      <c r="AS1337" s="68"/>
      <c r="AT1337" s="68"/>
      <c r="AU1337" s="68"/>
      <c r="AV1337" s="68"/>
      <c r="AW1337" s="68"/>
      <c r="AX1337" s="68"/>
      <c r="AY1337" s="68"/>
      <c r="AZ1337" s="68"/>
      <c r="BA1337" s="68"/>
    </row>
    <row r="1338" spans="2:53">
      <c r="B1338" s="68"/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  <c r="AO1338" s="68"/>
      <c r="AP1338" s="68"/>
      <c r="AQ1338" s="68"/>
      <c r="AR1338" s="68"/>
      <c r="AS1338" s="68"/>
      <c r="AT1338" s="68"/>
      <c r="AU1338" s="68"/>
      <c r="AV1338" s="68"/>
      <c r="AW1338" s="68"/>
      <c r="AX1338" s="68"/>
      <c r="AY1338" s="68"/>
      <c r="AZ1338" s="68"/>
      <c r="BA1338" s="68"/>
    </row>
    <row r="1339" spans="2:53">
      <c r="B1339" s="68"/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  <c r="AO1339" s="68"/>
      <c r="AP1339" s="68"/>
      <c r="AQ1339" s="68"/>
      <c r="AR1339" s="68"/>
      <c r="AS1339" s="68"/>
      <c r="AT1339" s="68"/>
      <c r="AU1339" s="68"/>
      <c r="AV1339" s="68"/>
      <c r="AW1339" s="68"/>
      <c r="AX1339" s="68"/>
      <c r="AY1339" s="68"/>
      <c r="AZ1339" s="68"/>
      <c r="BA1339" s="68"/>
    </row>
    <row r="1340" spans="2:53">
      <c r="B1340" s="68"/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</row>
    <row r="1341" spans="2:53">
      <c r="B1341" s="68"/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  <c r="AO1341" s="68"/>
      <c r="AP1341" s="68"/>
      <c r="AQ1341" s="68"/>
      <c r="AR1341" s="68"/>
      <c r="AS1341" s="68"/>
      <c r="AT1341" s="68"/>
      <c r="AU1341" s="68"/>
      <c r="AV1341" s="68"/>
      <c r="AW1341" s="68"/>
      <c r="AX1341" s="68"/>
      <c r="AY1341" s="68"/>
      <c r="AZ1341" s="68"/>
      <c r="BA1341" s="68"/>
    </row>
    <row r="1342" spans="2:53">
      <c r="B1342" s="68"/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</row>
    <row r="1343" spans="2:53"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</row>
    <row r="1344" spans="2:53"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</row>
    <row r="1345" spans="2:53"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  <c r="AO1345" s="68"/>
      <c r="AP1345" s="68"/>
      <c r="AQ1345" s="68"/>
      <c r="AR1345" s="68"/>
      <c r="AS1345" s="68"/>
      <c r="AT1345" s="68"/>
      <c r="AU1345" s="68"/>
      <c r="AV1345" s="68"/>
      <c r="AW1345" s="68"/>
      <c r="AX1345" s="68"/>
      <c r="AY1345" s="68"/>
      <c r="AZ1345" s="68"/>
      <c r="BA1345" s="68"/>
    </row>
    <row r="1346" spans="2:53"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  <c r="AO1346" s="68"/>
      <c r="AP1346" s="68"/>
      <c r="AQ1346" s="68"/>
      <c r="AR1346" s="68"/>
      <c r="AS1346" s="68"/>
      <c r="AT1346" s="68"/>
      <c r="AU1346" s="68"/>
      <c r="AV1346" s="68"/>
      <c r="AW1346" s="68"/>
      <c r="AX1346" s="68"/>
      <c r="AY1346" s="68"/>
      <c r="AZ1346" s="68"/>
      <c r="BA1346" s="68"/>
    </row>
    <row r="1347" spans="2:53"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  <c r="AO1347" s="68"/>
      <c r="AP1347" s="68"/>
      <c r="AQ1347" s="68"/>
      <c r="AR1347" s="68"/>
      <c r="AS1347" s="68"/>
      <c r="AT1347" s="68"/>
      <c r="AU1347" s="68"/>
      <c r="AV1347" s="68"/>
      <c r="AW1347" s="68"/>
      <c r="AX1347" s="68"/>
      <c r="AY1347" s="68"/>
      <c r="AZ1347" s="68"/>
      <c r="BA1347" s="68"/>
    </row>
    <row r="1348" spans="2:53"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  <c r="AO1348" s="68"/>
      <c r="AP1348" s="68"/>
      <c r="AQ1348" s="68"/>
      <c r="AR1348" s="68"/>
      <c r="AS1348" s="68"/>
      <c r="AT1348" s="68"/>
      <c r="AU1348" s="68"/>
      <c r="AV1348" s="68"/>
      <c r="AW1348" s="68"/>
      <c r="AX1348" s="68"/>
      <c r="AY1348" s="68"/>
      <c r="AZ1348" s="68"/>
      <c r="BA1348" s="68"/>
    </row>
    <row r="1349" spans="2:53"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  <c r="AO1349" s="68"/>
      <c r="AP1349" s="68"/>
      <c r="AQ1349" s="68"/>
      <c r="AR1349" s="68"/>
      <c r="AS1349" s="68"/>
      <c r="AT1349" s="68"/>
      <c r="AU1349" s="68"/>
      <c r="AV1349" s="68"/>
      <c r="AW1349" s="68"/>
      <c r="AX1349" s="68"/>
      <c r="AY1349" s="68"/>
      <c r="AZ1349" s="68"/>
      <c r="BA1349" s="68"/>
    </row>
    <row r="1350" spans="2:53"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  <c r="AO1350" s="68"/>
      <c r="AP1350" s="68"/>
      <c r="AQ1350" s="68"/>
      <c r="AR1350" s="68"/>
      <c r="AS1350" s="68"/>
      <c r="AT1350" s="68"/>
      <c r="AU1350" s="68"/>
      <c r="AV1350" s="68"/>
      <c r="AW1350" s="68"/>
      <c r="AX1350" s="68"/>
      <c r="AY1350" s="68"/>
      <c r="AZ1350" s="68"/>
      <c r="BA1350" s="68"/>
    </row>
    <row r="1351" spans="2:53"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  <c r="AO1351" s="68"/>
      <c r="AP1351" s="68"/>
      <c r="AQ1351" s="68"/>
      <c r="AR1351" s="68"/>
      <c r="AS1351" s="68"/>
      <c r="AT1351" s="68"/>
      <c r="AU1351" s="68"/>
      <c r="AV1351" s="68"/>
      <c r="AW1351" s="68"/>
      <c r="AX1351" s="68"/>
      <c r="AY1351" s="68"/>
      <c r="AZ1351" s="68"/>
      <c r="BA1351" s="68"/>
    </row>
    <row r="1352" spans="2:53"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  <c r="AO1352" s="68"/>
      <c r="AP1352" s="68"/>
      <c r="AQ1352" s="68"/>
      <c r="AR1352" s="68"/>
      <c r="AS1352" s="68"/>
      <c r="AT1352" s="68"/>
      <c r="AU1352" s="68"/>
      <c r="AV1352" s="68"/>
      <c r="AW1352" s="68"/>
      <c r="AX1352" s="68"/>
      <c r="AY1352" s="68"/>
      <c r="AZ1352" s="68"/>
      <c r="BA1352" s="68"/>
    </row>
    <row r="1353" spans="2:53"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  <c r="AO1353" s="68"/>
      <c r="AP1353" s="68"/>
      <c r="AQ1353" s="68"/>
      <c r="AR1353" s="68"/>
      <c r="AS1353" s="68"/>
      <c r="AT1353" s="68"/>
      <c r="AU1353" s="68"/>
      <c r="AV1353" s="68"/>
      <c r="AW1353" s="68"/>
      <c r="AX1353" s="68"/>
      <c r="AY1353" s="68"/>
      <c r="AZ1353" s="68"/>
      <c r="BA1353" s="68"/>
    </row>
    <row r="1354" spans="2:53"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  <c r="AO1354" s="68"/>
      <c r="AP1354" s="68"/>
      <c r="AQ1354" s="68"/>
      <c r="AR1354" s="68"/>
      <c r="AS1354" s="68"/>
      <c r="AT1354" s="68"/>
      <c r="AU1354" s="68"/>
      <c r="AV1354" s="68"/>
      <c r="AW1354" s="68"/>
      <c r="AX1354" s="68"/>
      <c r="AY1354" s="68"/>
      <c r="AZ1354" s="68"/>
      <c r="BA1354" s="68"/>
    </row>
    <row r="1355" spans="2:53"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  <c r="AO1355" s="68"/>
      <c r="AP1355" s="68"/>
      <c r="AQ1355" s="68"/>
      <c r="AR1355" s="68"/>
      <c r="AS1355" s="68"/>
      <c r="AT1355" s="68"/>
      <c r="AU1355" s="68"/>
      <c r="AV1355" s="68"/>
      <c r="AW1355" s="68"/>
      <c r="AX1355" s="68"/>
      <c r="AY1355" s="68"/>
      <c r="AZ1355" s="68"/>
      <c r="BA1355" s="68"/>
    </row>
    <row r="1356" spans="2:53"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  <c r="AO1356" s="68"/>
      <c r="AP1356" s="68"/>
      <c r="AQ1356" s="68"/>
      <c r="AR1356" s="68"/>
      <c r="AS1356" s="68"/>
      <c r="AT1356" s="68"/>
      <c r="AU1356" s="68"/>
      <c r="AV1356" s="68"/>
      <c r="AW1356" s="68"/>
      <c r="AX1356" s="68"/>
      <c r="AY1356" s="68"/>
      <c r="AZ1356" s="68"/>
      <c r="BA1356" s="68"/>
    </row>
    <row r="1357" spans="2:53"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</row>
    <row r="1358" spans="2:53"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</row>
    <row r="1359" spans="2:53"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</row>
    <row r="1360" spans="2:53"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</row>
    <row r="1361" spans="2:53"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</row>
    <row r="1362" spans="2:53"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</row>
    <row r="1363" spans="2:53"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</row>
    <row r="1364" spans="2:53"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</row>
    <row r="1365" spans="2:53"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</row>
    <row r="1366" spans="2:53"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</row>
    <row r="1367" spans="2:53"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</row>
    <row r="1368" spans="2:53"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</row>
    <row r="1369" spans="2:53"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</row>
    <row r="1370" spans="2:53"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</row>
    <row r="1371" spans="2:53"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</row>
    <row r="1372" spans="2:53"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</row>
    <row r="1373" spans="2:53"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</row>
    <row r="1374" spans="2:53"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</row>
    <row r="1375" spans="2:53"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</row>
    <row r="1376" spans="2:53"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</row>
    <row r="1377" spans="2:53"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</row>
    <row r="1378" spans="2:53"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</row>
    <row r="1379" spans="2:53"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</row>
    <row r="1380" spans="2:53">
      <c r="B1380" s="68"/>
      <c r="C1380" s="68"/>
      <c r="D1380" s="68"/>
      <c r="E1380" s="68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</row>
    <row r="1381" spans="2:53">
      <c r="B1381" s="68"/>
      <c r="C1381" s="68"/>
      <c r="D1381" s="68"/>
      <c r="E1381" s="68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</row>
    <row r="1382" spans="2:53">
      <c r="B1382" s="68"/>
      <c r="C1382" s="68"/>
      <c r="D1382" s="68"/>
      <c r="E1382" s="68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</row>
    <row r="1383" spans="2:53">
      <c r="B1383" s="68"/>
      <c r="C1383" s="68"/>
      <c r="D1383" s="68"/>
      <c r="E1383" s="68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</row>
    <row r="1384" spans="2:53">
      <c r="B1384" s="68"/>
      <c r="C1384" s="68"/>
      <c r="D1384" s="68"/>
      <c r="E1384" s="68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</row>
    <row r="1385" spans="2:53">
      <c r="B1385" s="68"/>
      <c r="C1385" s="68"/>
      <c r="D1385" s="68"/>
      <c r="E1385" s="68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</row>
    <row r="1386" spans="2:53">
      <c r="B1386" s="68"/>
      <c r="C1386" s="68"/>
      <c r="D1386" s="68"/>
      <c r="E1386" s="68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</row>
    <row r="1387" spans="2:53">
      <c r="B1387" s="68"/>
      <c r="C1387" s="68"/>
      <c r="D1387" s="68"/>
      <c r="E1387" s="68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</row>
    <row r="1388" spans="2:53">
      <c r="B1388" s="68"/>
      <c r="C1388" s="68"/>
      <c r="D1388" s="68"/>
      <c r="E1388" s="68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</row>
    <row r="1389" spans="2:53">
      <c r="B1389" s="68"/>
      <c r="C1389" s="68"/>
      <c r="D1389" s="68"/>
      <c r="E1389" s="68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</row>
    <row r="1390" spans="2:53">
      <c r="B1390" s="68"/>
      <c r="C1390" s="68"/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</row>
    <row r="1391" spans="2:53">
      <c r="B1391" s="68"/>
      <c r="C1391" s="68"/>
      <c r="D1391" s="68"/>
      <c r="E1391" s="68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</row>
    <row r="1392" spans="2:53">
      <c r="B1392" s="68"/>
      <c r="C1392" s="68"/>
      <c r="D1392" s="68"/>
      <c r="E1392" s="68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</row>
    <row r="1393" spans="2:53">
      <c r="B1393" s="68"/>
      <c r="C1393" s="68"/>
      <c r="D1393" s="68"/>
      <c r="E1393" s="68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</row>
    <row r="1394" spans="2:53">
      <c r="B1394" s="68"/>
      <c r="C1394" s="68"/>
      <c r="D1394" s="68"/>
      <c r="E1394" s="68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</row>
    <row r="1395" spans="2:53">
      <c r="B1395" s="68"/>
      <c r="C1395" s="68"/>
      <c r="D1395" s="68"/>
      <c r="E1395" s="68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</row>
    <row r="1396" spans="2:53">
      <c r="B1396" s="68"/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</row>
    <row r="1397" spans="2:53">
      <c r="B1397" s="68"/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</row>
    <row r="1398" spans="2:53">
      <c r="B1398" s="68"/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</row>
    <row r="1399" spans="2:53">
      <c r="B1399" s="68"/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</row>
    <row r="1400" spans="2:53">
      <c r="B1400" s="68"/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</row>
    <row r="1401" spans="2:53">
      <c r="B1401" s="68"/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</row>
    <row r="1402" spans="2:53">
      <c r="B1402" s="68"/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</row>
    <row r="1403" spans="2:53">
      <c r="B1403" s="68"/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</row>
    <row r="1404" spans="2:53">
      <c r="B1404" s="68"/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</row>
    <row r="1405" spans="2:53">
      <c r="B1405" s="68"/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</row>
    <row r="1406" spans="2:53">
      <c r="B1406" s="68"/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</row>
    <row r="1407" spans="2:53">
      <c r="B1407" s="68"/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</row>
    <row r="1408" spans="2:53">
      <c r="B1408" s="68"/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</row>
    <row r="1409" spans="2:53">
      <c r="B1409" s="68"/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</row>
    <row r="1410" spans="2:53">
      <c r="B1410" s="68"/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</row>
    <row r="1411" spans="2:53">
      <c r="B1411" s="68"/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</row>
    <row r="1412" spans="2:53">
      <c r="B1412" s="68"/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</row>
    <row r="1413" spans="2:53">
      <c r="B1413" s="68"/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</row>
    <row r="1414" spans="2:53">
      <c r="B1414" s="68"/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</row>
    <row r="1415" spans="2:53">
      <c r="B1415" s="68"/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</row>
    <row r="1416" spans="2:53">
      <c r="B1416" s="68"/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</row>
    <row r="1417" spans="2:53">
      <c r="B1417" s="68"/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</row>
    <row r="1418" spans="2:53">
      <c r="B1418" s="68"/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</row>
    <row r="1419" spans="2:53">
      <c r="B1419" s="68"/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</row>
    <row r="1420" spans="2:53">
      <c r="B1420" s="68"/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</row>
    <row r="1421" spans="2:53">
      <c r="B1421" s="68"/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</row>
    <row r="1422" spans="2:53">
      <c r="B1422" s="68"/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</row>
    <row r="1423" spans="2:53">
      <c r="B1423" s="68"/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</row>
    <row r="1424" spans="2:53"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</row>
    <row r="1425" spans="2:53"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</row>
    <row r="1426" spans="2:53">
      <c r="B1426" s="68"/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</row>
    <row r="1427" spans="2:53">
      <c r="B1427" s="68"/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</row>
    <row r="1428" spans="2:53">
      <c r="B1428" s="68"/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</row>
    <row r="1429" spans="2:53">
      <c r="B1429" s="68"/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</row>
    <row r="1430" spans="2:53">
      <c r="B1430" s="68"/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</row>
    <row r="1431" spans="2:53">
      <c r="B1431" s="68"/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</row>
    <row r="1432" spans="2:53">
      <c r="B1432" s="68"/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</row>
    <row r="1433" spans="2:53">
      <c r="B1433" s="68"/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</row>
    <row r="1434" spans="2:53">
      <c r="B1434" s="68"/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</row>
    <row r="1435" spans="2:53">
      <c r="B1435" s="68"/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</row>
    <row r="1436" spans="2:53">
      <c r="B1436" s="68"/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</row>
    <row r="1437" spans="2:53">
      <c r="B1437" s="68"/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</row>
    <row r="1438" spans="2:53">
      <c r="B1438" s="68"/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</row>
    <row r="1439" spans="2:53">
      <c r="B1439" s="68"/>
      <c r="C1439" s="68"/>
      <c r="D1439" s="68"/>
      <c r="E1439" s="68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</row>
    <row r="1440" spans="2:53">
      <c r="B1440" s="68"/>
      <c r="C1440" s="68"/>
      <c r="D1440" s="68"/>
      <c r="E1440" s="68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</row>
    <row r="1441" spans="2:53">
      <c r="B1441" s="68"/>
      <c r="C1441" s="68"/>
      <c r="D1441" s="68"/>
      <c r="E1441" s="68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</row>
    <row r="1442" spans="2:53">
      <c r="B1442" s="68"/>
      <c r="C1442" s="68"/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</row>
    <row r="1443" spans="2:53">
      <c r="B1443" s="68"/>
      <c r="C1443" s="68"/>
      <c r="D1443" s="68"/>
      <c r="E1443" s="68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  <c r="AO1443" s="68"/>
      <c r="AP1443" s="68"/>
      <c r="AQ1443" s="68"/>
      <c r="AR1443" s="68"/>
      <c r="AS1443" s="68"/>
      <c r="AT1443" s="68"/>
      <c r="AU1443" s="68"/>
      <c r="AV1443" s="68"/>
      <c r="AW1443" s="68"/>
      <c r="AX1443" s="68"/>
      <c r="AY1443" s="68"/>
      <c r="AZ1443" s="68"/>
      <c r="BA1443" s="68"/>
    </row>
    <row r="1444" spans="2:53">
      <c r="B1444" s="68"/>
      <c r="C1444" s="68"/>
      <c r="D1444" s="68"/>
      <c r="E1444" s="68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  <c r="AO1444" s="68"/>
      <c r="AP1444" s="68"/>
      <c r="AQ1444" s="68"/>
      <c r="AR1444" s="68"/>
      <c r="AS1444" s="68"/>
      <c r="AT1444" s="68"/>
      <c r="AU1444" s="68"/>
      <c r="AV1444" s="68"/>
      <c r="AW1444" s="68"/>
      <c r="AX1444" s="68"/>
      <c r="AY1444" s="68"/>
      <c r="AZ1444" s="68"/>
      <c r="BA1444" s="68"/>
    </row>
    <row r="1445" spans="2:53">
      <c r="B1445" s="68"/>
      <c r="C1445" s="68"/>
      <c r="D1445" s="68"/>
      <c r="E1445" s="68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</row>
    <row r="1446" spans="2:53">
      <c r="B1446" s="68"/>
      <c r="C1446" s="68"/>
      <c r="D1446" s="68"/>
      <c r="E1446" s="68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</row>
    <row r="1447" spans="2:53">
      <c r="B1447" s="68"/>
      <c r="C1447" s="68"/>
      <c r="D1447" s="68"/>
      <c r="E1447" s="68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</row>
    <row r="1448" spans="2:53">
      <c r="B1448" s="68"/>
      <c r="C1448" s="68"/>
      <c r="D1448" s="68"/>
      <c r="E1448" s="68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</row>
    <row r="1449" spans="2:53">
      <c r="B1449" s="68"/>
      <c r="C1449" s="68"/>
      <c r="D1449" s="68"/>
      <c r="E1449" s="68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  <c r="AO1449" s="68"/>
      <c r="AP1449" s="68"/>
      <c r="AQ1449" s="68"/>
      <c r="AR1449" s="68"/>
      <c r="AS1449" s="68"/>
      <c r="AT1449" s="68"/>
      <c r="AU1449" s="68"/>
      <c r="AV1449" s="68"/>
      <c r="AW1449" s="68"/>
      <c r="AX1449" s="68"/>
      <c r="AY1449" s="68"/>
      <c r="AZ1449" s="68"/>
      <c r="BA1449" s="68"/>
    </row>
    <row r="1450" spans="2:53">
      <c r="B1450" s="68"/>
      <c r="C1450" s="68"/>
      <c r="D1450" s="68"/>
      <c r="E1450" s="68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  <c r="AO1450" s="68"/>
      <c r="AP1450" s="68"/>
      <c r="AQ1450" s="68"/>
      <c r="AR1450" s="68"/>
      <c r="AS1450" s="68"/>
      <c r="AT1450" s="68"/>
      <c r="AU1450" s="68"/>
      <c r="AV1450" s="68"/>
      <c r="AW1450" s="68"/>
      <c r="AX1450" s="68"/>
      <c r="AY1450" s="68"/>
      <c r="AZ1450" s="68"/>
      <c r="BA1450" s="68"/>
    </row>
    <row r="1451" spans="2:53">
      <c r="B1451" s="68"/>
      <c r="C1451" s="68"/>
      <c r="D1451" s="68"/>
      <c r="E1451" s="68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  <c r="AL1451" s="68"/>
      <c r="AM1451" s="68"/>
      <c r="AN1451" s="68"/>
      <c r="AO1451" s="68"/>
      <c r="AP1451" s="68"/>
      <c r="AQ1451" s="68"/>
      <c r="AR1451" s="68"/>
      <c r="AS1451" s="68"/>
      <c r="AT1451" s="68"/>
      <c r="AU1451" s="68"/>
      <c r="AV1451" s="68"/>
      <c r="AW1451" s="68"/>
      <c r="AX1451" s="68"/>
      <c r="AY1451" s="68"/>
      <c r="AZ1451" s="68"/>
      <c r="BA1451" s="68"/>
    </row>
    <row r="1452" spans="2:53">
      <c r="B1452" s="68"/>
      <c r="C1452" s="68"/>
      <c r="D1452" s="68"/>
      <c r="E1452" s="68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</row>
    <row r="1453" spans="2:53">
      <c r="B1453" s="68"/>
      <c r="C1453" s="68"/>
      <c r="D1453" s="68"/>
      <c r="E1453" s="68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</row>
    <row r="1454" spans="2:53">
      <c r="B1454" s="68"/>
      <c r="C1454" s="68"/>
      <c r="D1454" s="68"/>
      <c r="E1454" s="68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</row>
    <row r="1455" spans="2:53">
      <c r="B1455" s="68"/>
      <c r="C1455" s="68"/>
      <c r="D1455" s="68"/>
      <c r="E1455" s="68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</row>
    <row r="1456" spans="2:53">
      <c r="B1456" s="68"/>
      <c r="C1456" s="68"/>
      <c r="D1456" s="68"/>
      <c r="E1456" s="68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</row>
    <row r="1457" spans="2:53">
      <c r="B1457" s="68"/>
      <c r="C1457" s="68"/>
      <c r="D1457" s="68"/>
      <c r="E1457" s="68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</row>
    <row r="1458" spans="2:53">
      <c r="B1458" s="68"/>
      <c r="C1458" s="68"/>
      <c r="D1458" s="68"/>
      <c r="E1458" s="68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</row>
    <row r="1459" spans="2:53">
      <c r="B1459" s="68"/>
      <c r="C1459" s="68"/>
      <c r="D1459" s="68"/>
      <c r="E1459" s="68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</row>
    <row r="1460" spans="2:53">
      <c r="B1460" s="68"/>
      <c r="C1460" s="68"/>
      <c r="D1460" s="68"/>
      <c r="E1460" s="68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</row>
    <row r="1461" spans="2:53">
      <c r="B1461" s="68"/>
      <c r="C1461" s="68"/>
      <c r="D1461" s="68"/>
      <c r="E1461" s="68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</row>
    <row r="1462" spans="2:53">
      <c r="B1462" s="68"/>
      <c r="C1462" s="68"/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</row>
    <row r="1463" spans="2:53">
      <c r="B1463" s="68"/>
      <c r="C1463" s="68"/>
      <c r="D1463" s="68"/>
      <c r="E1463" s="68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</row>
    <row r="1464" spans="2:53">
      <c r="B1464" s="68"/>
      <c r="C1464" s="68"/>
      <c r="D1464" s="68"/>
      <c r="E1464" s="68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</row>
    <row r="1465" spans="2:53">
      <c r="B1465" s="68"/>
      <c r="C1465" s="68"/>
      <c r="D1465" s="68"/>
      <c r="E1465" s="68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</row>
    <row r="1466" spans="2:53">
      <c r="B1466" s="68"/>
      <c r="C1466" s="68"/>
      <c r="D1466" s="68"/>
      <c r="E1466" s="68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</row>
    <row r="1467" spans="2:53">
      <c r="B1467" s="68"/>
      <c r="C1467" s="68"/>
      <c r="D1467" s="68"/>
      <c r="E1467" s="68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</row>
    <row r="1468" spans="2:53">
      <c r="B1468" s="68"/>
      <c r="C1468" s="68"/>
      <c r="D1468" s="68"/>
      <c r="E1468" s="68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</row>
    <row r="1469" spans="2:53">
      <c r="B1469" s="68"/>
      <c r="C1469" s="68"/>
      <c r="D1469" s="68"/>
      <c r="E1469" s="68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</row>
    <row r="1470" spans="2:53">
      <c r="B1470" s="68"/>
      <c r="C1470" s="68"/>
      <c r="D1470" s="68"/>
      <c r="E1470" s="68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</row>
    <row r="1471" spans="2:53">
      <c r="B1471" s="68"/>
      <c r="C1471" s="68"/>
      <c r="D1471" s="68"/>
      <c r="E1471" s="68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</row>
    <row r="1472" spans="2:53">
      <c r="B1472" s="68"/>
      <c r="C1472" s="68"/>
      <c r="D1472" s="68"/>
      <c r="E1472" s="68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</row>
    <row r="1473" spans="2:53">
      <c r="B1473" s="68"/>
      <c r="C1473" s="68"/>
      <c r="D1473" s="68"/>
      <c r="E1473" s="68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</row>
    <row r="1474" spans="2:53">
      <c r="B1474" s="68"/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</row>
    <row r="1475" spans="2:53">
      <c r="B1475" s="68"/>
      <c r="C1475" s="68"/>
      <c r="D1475" s="68"/>
      <c r="E1475" s="68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</row>
    <row r="1476" spans="2:53">
      <c r="B1476" s="68"/>
      <c r="C1476" s="68"/>
      <c r="D1476" s="68"/>
      <c r="E1476" s="68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</row>
    <row r="1477" spans="2:53">
      <c r="B1477" s="68"/>
      <c r="C1477" s="68"/>
      <c r="D1477" s="68"/>
      <c r="E1477" s="68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</row>
    <row r="1478" spans="2:53">
      <c r="B1478" s="68"/>
      <c r="C1478" s="68"/>
      <c r="D1478" s="68"/>
      <c r="E1478" s="68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</row>
    <row r="1479" spans="2:53">
      <c r="B1479" s="68"/>
      <c r="C1479" s="68"/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</row>
    <row r="1480" spans="2:53">
      <c r="B1480" s="68"/>
      <c r="C1480" s="68"/>
      <c r="D1480" s="68"/>
      <c r="E1480" s="68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</row>
    <row r="1481" spans="2:53">
      <c r="B1481" s="68"/>
      <c r="C1481" s="68"/>
      <c r="D1481" s="68"/>
      <c r="E1481" s="68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</row>
    <row r="1482" spans="2:53">
      <c r="B1482" s="68"/>
      <c r="C1482" s="68"/>
      <c r="D1482" s="68"/>
      <c r="E1482" s="68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</row>
    <row r="1483" spans="2:53">
      <c r="B1483" s="68"/>
      <c r="C1483" s="68"/>
      <c r="D1483" s="68"/>
      <c r="E1483" s="68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</row>
    <row r="1484" spans="2:53">
      <c r="B1484" s="68"/>
      <c r="C1484" s="68"/>
      <c r="D1484" s="68"/>
      <c r="E1484" s="68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</row>
    <row r="1485" spans="2:53">
      <c r="B1485" s="68"/>
      <c r="C1485" s="68"/>
      <c r="D1485" s="68"/>
      <c r="E1485" s="68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</row>
    <row r="1486" spans="2:53">
      <c r="B1486" s="68"/>
      <c r="C1486" s="68"/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</row>
    <row r="1487" spans="2:53">
      <c r="B1487" s="68"/>
      <c r="C1487" s="68"/>
      <c r="D1487" s="68"/>
      <c r="E1487" s="68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</row>
    <row r="1488" spans="2:53">
      <c r="B1488" s="68"/>
      <c r="C1488" s="68"/>
      <c r="D1488" s="68"/>
      <c r="E1488" s="68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</row>
    <row r="1489" spans="2:53">
      <c r="B1489" s="68"/>
      <c r="C1489" s="68"/>
      <c r="D1489" s="68"/>
      <c r="E1489" s="68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</row>
    <row r="1490" spans="2:53">
      <c r="B1490" s="68"/>
      <c r="C1490" s="68"/>
      <c r="D1490" s="68"/>
      <c r="E1490" s="68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</row>
    <row r="1491" spans="2:53">
      <c r="B1491" s="68"/>
      <c r="C1491" s="68"/>
      <c r="D1491" s="68"/>
      <c r="E1491" s="68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</row>
    <row r="1492" spans="2:53">
      <c r="B1492" s="68"/>
      <c r="C1492" s="68"/>
      <c r="D1492" s="68"/>
      <c r="E1492" s="68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</row>
    <row r="1493" spans="2:53">
      <c r="B1493" s="68"/>
      <c r="C1493" s="68"/>
      <c r="D1493" s="68"/>
      <c r="E1493" s="68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</row>
    <row r="1494" spans="2:53">
      <c r="B1494" s="68"/>
      <c r="C1494" s="68"/>
      <c r="D1494" s="68"/>
      <c r="E1494" s="68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</row>
    <row r="1495" spans="2:53">
      <c r="B1495" s="68"/>
      <c r="C1495" s="68"/>
      <c r="D1495" s="68"/>
      <c r="E1495" s="68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</row>
    <row r="1496" spans="2:53">
      <c r="B1496" s="68"/>
      <c r="C1496" s="68"/>
      <c r="D1496" s="68"/>
      <c r="E1496" s="68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</row>
    <row r="1497" spans="2:53">
      <c r="B1497" s="68"/>
      <c r="C1497" s="68"/>
      <c r="D1497" s="68"/>
      <c r="E1497" s="68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</row>
    <row r="1498" spans="2:53">
      <c r="B1498" s="68"/>
      <c r="C1498" s="68"/>
      <c r="D1498" s="68"/>
      <c r="E1498" s="68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</row>
    <row r="1499" spans="2:53">
      <c r="B1499" s="68"/>
      <c r="C1499" s="68"/>
      <c r="D1499" s="68"/>
      <c r="E1499" s="68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</row>
    <row r="1500" spans="2:53">
      <c r="B1500" s="68"/>
      <c r="C1500" s="68"/>
      <c r="D1500" s="68"/>
      <c r="E1500" s="68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</row>
    <row r="1501" spans="2:53">
      <c r="B1501" s="68"/>
      <c r="C1501" s="68"/>
      <c r="D1501" s="68"/>
      <c r="E1501" s="68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</row>
    <row r="1502" spans="2:53">
      <c r="B1502" s="68"/>
      <c r="C1502" s="68"/>
      <c r="D1502" s="68"/>
      <c r="E1502" s="68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</row>
    <row r="1503" spans="2:53"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</row>
    <row r="1504" spans="2:53">
      <c r="B1504" s="68"/>
      <c r="C1504" s="68"/>
      <c r="D1504" s="68"/>
      <c r="E1504" s="68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</row>
    <row r="1505" spans="2:53">
      <c r="B1505" s="68"/>
      <c r="C1505" s="68"/>
      <c r="D1505" s="68"/>
      <c r="E1505" s="68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</row>
    <row r="1506" spans="2:53">
      <c r="B1506" s="68"/>
      <c r="C1506" s="68"/>
      <c r="D1506" s="68"/>
      <c r="E1506" s="68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</row>
    <row r="1507" spans="2:53">
      <c r="B1507" s="68"/>
      <c r="C1507" s="68"/>
      <c r="D1507" s="68"/>
      <c r="E1507" s="68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</row>
    <row r="1508" spans="2:53">
      <c r="B1508" s="68"/>
      <c r="C1508" s="68"/>
      <c r="D1508" s="68"/>
      <c r="E1508" s="68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</row>
    <row r="1509" spans="2:53">
      <c r="B1509" s="68"/>
      <c r="C1509" s="68"/>
      <c r="D1509" s="68"/>
      <c r="E1509" s="68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</row>
    <row r="1510" spans="2:53">
      <c r="B1510" s="68"/>
      <c r="C1510" s="68"/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</row>
    <row r="1511" spans="2:53">
      <c r="B1511" s="68"/>
      <c r="C1511" s="68"/>
      <c r="D1511" s="68"/>
      <c r="E1511" s="68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</row>
    <row r="1512" spans="2:53">
      <c r="B1512" s="68"/>
      <c r="C1512" s="68"/>
      <c r="D1512" s="68"/>
      <c r="E1512" s="68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</row>
    <row r="1513" spans="2:53">
      <c r="B1513" s="68"/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</row>
    <row r="1514" spans="2:53">
      <c r="B1514" s="68"/>
      <c r="C1514" s="68"/>
      <c r="D1514" s="68"/>
      <c r="E1514" s="68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</row>
    <row r="1515" spans="2:53">
      <c r="B1515" s="68"/>
      <c r="C1515" s="68"/>
      <c r="D1515" s="68"/>
      <c r="E1515" s="68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</row>
    <row r="1516" spans="2:53">
      <c r="B1516" s="68"/>
      <c r="C1516" s="68"/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</row>
    <row r="1517" spans="2:53">
      <c r="B1517" s="68"/>
      <c r="C1517" s="68"/>
      <c r="D1517" s="68"/>
      <c r="E1517" s="68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</row>
    <row r="1518" spans="2:53">
      <c r="B1518" s="68"/>
      <c r="C1518" s="68"/>
      <c r="D1518" s="68"/>
      <c r="E1518" s="68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</row>
    <row r="1519" spans="2:53">
      <c r="B1519" s="68"/>
      <c r="C1519" s="68"/>
      <c r="D1519" s="68"/>
      <c r="E1519" s="68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</row>
    <row r="1520" spans="2:53">
      <c r="B1520" s="68"/>
      <c r="C1520" s="68"/>
      <c r="D1520" s="68"/>
      <c r="E1520" s="68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</row>
    <row r="1521" spans="2:53">
      <c r="B1521" s="68"/>
      <c r="C1521" s="68"/>
      <c r="D1521" s="68"/>
      <c r="E1521" s="68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</row>
    <row r="1522" spans="2:53">
      <c r="B1522" s="68"/>
      <c r="C1522" s="68"/>
      <c r="D1522" s="68"/>
      <c r="E1522" s="68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</row>
    <row r="1523" spans="2:53">
      <c r="B1523" s="68"/>
      <c r="C1523" s="68"/>
      <c r="D1523" s="68"/>
      <c r="E1523" s="68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</row>
    <row r="1524" spans="2:53">
      <c r="B1524" s="68"/>
      <c r="C1524" s="68"/>
      <c r="D1524" s="68"/>
      <c r="E1524" s="68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</row>
    <row r="1525" spans="2:53">
      <c r="B1525" s="68"/>
      <c r="C1525" s="68"/>
      <c r="D1525" s="68"/>
      <c r="E1525" s="68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</row>
    <row r="1526" spans="2:53">
      <c r="B1526" s="68"/>
      <c r="C1526" s="68"/>
      <c r="D1526" s="68"/>
      <c r="E1526" s="68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</row>
    <row r="1527" spans="2:53">
      <c r="B1527" s="68"/>
      <c r="C1527" s="68"/>
      <c r="D1527" s="68"/>
      <c r="E1527" s="68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</row>
    <row r="1528" spans="2:53">
      <c r="B1528" s="68"/>
      <c r="C1528" s="68"/>
      <c r="D1528" s="68"/>
      <c r="E1528" s="68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</row>
    <row r="1529" spans="2:53">
      <c r="B1529" s="68"/>
      <c r="C1529" s="68"/>
      <c r="D1529" s="68"/>
      <c r="E1529" s="68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</row>
    <row r="1530" spans="2:53">
      <c r="B1530" s="68"/>
      <c r="C1530" s="68"/>
      <c r="D1530" s="68"/>
      <c r="E1530" s="68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  <c r="AO1530" s="68"/>
      <c r="AP1530" s="68"/>
      <c r="AQ1530" s="68"/>
      <c r="AR1530" s="68"/>
      <c r="AS1530" s="68"/>
      <c r="AT1530" s="68"/>
      <c r="AU1530" s="68"/>
      <c r="AV1530" s="68"/>
      <c r="AW1530" s="68"/>
      <c r="AX1530" s="68"/>
      <c r="AY1530" s="68"/>
      <c r="AZ1530" s="68"/>
      <c r="BA1530" s="68"/>
    </row>
    <row r="1531" spans="2:53">
      <c r="B1531" s="68"/>
      <c r="C1531" s="68"/>
      <c r="D1531" s="68"/>
      <c r="E1531" s="68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  <c r="AO1531" s="68"/>
      <c r="AP1531" s="68"/>
      <c r="AQ1531" s="68"/>
      <c r="AR1531" s="68"/>
      <c r="AS1531" s="68"/>
      <c r="AT1531" s="68"/>
      <c r="AU1531" s="68"/>
      <c r="AV1531" s="68"/>
      <c r="AW1531" s="68"/>
      <c r="AX1531" s="68"/>
      <c r="AY1531" s="68"/>
      <c r="AZ1531" s="68"/>
      <c r="BA1531" s="68"/>
    </row>
    <row r="1532" spans="2:53">
      <c r="B1532" s="68"/>
      <c r="C1532" s="68"/>
      <c r="D1532" s="68"/>
      <c r="E1532" s="68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  <c r="AO1532" s="68"/>
      <c r="AP1532" s="68"/>
      <c r="AQ1532" s="68"/>
      <c r="AR1532" s="68"/>
      <c r="AS1532" s="68"/>
      <c r="AT1532" s="68"/>
      <c r="AU1532" s="68"/>
      <c r="AV1532" s="68"/>
      <c r="AW1532" s="68"/>
      <c r="AX1532" s="68"/>
      <c r="AY1532" s="68"/>
      <c r="AZ1532" s="68"/>
      <c r="BA1532" s="68"/>
    </row>
    <row r="1533" spans="2:53">
      <c r="B1533" s="68"/>
      <c r="C1533" s="68"/>
      <c r="D1533" s="68"/>
      <c r="E1533" s="68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  <c r="AO1533" s="68"/>
      <c r="AP1533" s="68"/>
      <c r="AQ1533" s="68"/>
      <c r="AR1533" s="68"/>
      <c r="AS1533" s="68"/>
      <c r="AT1533" s="68"/>
      <c r="AU1533" s="68"/>
      <c r="AV1533" s="68"/>
      <c r="AW1533" s="68"/>
      <c r="AX1533" s="68"/>
      <c r="AY1533" s="68"/>
      <c r="AZ1533" s="68"/>
      <c r="BA1533" s="68"/>
    </row>
    <row r="1534" spans="2:53">
      <c r="B1534" s="68"/>
      <c r="C1534" s="68"/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  <c r="AO1534" s="68"/>
      <c r="AP1534" s="68"/>
      <c r="AQ1534" s="68"/>
      <c r="AR1534" s="68"/>
      <c r="AS1534" s="68"/>
      <c r="AT1534" s="68"/>
      <c r="AU1534" s="68"/>
      <c r="AV1534" s="68"/>
      <c r="AW1534" s="68"/>
      <c r="AX1534" s="68"/>
      <c r="AY1534" s="68"/>
      <c r="AZ1534" s="68"/>
      <c r="BA1534" s="68"/>
    </row>
    <row r="1535" spans="2:53">
      <c r="B1535" s="68"/>
      <c r="C1535" s="68"/>
      <c r="D1535" s="68"/>
      <c r="E1535" s="68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</row>
    <row r="1536" spans="2:53">
      <c r="B1536" s="68"/>
      <c r="C1536" s="68"/>
      <c r="D1536" s="68"/>
      <c r="E1536" s="68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  <c r="AL1536" s="68"/>
      <c r="AM1536" s="68"/>
      <c r="AN1536" s="68"/>
      <c r="AO1536" s="68"/>
      <c r="AP1536" s="68"/>
      <c r="AQ1536" s="68"/>
      <c r="AR1536" s="68"/>
      <c r="AS1536" s="68"/>
      <c r="AT1536" s="68"/>
      <c r="AU1536" s="68"/>
      <c r="AV1536" s="68"/>
      <c r="AW1536" s="68"/>
      <c r="AX1536" s="68"/>
      <c r="AY1536" s="68"/>
      <c r="AZ1536" s="68"/>
      <c r="BA1536" s="68"/>
    </row>
    <row r="1537" spans="2:53">
      <c r="B1537" s="68"/>
      <c r="C1537" s="68"/>
      <c r="D1537" s="68"/>
      <c r="E1537" s="68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  <c r="AO1537" s="68"/>
      <c r="AP1537" s="68"/>
      <c r="AQ1537" s="68"/>
      <c r="AR1537" s="68"/>
      <c r="AS1537" s="68"/>
      <c r="AT1537" s="68"/>
      <c r="AU1537" s="68"/>
      <c r="AV1537" s="68"/>
      <c r="AW1537" s="68"/>
      <c r="AX1537" s="68"/>
      <c r="AY1537" s="68"/>
      <c r="AZ1537" s="68"/>
      <c r="BA1537" s="68"/>
    </row>
    <row r="1538" spans="2:53">
      <c r="B1538" s="68"/>
      <c r="C1538" s="68"/>
      <c r="D1538" s="68"/>
      <c r="E1538" s="68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  <c r="AO1538" s="68"/>
      <c r="AP1538" s="68"/>
      <c r="AQ1538" s="68"/>
      <c r="AR1538" s="68"/>
      <c r="AS1538" s="68"/>
      <c r="AT1538" s="68"/>
      <c r="AU1538" s="68"/>
      <c r="AV1538" s="68"/>
      <c r="AW1538" s="68"/>
      <c r="AX1538" s="68"/>
      <c r="AY1538" s="68"/>
      <c r="AZ1538" s="68"/>
      <c r="BA1538" s="68"/>
    </row>
    <row r="1539" spans="2:53">
      <c r="B1539" s="68"/>
      <c r="C1539" s="68"/>
      <c r="D1539" s="68"/>
      <c r="E1539" s="68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  <c r="AO1539" s="68"/>
      <c r="AP1539" s="68"/>
      <c r="AQ1539" s="68"/>
      <c r="AR1539" s="68"/>
      <c r="AS1539" s="68"/>
      <c r="AT1539" s="68"/>
      <c r="AU1539" s="68"/>
      <c r="AV1539" s="68"/>
      <c r="AW1539" s="68"/>
      <c r="AX1539" s="68"/>
      <c r="AY1539" s="68"/>
      <c r="AZ1539" s="68"/>
      <c r="BA1539" s="68"/>
    </row>
    <row r="1540" spans="2:53"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</row>
    <row r="1541" spans="2:53">
      <c r="B1541" s="68"/>
      <c r="C1541" s="68"/>
      <c r="D1541" s="68"/>
      <c r="E1541" s="68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  <c r="AO1541" s="68"/>
      <c r="AP1541" s="68"/>
      <c r="AQ1541" s="68"/>
      <c r="AR1541" s="68"/>
      <c r="AS1541" s="68"/>
      <c r="AT1541" s="68"/>
      <c r="AU1541" s="68"/>
      <c r="AV1541" s="68"/>
      <c r="AW1541" s="68"/>
      <c r="AX1541" s="68"/>
      <c r="AY1541" s="68"/>
      <c r="AZ1541" s="68"/>
      <c r="BA1541" s="68"/>
    </row>
    <row r="1542" spans="2:53">
      <c r="B1542" s="68"/>
      <c r="C1542" s="68"/>
      <c r="D1542" s="68"/>
      <c r="E1542" s="68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</row>
    <row r="1543" spans="2:53">
      <c r="B1543" s="68"/>
      <c r="C1543" s="68"/>
      <c r="D1543" s="68"/>
      <c r="E1543" s="68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  <c r="AO1543" s="68"/>
      <c r="AP1543" s="68"/>
      <c r="AQ1543" s="68"/>
      <c r="AR1543" s="68"/>
      <c r="AS1543" s="68"/>
      <c r="AT1543" s="68"/>
      <c r="AU1543" s="68"/>
      <c r="AV1543" s="68"/>
      <c r="AW1543" s="68"/>
      <c r="AX1543" s="68"/>
      <c r="AY1543" s="68"/>
      <c r="AZ1543" s="68"/>
      <c r="BA1543" s="68"/>
    </row>
    <row r="1544" spans="2:53"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8"/>
      <c r="AN1544" s="68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68"/>
      <c r="AY1544" s="68"/>
      <c r="AZ1544" s="68"/>
      <c r="BA1544" s="68"/>
    </row>
    <row r="1545" spans="2:53"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  <c r="AO1545" s="68"/>
      <c r="AP1545" s="68"/>
      <c r="AQ1545" s="68"/>
      <c r="AR1545" s="68"/>
      <c r="AS1545" s="68"/>
      <c r="AT1545" s="68"/>
      <c r="AU1545" s="68"/>
      <c r="AV1545" s="68"/>
      <c r="AW1545" s="68"/>
      <c r="AX1545" s="68"/>
      <c r="AY1545" s="68"/>
      <c r="AZ1545" s="68"/>
      <c r="BA1545" s="68"/>
    </row>
    <row r="1546" spans="2:53"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</row>
    <row r="1547" spans="2:53"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  <c r="AO1547" s="68"/>
      <c r="AP1547" s="68"/>
      <c r="AQ1547" s="68"/>
      <c r="AR1547" s="68"/>
      <c r="AS1547" s="68"/>
      <c r="AT1547" s="68"/>
      <c r="AU1547" s="68"/>
      <c r="AV1547" s="68"/>
      <c r="AW1547" s="68"/>
      <c r="AX1547" s="68"/>
      <c r="AY1547" s="68"/>
      <c r="AZ1547" s="68"/>
      <c r="BA1547" s="68"/>
    </row>
    <row r="1548" spans="2:53"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</row>
    <row r="1549" spans="2:53"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</row>
    <row r="1550" spans="2:53"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</row>
    <row r="1551" spans="2:53"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</row>
    <row r="1552" spans="2:53"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</row>
    <row r="1553" spans="2:53"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</row>
    <row r="1554" spans="2:53"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  <c r="AO1554" s="68"/>
      <c r="AP1554" s="68"/>
      <c r="AQ1554" s="68"/>
      <c r="AR1554" s="68"/>
      <c r="AS1554" s="68"/>
      <c r="AT1554" s="68"/>
      <c r="AU1554" s="68"/>
      <c r="AV1554" s="68"/>
      <c r="AW1554" s="68"/>
      <c r="AX1554" s="68"/>
      <c r="AY1554" s="68"/>
      <c r="AZ1554" s="68"/>
      <c r="BA1554" s="68"/>
    </row>
    <row r="1555" spans="2:53"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  <c r="AO1555" s="68"/>
      <c r="AP1555" s="68"/>
      <c r="AQ1555" s="68"/>
      <c r="AR1555" s="68"/>
      <c r="AS1555" s="68"/>
      <c r="AT1555" s="68"/>
      <c r="AU1555" s="68"/>
      <c r="AV1555" s="68"/>
      <c r="AW1555" s="68"/>
      <c r="AX1555" s="68"/>
      <c r="AY1555" s="68"/>
      <c r="AZ1555" s="68"/>
      <c r="BA1555" s="68"/>
    </row>
    <row r="1556" spans="2:53"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  <c r="AO1556" s="68"/>
      <c r="AP1556" s="68"/>
      <c r="AQ1556" s="68"/>
      <c r="AR1556" s="68"/>
      <c r="AS1556" s="68"/>
      <c r="AT1556" s="68"/>
      <c r="AU1556" s="68"/>
      <c r="AV1556" s="68"/>
      <c r="AW1556" s="68"/>
      <c r="AX1556" s="68"/>
      <c r="AY1556" s="68"/>
      <c r="AZ1556" s="68"/>
      <c r="BA1556" s="68"/>
    </row>
    <row r="1557" spans="2:53"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  <c r="AO1557" s="68"/>
      <c r="AP1557" s="68"/>
      <c r="AQ1557" s="68"/>
      <c r="AR1557" s="68"/>
      <c r="AS1557" s="68"/>
      <c r="AT1557" s="68"/>
      <c r="AU1557" s="68"/>
      <c r="AV1557" s="68"/>
      <c r="AW1557" s="68"/>
      <c r="AX1557" s="68"/>
      <c r="AY1557" s="68"/>
      <c r="AZ1557" s="68"/>
      <c r="BA1557" s="68"/>
    </row>
    <row r="1558" spans="2:53"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  <c r="AO1558" s="68"/>
      <c r="AP1558" s="68"/>
      <c r="AQ1558" s="68"/>
      <c r="AR1558" s="68"/>
      <c r="AS1558" s="68"/>
      <c r="AT1558" s="68"/>
      <c r="AU1558" s="68"/>
      <c r="AV1558" s="68"/>
      <c r="AW1558" s="68"/>
      <c r="AX1558" s="68"/>
      <c r="AY1558" s="68"/>
      <c r="AZ1558" s="68"/>
      <c r="BA1558" s="68"/>
    </row>
    <row r="1559" spans="2:53"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  <c r="AO1559" s="68"/>
      <c r="AP1559" s="68"/>
      <c r="AQ1559" s="68"/>
      <c r="AR1559" s="68"/>
      <c r="AS1559" s="68"/>
      <c r="AT1559" s="68"/>
      <c r="AU1559" s="68"/>
      <c r="AV1559" s="68"/>
      <c r="AW1559" s="68"/>
      <c r="AX1559" s="68"/>
      <c r="AY1559" s="68"/>
      <c r="AZ1559" s="68"/>
      <c r="BA1559" s="68"/>
    </row>
    <row r="1560" spans="2:53"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</row>
    <row r="1561" spans="2:53"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  <c r="AO1561" s="68"/>
      <c r="AP1561" s="68"/>
      <c r="AQ1561" s="68"/>
      <c r="AR1561" s="68"/>
      <c r="AS1561" s="68"/>
      <c r="AT1561" s="68"/>
      <c r="AU1561" s="68"/>
      <c r="AV1561" s="68"/>
      <c r="AW1561" s="68"/>
      <c r="AX1561" s="68"/>
      <c r="AY1561" s="68"/>
      <c r="AZ1561" s="68"/>
      <c r="BA1561" s="68"/>
    </row>
    <row r="1562" spans="2:53"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  <c r="AO1562" s="68"/>
      <c r="AP1562" s="68"/>
      <c r="AQ1562" s="68"/>
      <c r="AR1562" s="68"/>
      <c r="AS1562" s="68"/>
      <c r="AT1562" s="68"/>
      <c r="AU1562" s="68"/>
      <c r="AV1562" s="68"/>
      <c r="AW1562" s="68"/>
      <c r="AX1562" s="68"/>
      <c r="AY1562" s="68"/>
      <c r="AZ1562" s="68"/>
      <c r="BA1562" s="68"/>
    </row>
    <row r="1563" spans="2:53"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  <c r="AO1563" s="68"/>
      <c r="AP1563" s="68"/>
      <c r="AQ1563" s="68"/>
      <c r="AR1563" s="68"/>
      <c r="AS1563" s="68"/>
      <c r="AT1563" s="68"/>
      <c r="AU1563" s="68"/>
      <c r="AV1563" s="68"/>
      <c r="AW1563" s="68"/>
      <c r="AX1563" s="68"/>
      <c r="AY1563" s="68"/>
      <c r="AZ1563" s="68"/>
      <c r="BA1563" s="68"/>
    </row>
    <row r="1564" spans="2:53"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  <c r="AO1564" s="68"/>
      <c r="AP1564" s="68"/>
      <c r="AQ1564" s="68"/>
      <c r="AR1564" s="68"/>
      <c r="AS1564" s="68"/>
      <c r="AT1564" s="68"/>
      <c r="AU1564" s="68"/>
      <c r="AV1564" s="68"/>
      <c r="AW1564" s="68"/>
      <c r="AX1564" s="68"/>
      <c r="AY1564" s="68"/>
      <c r="AZ1564" s="68"/>
      <c r="BA1564" s="68"/>
    </row>
    <row r="1565" spans="2:53"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  <c r="AO1565" s="68"/>
      <c r="AP1565" s="68"/>
      <c r="AQ1565" s="68"/>
      <c r="AR1565" s="68"/>
      <c r="AS1565" s="68"/>
      <c r="AT1565" s="68"/>
      <c r="AU1565" s="68"/>
      <c r="AV1565" s="68"/>
      <c r="AW1565" s="68"/>
      <c r="AX1565" s="68"/>
      <c r="AY1565" s="68"/>
      <c r="AZ1565" s="68"/>
      <c r="BA1565" s="68"/>
    </row>
    <row r="1566" spans="2:53"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  <c r="AO1566" s="68"/>
      <c r="AP1566" s="68"/>
      <c r="AQ1566" s="68"/>
      <c r="AR1566" s="68"/>
      <c r="AS1566" s="68"/>
      <c r="AT1566" s="68"/>
      <c r="AU1566" s="68"/>
      <c r="AV1566" s="68"/>
      <c r="AW1566" s="68"/>
      <c r="AX1566" s="68"/>
      <c r="AY1566" s="68"/>
      <c r="AZ1566" s="68"/>
      <c r="BA1566" s="68"/>
    </row>
    <row r="1567" spans="2:53"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</row>
    <row r="1568" spans="2:53"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  <c r="AO1568" s="68"/>
      <c r="AP1568" s="68"/>
      <c r="AQ1568" s="68"/>
      <c r="AR1568" s="68"/>
      <c r="AS1568" s="68"/>
      <c r="AT1568" s="68"/>
      <c r="AU1568" s="68"/>
      <c r="AV1568" s="68"/>
      <c r="AW1568" s="68"/>
      <c r="AX1568" s="68"/>
      <c r="AY1568" s="68"/>
      <c r="AZ1568" s="68"/>
      <c r="BA1568" s="68"/>
    </row>
    <row r="1569" spans="2:53"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  <c r="AO1569" s="68"/>
      <c r="AP1569" s="68"/>
      <c r="AQ1569" s="68"/>
      <c r="AR1569" s="68"/>
      <c r="AS1569" s="68"/>
      <c r="AT1569" s="68"/>
      <c r="AU1569" s="68"/>
      <c r="AV1569" s="68"/>
      <c r="AW1569" s="68"/>
      <c r="AX1569" s="68"/>
      <c r="AY1569" s="68"/>
      <c r="AZ1569" s="68"/>
      <c r="BA1569" s="68"/>
    </row>
    <row r="1570" spans="2:53"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  <c r="AO1570" s="68"/>
      <c r="AP1570" s="68"/>
      <c r="AQ1570" s="68"/>
      <c r="AR1570" s="68"/>
      <c r="AS1570" s="68"/>
      <c r="AT1570" s="68"/>
      <c r="AU1570" s="68"/>
      <c r="AV1570" s="68"/>
      <c r="AW1570" s="68"/>
      <c r="AX1570" s="68"/>
      <c r="AY1570" s="68"/>
      <c r="AZ1570" s="68"/>
      <c r="BA1570" s="68"/>
    </row>
    <row r="1571" spans="2:53"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</row>
    <row r="1572" spans="2:53"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</row>
    <row r="1573" spans="2:53"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</row>
    <row r="1574" spans="2:53"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</row>
    <row r="1575" spans="2:53"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</row>
    <row r="1576" spans="2:53"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</row>
    <row r="1577" spans="2:53"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</row>
    <row r="1578" spans="2:53"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</row>
    <row r="1579" spans="2:53"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</row>
    <row r="1580" spans="2:53"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</row>
    <row r="1581" spans="2:53"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</row>
    <row r="1582" spans="2:53"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</row>
    <row r="1583" spans="2:53"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</row>
    <row r="1584" spans="2:53"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</row>
    <row r="1585" spans="2:53"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</row>
    <row r="1586" spans="2:53"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</row>
    <row r="1587" spans="2:53"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</row>
    <row r="1588" spans="2:53"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</row>
    <row r="1589" spans="2:53"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</row>
    <row r="1590" spans="2:53"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</row>
    <row r="1591" spans="2:53"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</row>
    <row r="1592" spans="2:53"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</row>
    <row r="1593" spans="2:53"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</row>
    <row r="1594" spans="2:53"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</row>
    <row r="1595" spans="2:53"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</row>
    <row r="1596" spans="2:53"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</row>
    <row r="1597" spans="2:53"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</row>
    <row r="1598" spans="2:53"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</row>
    <row r="1599" spans="2:53"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</row>
    <row r="1600" spans="2:53"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</row>
    <row r="1601" spans="2:53"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</row>
    <row r="1602" spans="2:53"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</row>
    <row r="1603" spans="2:53"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</row>
    <row r="1604" spans="2:53"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</row>
    <row r="1605" spans="2:53"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</row>
    <row r="1606" spans="2:53"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</row>
    <row r="1607" spans="2:53"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</row>
    <row r="1608" spans="2:53"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</row>
    <row r="1609" spans="2:53"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</row>
    <row r="1610" spans="2:53"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</row>
    <row r="1611" spans="2:53"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</row>
    <row r="1612" spans="2:53"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</row>
    <row r="1613" spans="2:53"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</row>
    <row r="1614" spans="2:53"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</row>
    <row r="1615" spans="2:53"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</row>
    <row r="1616" spans="2:53"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</row>
    <row r="1617" spans="2:53"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</row>
    <row r="1618" spans="2:53"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</row>
    <row r="1619" spans="2:53"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</row>
    <row r="1620" spans="2:53"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</row>
    <row r="1621" spans="2:53"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</row>
    <row r="1622" spans="2:53"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</row>
    <row r="1623" spans="2:53"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</row>
    <row r="1624" spans="2:53"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</row>
    <row r="1625" spans="2:53"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</row>
    <row r="1626" spans="2:53"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</row>
    <row r="1627" spans="2:53"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</row>
    <row r="1628" spans="2:53"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</row>
    <row r="1629" spans="2:53"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</row>
    <row r="1630" spans="2:53"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</row>
    <row r="1631" spans="2:53"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</row>
    <row r="1632" spans="2:53"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</row>
    <row r="1633" spans="2:53"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</row>
    <row r="1634" spans="2:53"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</row>
    <row r="1635" spans="2:53"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</row>
    <row r="1636" spans="2:53"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</row>
    <row r="1637" spans="2:53"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</row>
    <row r="1638" spans="2:53"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</row>
    <row r="1639" spans="2:53"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</row>
    <row r="1640" spans="2:53"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</row>
    <row r="1641" spans="2:53"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</row>
    <row r="1642" spans="2:53"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</row>
    <row r="1643" spans="2:53"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</row>
    <row r="1644" spans="2:53"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</row>
    <row r="1645" spans="2:53"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</row>
    <row r="1646" spans="2:53"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</row>
    <row r="1647" spans="2:53"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</row>
    <row r="1648" spans="2:53"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</row>
    <row r="1649" spans="2:53"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</row>
    <row r="1650" spans="2:53"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</row>
    <row r="1651" spans="2:53"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</row>
    <row r="1652" spans="2:53"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</row>
    <row r="1653" spans="2:53"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</row>
    <row r="1654" spans="2:53"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</row>
    <row r="1655" spans="2:53"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</row>
    <row r="1656" spans="2:53"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</row>
    <row r="1657" spans="2:53"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</row>
    <row r="1658" spans="2:53"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</row>
    <row r="1659" spans="2:53"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</row>
    <row r="1660" spans="2:53"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</row>
    <row r="1661" spans="2:53"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</row>
    <row r="1662" spans="2:53"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</row>
    <row r="1663" spans="2:53"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</row>
    <row r="1664" spans="2:53"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</row>
    <row r="1665" spans="2:53"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</row>
    <row r="1666" spans="2:53"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</row>
    <row r="1667" spans="2:53"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</row>
    <row r="1668" spans="2:53"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</row>
    <row r="1669" spans="2:53"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</row>
    <row r="1670" spans="2:53"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</row>
    <row r="1671" spans="2:53"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</row>
    <row r="1672" spans="2:53"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</row>
    <row r="1673" spans="2:53"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</row>
    <row r="1674" spans="2:53"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</row>
    <row r="1675" spans="2:53"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</row>
    <row r="1676" spans="2:53"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</row>
    <row r="1677" spans="2:53"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</row>
    <row r="1678" spans="2:53"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</row>
    <row r="1679" spans="2:53"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</row>
    <row r="1680" spans="2:53"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</row>
    <row r="1681" spans="2:53"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</row>
    <row r="1682" spans="2:53"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</row>
    <row r="1683" spans="2:53"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</row>
    <row r="1684" spans="2:53"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</row>
    <row r="1685" spans="2:53"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</row>
    <row r="1686" spans="2:53"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</row>
    <row r="1687" spans="2:53"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</row>
    <row r="1688" spans="2:53"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</row>
    <row r="1689" spans="2:53"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</row>
    <row r="1690" spans="2:53"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</row>
    <row r="1691" spans="2:53"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</row>
    <row r="1692" spans="2:53"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</row>
    <row r="1693" spans="2:53"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</row>
    <row r="1694" spans="2:53"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</row>
    <row r="1695" spans="2:53"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</row>
    <row r="1696" spans="2:53"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</row>
    <row r="1697" spans="2:53"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</row>
    <row r="1698" spans="2:53"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</row>
    <row r="1699" spans="2:53"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</row>
    <row r="1700" spans="2:53"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</row>
    <row r="1701" spans="2:53"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</row>
    <row r="1702" spans="2:53"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</row>
    <row r="1703" spans="2:53"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</row>
    <row r="1704" spans="2:53"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</row>
    <row r="1705" spans="2:53"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  <c r="AO1705" s="68"/>
      <c r="AP1705" s="68"/>
      <c r="AQ1705" s="68"/>
      <c r="AR1705" s="68"/>
      <c r="AS1705" s="68"/>
      <c r="AT1705" s="68"/>
      <c r="AU1705" s="68"/>
      <c r="AV1705" s="68"/>
      <c r="AW1705" s="68"/>
      <c r="AX1705" s="68"/>
      <c r="AY1705" s="68"/>
      <c r="AZ1705" s="68"/>
      <c r="BA1705" s="68"/>
    </row>
    <row r="1706" spans="2:53"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  <c r="AO1706" s="68"/>
      <c r="AP1706" s="68"/>
      <c r="AQ1706" s="68"/>
      <c r="AR1706" s="68"/>
      <c r="AS1706" s="68"/>
      <c r="AT1706" s="68"/>
      <c r="AU1706" s="68"/>
      <c r="AV1706" s="68"/>
      <c r="AW1706" s="68"/>
      <c r="AX1706" s="68"/>
      <c r="AY1706" s="68"/>
      <c r="AZ1706" s="68"/>
      <c r="BA1706" s="68"/>
    </row>
    <row r="1707" spans="2:53"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  <c r="AO1707" s="68"/>
      <c r="AP1707" s="68"/>
      <c r="AQ1707" s="68"/>
      <c r="AR1707" s="68"/>
      <c r="AS1707" s="68"/>
      <c r="AT1707" s="68"/>
      <c r="AU1707" s="68"/>
      <c r="AV1707" s="68"/>
      <c r="AW1707" s="68"/>
      <c r="AX1707" s="68"/>
      <c r="AY1707" s="68"/>
      <c r="AZ1707" s="68"/>
      <c r="BA1707" s="68"/>
    </row>
    <row r="1708" spans="2:53"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  <c r="AO1708" s="68"/>
      <c r="AP1708" s="68"/>
      <c r="AQ1708" s="68"/>
      <c r="AR1708" s="68"/>
      <c r="AS1708" s="68"/>
      <c r="AT1708" s="68"/>
      <c r="AU1708" s="68"/>
      <c r="AV1708" s="68"/>
      <c r="AW1708" s="68"/>
      <c r="AX1708" s="68"/>
      <c r="AY1708" s="68"/>
      <c r="AZ1708" s="68"/>
      <c r="BA1708" s="68"/>
    </row>
    <row r="1709" spans="2:53"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</row>
    <row r="1710" spans="2:53"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  <c r="AO1710" s="68"/>
      <c r="AP1710" s="68"/>
      <c r="AQ1710" s="68"/>
      <c r="AR1710" s="68"/>
      <c r="AS1710" s="68"/>
      <c r="AT1710" s="68"/>
      <c r="AU1710" s="68"/>
      <c r="AV1710" s="68"/>
      <c r="AW1710" s="68"/>
      <c r="AX1710" s="68"/>
      <c r="AY1710" s="68"/>
      <c r="AZ1710" s="68"/>
      <c r="BA1710" s="68"/>
    </row>
    <row r="1711" spans="2:53"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</row>
    <row r="1712" spans="2:53"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</row>
    <row r="1713" spans="2:53"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</row>
    <row r="1714" spans="2:53"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</row>
    <row r="1715" spans="2:53"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</row>
    <row r="1716" spans="2:53"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</row>
    <row r="1717" spans="2:53"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</row>
    <row r="1718" spans="2:53"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</row>
    <row r="1719" spans="2:53"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</row>
    <row r="1720" spans="2:53"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</row>
    <row r="1721" spans="2:53"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</row>
    <row r="1722" spans="2:53"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</row>
    <row r="1723" spans="2:53"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</row>
    <row r="1724" spans="2:53"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</row>
    <row r="1725" spans="2:53"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</row>
    <row r="1726" spans="2:53"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</row>
    <row r="1727" spans="2:53"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</row>
    <row r="1728" spans="2:53"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</row>
    <row r="1729" spans="2:53"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</row>
    <row r="1730" spans="2:53"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</row>
    <row r="1731" spans="2:53"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</row>
    <row r="1732" spans="2:53"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</row>
    <row r="1733" spans="2:53"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</row>
    <row r="1734" spans="2:53"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</row>
    <row r="1735" spans="2:53"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</row>
    <row r="1736" spans="2:53"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</row>
    <row r="1737" spans="2:53"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</row>
    <row r="1738" spans="2:53"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</row>
    <row r="1739" spans="2:53"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</row>
    <row r="1740" spans="2:53"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</row>
    <row r="1741" spans="2:53"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</row>
    <row r="1742" spans="2:53"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</row>
    <row r="1743" spans="2:53"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</row>
    <row r="1744" spans="2:53"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</row>
    <row r="1745" spans="2:53"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</row>
    <row r="1746" spans="2:53"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</row>
    <row r="1747" spans="2:53"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  <c r="AO1747" s="68"/>
      <c r="AP1747" s="68"/>
      <c r="AQ1747" s="68"/>
      <c r="AR1747" s="68"/>
      <c r="AS1747" s="68"/>
      <c r="AT1747" s="68"/>
      <c r="AU1747" s="68"/>
      <c r="AV1747" s="68"/>
      <c r="AW1747" s="68"/>
      <c r="AX1747" s="68"/>
      <c r="AY1747" s="68"/>
      <c r="AZ1747" s="68"/>
      <c r="BA1747" s="68"/>
    </row>
    <row r="1748" spans="2:53"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  <c r="AO1748" s="68"/>
      <c r="AP1748" s="68"/>
      <c r="AQ1748" s="68"/>
      <c r="AR1748" s="68"/>
      <c r="AS1748" s="68"/>
      <c r="AT1748" s="68"/>
      <c r="AU1748" s="68"/>
      <c r="AV1748" s="68"/>
      <c r="AW1748" s="68"/>
      <c r="AX1748" s="68"/>
      <c r="AY1748" s="68"/>
      <c r="AZ1748" s="68"/>
      <c r="BA1748" s="68"/>
    </row>
    <row r="1749" spans="2:53"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  <c r="AO1749" s="68"/>
      <c r="AP1749" s="68"/>
      <c r="AQ1749" s="68"/>
      <c r="AR1749" s="68"/>
      <c r="AS1749" s="68"/>
      <c r="AT1749" s="68"/>
      <c r="AU1749" s="68"/>
      <c r="AV1749" s="68"/>
      <c r="AW1749" s="68"/>
      <c r="AX1749" s="68"/>
      <c r="AY1749" s="68"/>
      <c r="AZ1749" s="68"/>
      <c r="BA1749" s="68"/>
    </row>
    <row r="1750" spans="2:53"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  <c r="AO1750" s="68"/>
      <c r="AP1750" s="68"/>
      <c r="AQ1750" s="68"/>
      <c r="AR1750" s="68"/>
      <c r="AS1750" s="68"/>
      <c r="AT1750" s="68"/>
      <c r="AU1750" s="68"/>
      <c r="AV1750" s="68"/>
      <c r="AW1750" s="68"/>
      <c r="AX1750" s="68"/>
      <c r="AY1750" s="68"/>
      <c r="AZ1750" s="68"/>
      <c r="BA1750" s="68"/>
    </row>
    <row r="1751" spans="2:53"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</row>
    <row r="1752" spans="2:53"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</row>
    <row r="1753" spans="2:53"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</row>
    <row r="1754" spans="2:53"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</row>
    <row r="1755" spans="2:53"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</row>
    <row r="1756" spans="2:53"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</row>
    <row r="1757" spans="2:53"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</row>
    <row r="1758" spans="2:53"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</row>
    <row r="1759" spans="2:53"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  <c r="AO1759" s="68"/>
      <c r="AP1759" s="68"/>
      <c r="AQ1759" s="68"/>
      <c r="AR1759" s="68"/>
      <c r="AS1759" s="68"/>
      <c r="AT1759" s="68"/>
      <c r="AU1759" s="68"/>
      <c r="AV1759" s="68"/>
      <c r="AW1759" s="68"/>
      <c r="AX1759" s="68"/>
      <c r="AY1759" s="68"/>
      <c r="AZ1759" s="68"/>
      <c r="BA1759" s="68"/>
    </row>
    <row r="1760" spans="2:53"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  <c r="AO1760" s="68"/>
      <c r="AP1760" s="68"/>
      <c r="AQ1760" s="68"/>
      <c r="AR1760" s="68"/>
      <c r="AS1760" s="68"/>
      <c r="AT1760" s="68"/>
      <c r="AU1760" s="68"/>
      <c r="AV1760" s="68"/>
      <c r="AW1760" s="68"/>
      <c r="AX1760" s="68"/>
      <c r="AY1760" s="68"/>
      <c r="AZ1760" s="68"/>
      <c r="BA1760" s="68"/>
    </row>
    <row r="1761" spans="2:53"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</row>
    <row r="1762" spans="2:53"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  <c r="AO1762" s="68"/>
      <c r="AP1762" s="68"/>
      <c r="AQ1762" s="68"/>
      <c r="AR1762" s="68"/>
      <c r="AS1762" s="68"/>
      <c r="AT1762" s="68"/>
      <c r="AU1762" s="68"/>
      <c r="AV1762" s="68"/>
      <c r="AW1762" s="68"/>
      <c r="AX1762" s="68"/>
      <c r="AY1762" s="68"/>
      <c r="AZ1762" s="68"/>
      <c r="BA1762" s="68"/>
    </row>
    <row r="1763" spans="2:53"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</row>
    <row r="1764" spans="2:53"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</row>
    <row r="1765" spans="2:53"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</row>
    <row r="1766" spans="2:53"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</row>
    <row r="1767" spans="2:53"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</row>
    <row r="1768" spans="2:53"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</row>
    <row r="1769" spans="2:53"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</row>
    <row r="1770" spans="2:53"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</row>
    <row r="1771" spans="2:53"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</row>
    <row r="1772" spans="2:53"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</row>
    <row r="1773" spans="2:53"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</row>
    <row r="1774" spans="2:53"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</row>
    <row r="1775" spans="2:53"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</row>
    <row r="1776" spans="2:53"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</row>
    <row r="1777" spans="2:53"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</row>
    <row r="1778" spans="2:53"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</row>
    <row r="1779" spans="2:53"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</row>
    <row r="1780" spans="2:53"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</row>
    <row r="1781" spans="2:53"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</row>
    <row r="1782" spans="2:53"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</row>
    <row r="1783" spans="2:53"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</row>
    <row r="1784" spans="2:53"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</row>
    <row r="1785" spans="2:53"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</row>
    <row r="1786" spans="2:53"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</row>
    <row r="1787" spans="2:53"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</row>
    <row r="1788" spans="2:53"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</row>
    <row r="1789" spans="2:53"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</row>
    <row r="1790" spans="2:53"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</row>
    <row r="1791" spans="2:53"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</row>
    <row r="1792" spans="2:53"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</row>
    <row r="1793" spans="2:53"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</row>
    <row r="1794" spans="2:53"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</row>
    <row r="1795" spans="2:53"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</row>
    <row r="1796" spans="2:53"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</row>
    <row r="1797" spans="2:53"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</row>
    <row r="1798" spans="2:53"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</row>
    <row r="1799" spans="2:53"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</row>
    <row r="1800" spans="2:53"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</row>
    <row r="1801" spans="2:53"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</row>
    <row r="1802" spans="2:53"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</row>
    <row r="1803" spans="2:53"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</row>
    <row r="1804" spans="2:53"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  <c r="AO1804" s="68"/>
      <c r="AP1804" s="68"/>
      <c r="AQ1804" s="68"/>
      <c r="AR1804" s="68"/>
      <c r="AS1804" s="68"/>
      <c r="AT1804" s="68"/>
      <c r="AU1804" s="68"/>
      <c r="AV1804" s="68"/>
      <c r="AW1804" s="68"/>
      <c r="AX1804" s="68"/>
      <c r="AY1804" s="68"/>
      <c r="AZ1804" s="68"/>
      <c r="BA1804" s="68"/>
    </row>
    <row r="1805" spans="2:53"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  <c r="AO1805" s="68"/>
      <c r="AP1805" s="68"/>
      <c r="AQ1805" s="68"/>
      <c r="AR1805" s="68"/>
      <c r="AS1805" s="68"/>
      <c r="AT1805" s="68"/>
      <c r="AU1805" s="68"/>
      <c r="AV1805" s="68"/>
      <c r="AW1805" s="68"/>
      <c r="AX1805" s="68"/>
      <c r="AY1805" s="68"/>
      <c r="AZ1805" s="68"/>
      <c r="BA1805" s="68"/>
    </row>
    <row r="1806" spans="2:53"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  <c r="AO1806" s="68"/>
      <c r="AP1806" s="68"/>
      <c r="AQ1806" s="68"/>
      <c r="AR1806" s="68"/>
      <c r="AS1806" s="68"/>
      <c r="AT1806" s="68"/>
      <c r="AU1806" s="68"/>
      <c r="AV1806" s="68"/>
      <c r="AW1806" s="68"/>
      <c r="AX1806" s="68"/>
      <c r="AY1806" s="68"/>
      <c r="AZ1806" s="68"/>
      <c r="BA1806" s="68"/>
    </row>
    <row r="1807" spans="2:53"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  <c r="AO1807" s="68"/>
      <c r="AP1807" s="68"/>
      <c r="AQ1807" s="68"/>
      <c r="AR1807" s="68"/>
      <c r="AS1807" s="68"/>
      <c r="AT1807" s="68"/>
      <c r="AU1807" s="68"/>
      <c r="AV1807" s="68"/>
      <c r="AW1807" s="68"/>
      <c r="AX1807" s="68"/>
      <c r="AY1807" s="68"/>
      <c r="AZ1807" s="68"/>
      <c r="BA1807" s="68"/>
    </row>
    <row r="1808" spans="2:53"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68"/>
      <c r="AY1808" s="68"/>
      <c r="AZ1808" s="68"/>
      <c r="BA1808" s="68"/>
    </row>
    <row r="1809" spans="2:53"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  <c r="AO1809" s="68"/>
      <c r="AP1809" s="68"/>
      <c r="AQ1809" s="68"/>
      <c r="AR1809" s="68"/>
      <c r="AS1809" s="68"/>
      <c r="AT1809" s="68"/>
      <c r="AU1809" s="68"/>
      <c r="AV1809" s="68"/>
      <c r="AW1809" s="68"/>
      <c r="AX1809" s="68"/>
      <c r="AY1809" s="68"/>
      <c r="AZ1809" s="68"/>
      <c r="BA1809" s="68"/>
    </row>
    <row r="1810" spans="2:53"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  <c r="AO1810" s="68"/>
      <c r="AP1810" s="68"/>
      <c r="AQ1810" s="68"/>
      <c r="AR1810" s="68"/>
      <c r="AS1810" s="68"/>
      <c r="AT1810" s="68"/>
      <c r="AU1810" s="68"/>
      <c r="AV1810" s="68"/>
      <c r="AW1810" s="68"/>
      <c r="AX1810" s="68"/>
      <c r="AY1810" s="68"/>
      <c r="AZ1810" s="68"/>
      <c r="BA1810" s="68"/>
    </row>
    <row r="1811" spans="2:53"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</row>
    <row r="1812" spans="2:53"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  <c r="AO1812" s="68"/>
      <c r="AP1812" s="68"/>
      <c r="AQ1812" s="68"/>
      <c r="AR1812" s="68"/>
      <c r="AS1812" s="68"/>
      <c r="AT1812" s="68"/>
      <c r="AU1812" s="68"/>
      <c r="AV1812" s="68"/>
      <c r="AW1812" s="68"/>
      <c r="AX1812" s="68"/>
      <c r="AY1812" s="68"/>
      <c r="AZ1812" s="68"/>
      <c r="BA1812" s="68"/>
    </row>
    <row r="1813" spans="2:53"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  <c r="AO1813" s="68"/>
      <c r="AP1813" s="68"/>
      <c r="AQ1813" s="68"/>
      <c r="AR1813" s="68"/>
      <c r="AS1813" s="68"/>
      <c r="AT1813" s="68"/>
      <c r="AU1813" s="68"/>
      <c r="AV1813" s="68"/>
      <c r="AW1813" s="68"/>
      <c r="AX1813" s="68"/>
      <c r="AY1813" s="68"/>
      <c r="AZ1813" s="68"/>
      <c r="BA1813" s="68"/>
    </row>
    <row r="1814" spans="2:53"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  <c r="AO1814" s="68"/>
      <c r="AP1814" s="68"/>
      <c r="AQ1814" s="68"/>
      <c r="AR1814" s="68"/>
      <c r="AS1814" s="68"/>
      <c r="AT1814" s="68"/>
      <c r="AU1814" s="68"/>
      <c r="AV1814" s="68"/>
      <c r="AW1814" s="68"/>
      <c r="AX1814" s="68"/>
      <c r="AY1814" s="68"/>
      <c r="AZ1814" s="68"/>
      <c r="BA1814" s="68"/>
    </row>
    <row r="1815" spans="2:53"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</row>
    <row r="1816" spans="2:53"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</row>
    <row r="1817" spans="2:53"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</row>
    <row r="1818" spans="2:53"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</row>
    <row r="1819" spans="2:53"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</row>
    <row r="1820" spans="2:53"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</row>
    <row r="1821" spans="2:53"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</row>
    <row r="1822" spans="2:53"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</row>
    <row r="1823" spans="2:53"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</row>
    <row r="1824" spans="2:53"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</row>
    <row r="1825" spans="2:53"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</row>
    <row r="1826" spans="2:53"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</row>
    <row r="1827" spans="2:53"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</row>
    <row r="1828" spans="2:53"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</row>
    <row r="1829" spans="2:53"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</row>
    <row r="1830" spans="2:53"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</row>
    <row r="1831" spans="2:53"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</row>
    <row r="1832" spans="2:53"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</row>
    <row r="1833" spans="2:53"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</row>
    <row r="1834" spans="2:53"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</row>
    <row r="1835" spans="2:53"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</row>
    <row r="1836" spans="2:53"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</row>
    <row r="1837" spans="2:53"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</row>
    <row r="1838" spans="2:53"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</row>
    <row r="1839" spans="2:53"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</row>
    <row r="1840" spans="2:53"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</row>
    <row r="1841" spans="2:53"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</row>
    <row r="1842" spans="2:53"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</row>
    <row r="1843" spans="2:53"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</row>
    <row r="1844" spans="2:53"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</row>
    <row r="1845" spans="2:53"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</row>
    <row r="1846" spans="2:53"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</row>
    <row r="1847" spans="2:53"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  <c r="AO1847" s="68"/>
      <c r="AP1847" s="68"/>
      <c r="AQ1847" s="68"/>
      <c r="AR1847" s="68"/>
      <c r="AS1847" s="68"/>
      <c r="AT1847" s="68"/>
      <c r="AU1847" s="68"/>
      <c r="AV1847" s="68"/>
      <c r="AW1847" s="68"/>
      <c r="AX1847" s="68"/>
      <c r="AY1847" s="68"/>
      <c r="AZ1847" s="68"/>
      <c r="BA1847" s="68"/>
    </row>
    <row r="1848" spans="2:53"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</row>
    <row r="1849" spans="2:53"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</row>
    <row r="1850" spans="2:53"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</row>
    <row r="1851" spans="2:53"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</row>
    <row r="1852" spans="2:53"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</row>
    <row r="1853" spans="2:53"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</row>
    <row r="1854" spans="2:53"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</row>
    <row r="1855" spans="2:53"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</row>
    <row r="1856" spans="2:53"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</row>
    <row r="1857" spans="2:53"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</row>
    <row r="1858" spans="2:53"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</row>
    <row r="1859" spans="2:53"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</row>
    <row r="1860" spans="2:53"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</row>
    <row r="1861" spans="2:53"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</row>
    <row r="1862" spans="2:53"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</row>
    <row r="1863" spans="2:53"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</row>
    <row r="1864" spans="2:53"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68"/>
      <c r="AY1864" s="68"/>
      <c r="AZ1864" s="68"/>
      <c r="BA1864" s="68"/>
    </row>
    <row r="1865" spans="2:53"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68"/>
      <c r="AY1865" s="68"/>
      <c r="AZ1865" s="68"/>
      <c r="BA1865" s="68"/>
    </row>
    <row r="1866" spans="2:53"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68"/>
      <c r="AY1866" s="68"/>
      <c r="AZ1866" s="68"/>
      <c r="BA1866" s="68"/>
    </row>
    <row r="1867" spans="2:53"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68"/>
      <c r="AY1867" s="68"/>
      <c r="AZ1867" s="68"/>
      <c r="BA1867" s="68"/>
    </row>
    <row r="1868" spans="2:53"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68"/>
      <c r="AY1868" s="68"/>
      <c r="AZ1868" s="68"/>
      <c r="BA1868" s="68"/>
    </row>
    <row r="1869" spans="2:53"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68"/>
      <c r="AY1869" s="68"/>
      <c r="AZ1869" s="68"/>
      <c r="BA1869" s="68"/>
    </row>
    <row r="1870" spans="2:53"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68"/>
      <c r="AY1870" s="68"/>
      <c r="AZ1870" s="68"/>
      <c r="BA1870" s="68"/>
    </row>
    <row r="1871" spans="2:53"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68"/>
      <c r="AY1871" s="68"/>
      <c r="AZ1871" s="68"/>
      <c r="BA1871" s="68"/>
    </row>
    <row r="1872" spans="2:53"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8"/>
      <c r="AN1872" s="68"/>
      <c r="AO1872" s="68"/>
      <c r="AP1872" s="68"/>
      <c r="AQ1872" s="68"/>
      <c r="AR1872" s="68"/>
      <c r="AS1872" s="68"/>
      <c r="AT1872" s="68"/>
      <c r="AU1872" s="68"/>
      <c r="AV1872" s="68"/>
      <c r="AW1872" s="68"/>
      <c r="AX1872" s="68"/>
      <c r="AY1872" s="68"/>
      <c r="AZ1872" s="68"/>
      <c r="BA1872" s="68"/>
    </row>
    <row r="1873" spans="2:53"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</row>
    <row r="1874" spans="2:53"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68"/>
      <c r="AY1874" s="68"/>
      <c r="AZ1874" s="68"/>
      <c r="BA1874" s="68"/>
    </row>
    <row r="1875" spans="2:53"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68"/>
      <c r="AY1875" s="68"/>
      <c r="AZ1875" s="68"/>
      <c r="BA1875" s="68"/>
    </row>
    <row r="1876" spans="2:53"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68"/>
      <c r="AY1876" s="68"/>
      <c r="AZ1876" s="68"/>
      <c r="BA1876" s="68"/>
    </row>
    <row r="1877" spans="2:53"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68"/>
      <c r="AY1877" s="68"/>
      <c r="AZ1877" s="68"/>
      <c r="BA1877" s="68"/>
    </row>
    <row r="1878" spans="2:53"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</row>
    <row r="1879" spans="2:53"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8"/>
      <c r="AN1879" s="68"/>
      <c r="AO1879" s="68"/>
      <c r="AP1879" s="68"/>
      <c r="AQ1879" s="68"/>
      <c r="AR1879" s="68"/>
      <c r="AS1879" s="68"/>
      <c r="AT1879" s="68"/>
      <c r="AU1879" s="68"/>
      <c r="AV1879" s="68"/>
      <c r="AW1879" s="68"/>
      <c r="AX1879" s="68"/>
      <c r="AY1879" s="68"/>
      <c r="AZ1879" s="68"/>
      <c r="BA1879" s="68"/>
    </row>
    <row r="1880" spans="2:53"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</row>
    <row r="1881" spans="2:53"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</row>
    <row r="1882" spans="2:53"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</row>
    <row r="1883" spans="2:53"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</row>
    <row r="1884" spans="2:53"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</row>
    <row r="1885" spans="2:53"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68"/>
      <c r="AY1885" s="68"/>
      <c r="AZ1885" s="68"/>
      <c r="BA1885" s="68"/>
    </row>
    <row r="1886" spans="2:53"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</row>
    <row r="1887" spans="2:53"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</row>
    <row r="1888" spans="2:53"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</row>
    <row r="1889" spans="2:53"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</row>
    <row r="1890" spans="2:53"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</row>
    <row r="1891" spans="2:53"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68"/>
      <c r="AY1891" s="68"/>
      <c r="AZ1891" s="68"/>
      <c r="BA1891" s="68"/>
    </row>
    <row r="1892" spans="2:53"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</row>
    <row r="1893" spans="2:53"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</row>
    <row r="1894" spans="2:53"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</row>
    <row r="1895" spans="2:53"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</row>
    <row r="1896" spans="2:53"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68"/>
      <c r="AY1896" s="68"/>
      <c r="AZ1896" s="68"/>
      <c r="BA1896" s="68"/>
    </row>
    <row r="1897" spans="2:53"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</row>
    <row r="1898" spans="2:53"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68"/>
      <c r="AY1898" s="68"/>
      <c r="AZ1898" s="68"/>
      <c r="BA1898" s="68"/>
    </row>
    <row r="1899" spans="2:53"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68"/>
      <c r="AY1899" s="68"/>
      <c r="AZ1899" s="68"/>
      <c r="BA1899" s="68"/>
    </row>
    <row r="1900" spans="2:53"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68"/>
      <c r="AY1900" s="68"/>
      <c r="AZ1900" s="68"/>
      <c r="BA1900" s="68"/>
    </row>
    <row r="1901" spans="2:53"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</row>
    <row r="1902" spans="2:53"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</row>
    <row r="1903" spans="2:53"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</row>
    <row r="1904" spans="2:53"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</row>
    <row r="1905" spans="2:53"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</row>
    <row r="1906" spans="2:53"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</row>
    <row r="1907" spans="2:53"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</row>
    <row r="1908" spans="2:53"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</row>
    <row r="1909" spans="2:53"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</row>
    <row r="1910" spans="2:53"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</row>
    <row r="1911" spans="2:53"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</row>
    <row r="1912" spans="2:53"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</row>
    <row r="1913" spans="2:53"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</row>
    <row r="1914" spans="2:53"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</row>
    <row r="1915" spans="2:53"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68"/>
      <c r="AY1915" s="68"/>
      <c r="AZ1915" s="68"/>
      <c r="BA1915" s="68"/>
    </row>
    <row r="1916" spans="2:53"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</row>
    <row r="1917" spans="2:53"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</row>
    <row r="1918" spans="2:53"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</row>
    <row r="1919" spans="2:53"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</row>
    <row r="1920" spans="2:53"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</row>
    <row r="1921" spans="2:53"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</row>
    <row r="1922" spans="2:53"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</row>
    <row r="1923" spans="2:53"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</row>
    <row r="1924" spans="2:53"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</row>
    <row r="1925" spans="2:53"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</row>
    <row r="1926" spans="2:53"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</row>
    <row r="1927" spans="2:53"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</row>
    <row r="1928" spans="2:53"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</row>
    <row r="1929" spans="2:53"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</row>
    <row r="1930" spans="2:53"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</row>
    <row r="1931" spans="2:53"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</row>
    <row r="1932" spans="2:53"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</row>
    <row r="1933" spans="2:53"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</row>
    <row r="1934" spans="2:53"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</row>
    <row r="1935" spans="2:53"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</row>
    <row r="1936" spans="2:53"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</row>
    <row r="1937" spans="2:53"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</row>
    <row r="1938" spans="2:53"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</row>
    <row r="1939" spans="2:53"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</row>
    <row r="1940" spans="2:53"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</row>
    <row r="1941" spans="2:53"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</row>
    <row r="1942" spans="2:53"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</row>
    <row r="1943" spans="2:53"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</row>
    <row r="1944" spans="2:53"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</row>
    <row r="1945" spans="2:53"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</row>
    <row r="1946" spans="2:53"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</row>
    <row r="1947" spans="2:53"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</row>
    <row r="1948" spans="2:53"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</row>
    <row r="1949" spans="2:53"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</row>
    <row r="1950" spans="2:53"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</row>
    <row r="1951" spans="2:53"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</row>
    <row r="1952" spans="2:53"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</row>
    <row r="1953" spans="2:53"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</row>
    <row r="1954" spans="2:53"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</row>
    <row r="1955" spans="2:53"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</row>
    <row r="1956" spans="2:53"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</row>
    <row r="1957" spans="2:53"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</row>
    <row r="1958" spans="2:53"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</row>
    <row r="1959" spans="2:53"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</row>
    <row r="1960" spans="2:53"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</row>
    <row r="1961" spans="2:53"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</row>
    <row r="1962" spans="2:53"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</row>
    <row r="1963" spans="2:53"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</row>
    <row r="1964" spans="2:53"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</row>
    <row r="1965" spans="2:53"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</row>
    <row r="1966" spans="2:53"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</row>
    <row r="1967" spans="2:53"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</row>
    <row r="1968" spans="2:53"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</row>
    <row r="1969" spans="2:53"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</row>
    <row r="1970" spans="2:53"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</row>
    <row r="1971" spans="2:53"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</row>
    <row r="1972" spans="2:53"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</row>
    <row r="1973" spans="2:53"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</row>
    <row r="1974" spans="2:53"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</row>
    <row r="1975" spans="2:53"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</row>
    <row r="1976" spans="2:53"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</row>
    <row r="1977" spans="2:53"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</row>
    <row r="1978" spans="2:53"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</row>
    <row r="1979" spans="2:53"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</row>
    <row r="1980" spans="2:53"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</row>
    <row r="1981" spans="2:53"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</row>
    <row r="1982" spans="2:53"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</row>
    <row r="1983" spans="2:53"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</row>
    <row r="1984" spans="2:53"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</row>
    <row r="1985" spans="2:53"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</row>
    <row r="1986" spans="2:53"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</row>
    <row r="1987" spans="2:53"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</row>
    <row r="1988" spans="2:53"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</row>
    <row r="1989" spans="2:53"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</row>
    <row r="1990" spans="2:53"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</row>
    <row r="1991" spans="2:53"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</row>
    <row r="1992" spans="2:53"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</row>
    <row r="1993" spans="2:53"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</row>
    <row r="1994" spans="2:53"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</row>
    <row r="1995" spans="2:53"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</row>
    <row r="1996" spans="2:53"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</row>
    <row r="1997" spans="2:53"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</row>
    <row r="1998" spans="2:53"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</row>
    <row r="1999" spans="2:53"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</row>
    <row r="2000" spans="2:53"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</row>
    <row r="2001" spans="2:53"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</row>
    <row r="2002" spans="2:53"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</row>
    <row r="2003" spans="2:53"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</row>
    <row r="2004" spans="2:53"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</row>
    <row r="2005" spans="2:53"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</row>
    <row r="2006" spans="2:53"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</row>
    <row r="2007" spans="2:53"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</row>
    <row r="2008" spans="2:53"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</row>
    <row r="2009" spans="2:53"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</row>
    <row r="2010" spans="2:53"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</row>
    <row r="2011" spans="2:53"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</row>
    <row r="2012" spans="2:53"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</row>
    <row r="2013" spans="2:53"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</row>
    <row r="2014" spans="2:53"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</row>
    <row r="2015" spans="2:53"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</row>
    <row r="2016" spans="2:53"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</row>
    <row r="2017" spans="2:53"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</row>
    <row r="2018" spans="2:53"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</row>
    <row r="2019" spans="2:53"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</row>
    <row r="2020" spans="2:53"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</row>
    <row r="2021" spans="2:53"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</row>
    <row r="2022" spans="2:53"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</row>
    <row r="2023" spans="2:53"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</row>
    <row r="2024" spans="2:53"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</row>
    <row r="2025" spans="2:53"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</row>
    <row r="2026" spans="2:53"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</row>
    <row r="2027" spans="2:53"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</row>
    <row r="2028" spans="2:53"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</row>
    <row r="2029" spans="2:53"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</row>
    <row r="2030" spans="2:53"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</row>
    <row r="2031" spans="2:53"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</row>
    <row r="2032" spans="2:53"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</row>
    <row r="2033" spans="2:53"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</row>
    <row r="2034" spans="2:53"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</row>
    <row r="2035" spans="2:53"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</row>
    <row r="2036" spans="2:53"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</row>
    <row r="2037" spans="2:53"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</row>
    <row r="2038" spans="2:53"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</row>
    <row r="2039" spans="2:53"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</row>
    <row r="2040" spans="2:53"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</row>
    <row r="2041" spans="2:53"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</row>
    <row r="2042" spans="2:53"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</row>
    <row r="2043" spans="2:53"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</row>
    <row r="2044" spans="2:53"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</row>
    <row r="2045" spans="2:53"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</row>
    <row r="2046" spans="2:53"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</row>
    <row r="2047" spans="2:53"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</row>
    <row r="2048" spans="2:53"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</row>
    <row r="2049" spans="2:53"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</row>
    <row r="2050" spans="2:53"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</row>
    <row r="2051" spans="2:53"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</row>
    <row r="2052" spans="2:53"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</row>
    <row r="2053" spans="2:53"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</row>
    <row r="2054" spans="2:53"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</row>
    <row r="2055" spans="2:53"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</row>
    <row r="2056" spans="2:53"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</row>
    <row r="2057" spans="2:53"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</row>
    <row r="2058" spans="2:53"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</row>
    <row r="2059" spans="2:53"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</row>
    <row r="2060" spans="2:53"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</row>
    <row r="2061" spans="2:53"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</row>
    <row r="2062" spans="2:53"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</row>
    <row r="2063" spans="2:53"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</row>
    <row r="2064" spans="2:53"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</row>
    <row r="2065" spans="2:53"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</row>
    <row r="2066" spans="2:53"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</row>
    <row r="2067" spans="2:53"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</row>
    <row r="2068" spans="2:53"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</row>
    <row r="2069" spans="2:53"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</row>
    <row r="2070" spans="2:53"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</row>
    <row r="2071" spans="2:53"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</row>
    <row r="2072" spans="2:53"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</row>
    <row r="2073" spans="2:53"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</row>
    <row r="2074" spans="2:53"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</row>
    <row r="2075" spans="2:53"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</row>
    <row r="2076" spans="2:53"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</row>
    <row r="2077" spans="2:53"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</row>
    <row r="2078" spans="2:53"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</row>
    <row r="2079" spans="2:53"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</row>
    <row r="2080" spans="2:53"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</row>
    <row r="2081" spans="2:53"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</row>
    <row r="2082" spans="2:53"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</row>
    <row r="2083" spans="2:53"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</row>
    <row r="2084" spans="2:53"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</row>
    <row r="2085" spans="2:53"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</row>
    <row r="2086" spans="2:53"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</row>
    <row r="2087" spans="2:53"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</row>
    <row r="2088" spans="2:53"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</row>
    <row r="2089" spans="2:53"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</row>
    <row r="2090" spans="2:53"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</row>
    <row r="2091" spans="2:53"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</row>
    <row r="2092" spans="2:53"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</row>
    <row r="2093" spans="2:53"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</row>
    <row r="2094" spans="2:53"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</row>
    <row r="2095" spans="2:53"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</row>
    <row r="2096" spans="2:53"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</row>
    <row r="2097" spans="2:53"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</row>
    <row r="2098" spans="2:53"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</row>
    <row r="2099" spans="2:53"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</row>
    <row r="2100" spans="2:53"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</row>
    <row r="2101" spans="2:53"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</row>
    <row r="2102" spans="2:53"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</row>
    <row r="2103" spans="2:53"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</row>
    <row r="2104" spans="2:53"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</row>
    <row r="2105" spans="2:53"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</row>
    <row r="2106" spans="2:53"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</row>
    <row r="2107" spans="2:53"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</row>
    <row r="2108" spans="2:53"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</row>
    <row r="2109" spans="2:53"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</row>
    <row r="2110" spans="2:53"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</row>
    <row r="2111" spans="2:53"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</row>
    <row r="2112" spans="2:53"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</row>
    <row r="2113" spans="2:53"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</row>
    <row r="2114" spans="2:53"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</row>
    <row r="2115" spans="2:53"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</row>
    <row r="2116" spans="2:53"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</row>
    <row r="2117" spans="2:53"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</row>
    <row r="2118" spans="2:53"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</row>
    <row r="2119" spans="2:53"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</row>
    <row r="2120" spans="2:53"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</row>
    <row r="2121" spans="2:53"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</row>
    <row r="2122" spans="2:53"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</row>
    <row r="2123" spans="2:53"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</row>
    <row r="2124" spans="2:53"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</row>
    <row r="2125" spans="2:53"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</row>
    <row r="2126" spans="2:53"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</row>
    <row r="2127" spans="2:53"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</row>
    <row r="2128" spans="2:53"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</row>
    <row r="2129" spans="2:53"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</row>
    <row r="2130" spans="2:53"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</row>
    <row r="2131" spans="2:53"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</row>
    <row r="2132" spans="2:53"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</row>
    <row r="2133" spans="2:53"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</row>
    <row r="2134" spans="2:53"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</row>
    <row r="2135" spans="2:53"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</row>
    <row r="2136" spans="2:53"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</row>
    <row r="2137" spans="2:53"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</row>
    <row r="2138" spans="2:53"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</row>
    <row r="2139" spans="2:53"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</row>
    <row r="2140" spans="2:53"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</row>
    <row r="2141" spans="2:53"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</row>
    <row r="2142" spans="2:53"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</row>
    <row r="2143" spans="2:53"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</row>
    <row r="2144" spans="2:53"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</row>
    <row r="2145" spans="2:53"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</row>
    <row r="2146" spans="2:53"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</row>
    <row r="2147" spans="2:53"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</row>
    <row r="2148" spans="2:53"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</row>
    <row r="2149" spans="2:53"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</row>
    <row r="2150" spans="2:53"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</row>
    <row r="2151" spans="2:53"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</row>
    <row r="2152" spans="2:53"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</row>
    <row r="2153" spans="2:53"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</row>
    <row r="2154" spans="2:53"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</row>
    <row r="2155" spans="2:53"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</row>
    <row r="2156" spans="2:53"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</row>
    <row r="2157" spans="2:53"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</row>
    <row r="2158" spans="2:53"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</row>
    <row r="2159" spans="2:53"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</row>
    <row r="2160" spans="2:53"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</row>
    <row r="2161" spans="2:53"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</row>
    <row r="2162" spans="2:53"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</row>
    <row r="2163" spans="2:53"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</row>
    <row r="2164" spans="2:53"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</row>
    <row r="2165" spans="2:53"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</row>
    <row r="2166" spans="2:53"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</row>
    <row r="2167" spans="2:53"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</row>
    <row r="2168" spans="2:53"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</row>
    <row r="2169" spans="2:53"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</row>
    <row r="2170" spans="2:53"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</row>
    <row r="2171" spans="2:53"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</row>
    <row r="2172" spans="2:53"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</row>
    <row r="2173" spans="2:53"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</row>
    <row r="2174" spans="2:53"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</row>
    <row r="2175" spans="2:53"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</row>
    <row r="2176" spans="2:53"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</row>
    <row r="2177" spans="2:53"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</row>
    <row r="2178" spans="2:53"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</row>
    <row r="2179" spans="2:53"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</row>
    <row r="2180" spans="2:53"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</row>
    <row r="2181" spans="2:53"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</row>
    <row r="2182" spans="2:53"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</row>
    <row r="2183" spans="2:53"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</row>
    <row r="2184" spans="2:53"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</row>
    <row r="2185" spans="2:53"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</row>
    <row r="2186" spans="2:53"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</row>
    <row r="2187" spans="2:53"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</row>
    <row r="2188" spans="2:53"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</row>
    <row r="2189" spans="2:53"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</row>
    <row r="2190" spans="2:53"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</row>
    <row r="2191" spans="2:53"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</row>
    <row r="2192" spans="2:53"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</row>
    <row r="2193" spans="2:53"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</row>
    <row r="2194" spans="2:53"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</row>
    <row r="2195" spans="2:53"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</row>
    <row r="2196" spans="2:53"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</row>
    <row r="2197" spans="2:53"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</row>
    <row r="2198" spans="2:53"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</row>
    <row r="2199" spans="2:53"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</row>
    <row r="2200" spans="2:53"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</row>
    <row r="2201" spans="2:53"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</row>
    <row r="2202" spans="2:53"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</row>
    <row r="2203" spans="2:53"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</row>
    <row r="2204" spans="2:53"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</row>
    <row r="2205" spans="2:53"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</row>
    <row r="2206" spans="2:53"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</row>
    <row r="2207" spans="2:53"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</row>
    <row r="2208" spans="2:53"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</row>
    <row r="2209" spans="2:53"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</row>
    <row r="2210" spans="2:53"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</row>
    <row r="2211" spans="2:53"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</row>
    <row r="2212" spans="2:53"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</row>
    <row r="2213" spans="2:53"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</row>
    <row r="2214" spans="2:53"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</row>
    <row r="2215" spans="2:53"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</row>
    <row r="2216" spans="2:53"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</row>
    <row r="2217" spans="2:53"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</row>
    <row r="2218" spans="2:53"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</row>
    <row r="2219" spans="2:53"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</row>
    <row r="2220" spans="2:53"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</row>
    <row r="2221" spans="2:53"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</row>
    <row r="2222" spans="2:53"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</row>
    <row r="2223" spans="2:53"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</row>
    <row r="2224" spans="2:53"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</row>
    <row r="2225" spans="2:53"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</row>
    <row r="2226" spans="2:53"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</row>
    <row r="2227" spans="2:53"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</row>
    <row r="2228" spans="2:53"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</row>
    <row r="2229" spans="2:53"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</row>
    <row r="2230" spans="2:53"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</row>
    <row r="2231" spans="2:53"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</row>
    <row r="2232" spans="2:53"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</row>
    <row r="2233" spans="2:53"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</row>
    <row r="2234" spans="2:53"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</row>
    <row r="2235" spans="2:53"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</row>
    <row r="2236" spans="2:53"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</row>
    <row r="2237" spans="2:53"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</row>
    <row r="2238" spans="2:53"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</row>
    <row r="2239" spans="2:53"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</row>
    <row r="2240" spans="2:53"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</row>
    <row r="2241" spans="2:53"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</row>
    <row r="2242" spans="2:53"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</row>
    <row r="2243" spans="2:53"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</row>
    <row r="2244" spans="2:53"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</row>
    <row r="2245" spans="2:53"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</row>
    <row r="2246" spans="2:53"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</row>
    <row r="2247" spans="2:53"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</row>
    <row r="2248" spans="2:53"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</row>
    <row r="2249" spans="2:53"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</row>
    <row r="2250" spans="2:53"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</row>
    <row r="2251" spans="2:53"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</row>
    <row r="2252" spans="2:53"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</row>
    <row r="2253" spans="2:53"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</row>
    <row r="2254" spans="2:53"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</row>
    <row r="2255" spans="2:53"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</row>
    <row r="2256" spans="2:53"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</row>
    <row r="2257" spans="2:53"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</row>
    <row r="2258" spans="2:53"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</row>
    <row r="2259" spans="2:53"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</row>
    <row r="2260" spans="2:53"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</row>
    <row r="2261" spans="2:53"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</row>
    <row r="2262" spans="2:53"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</row>
    <row r="2263" spans="2:53"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</row>
    <row r="2264" spans="2:53"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</row>
    <row r="2265" spans="2:53"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</row>
    <row r="2266" spans="2:53"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</row>
    <row r="2267" spans="2:53"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</row>
    <row r="2268" spans="2:53"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</row>
    <row r="2269" spans="2:53"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</row>
    <row r="2270" spans="2:53"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</row>
    <row r="2271" spans="2:53"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</row>
    <row r="2272" spans="2:53"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</row>
    <row r="2273" spans="2:53"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</row>
    <row r="2274" spans="2:53"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</row>
    <row r="2275" spans="2:53"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</row>
    <row r="2276" spans="2:53"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</row>
    <row r="2277" spans="2:53"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</row>
    <row r="2278" spans="2:53"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</row>
    <row r="2279" spans="2:53"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</row>
    <row r="2280" spans="2:53"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</row>
    <row r="2281" spans="2:53"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</row>
    <row r="2282" spans="2:53"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</row>
    <row r="2283" spans="2:53"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</row>
    <row r="2284" spans="2:53"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</row>
    <row r="2285" spans="2:53"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</row>
    <row r="2286" spans="2:53"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</row>
    <row r="2287" spans="2:53"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</row>
    <row r="2288" spans="2:53"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</row>
    <row r="2289" spans="2:53"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</row>
    <row r="2290" spans="2:53"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</row>
    <row r="2291" spans="2:53"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</row>
    <row r="2292" spans="2:53"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</row>
    <row r="2293" spans="2:53"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</row>
    <row r="2294" spans="2:53"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</row>
    <row r="2295" spans="2:53"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</row>
    <row r="2296" spans="2:53"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</row>
    <row r="2297" spans="2:53"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</row>
    <row r="2298" spans="2:53"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</row>
    <row r="2299" spans="2:53"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</row>
    <row r="2300" spans="2:53"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</row>
    <row r="2301" spans="2:53"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</row>
    <row r="2302" spans="2:53"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</row>
    <row r="2303" spans="2:53"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</row>
    <row r="2304" spans="2:53"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</row>
    <row r="2305" spans="2:53"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</row>
    <row r="2306" spans="2:53"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</row>
    <row r="2307" spans="2:53"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</row>
    <row r="2308" spans="2:53"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</row>
    <row r="2309" spans="2:53"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</row>
    <row r="2310" spans="2:53"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</row>
    <row r="2311" spans="2:53"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</row>
    <row r="2312" spans="2:53"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</row>
    <row r="2313" spans="2:53"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</row>
    <row r="2314" spans="2:53"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</row>
    <row r="2315" spans="2:53"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</row>
    <row r="2316" spans="2:53"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</row>
    <row r="2317" spans="2:53"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</row>
    <row r="2318" spans="2:53"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</row>
    <row r="2319" spans="2:53"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</row>
    <row r="2320" spans="2:53"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</row>
    <row r="2321" spans="2:53"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</row>
    <row r="2322" spans="2:53"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</row>
    <row r="2323" spans="2:53"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</row>
    <row r="2324" spans="2:53"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</row>
    <row r="2325" spans="2:53"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</row>
    <row r="2326" spans="2:53">
      <c r="B2326" s="68"/>
      <c r="C2326" s="68"/>
      <c r="D2326" s="68"/>
      <c r="E2326" s="68"/>
      <c r="F2326" s="68"/>
      <c r="G2326" s="68"/>
      <c r="H2326" s="68"/>
      <c r="I2326" s="68"/>
      <c r="J2326" s="68"/>
      <c r="K2326" s="68"/>
      <c r="L2326" s="68"/>
      <c r="M2326" s="68"/>
      <c r="N2326" s="68"/>
      <c r="O2326" s="68"/>
      <c r="P2326" s="68"/>
      <c r="Q2326" s="68"/>
      <c r="R2326" s="68"/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</row>
    <row r="2327" spans="2:53">
      <c r="B2327" s="68"/>
      <c r="C2327" s="68"/>
      <c r="D2327" s="68"/>
      <c r="E2327" s="68"/>
      <c r="F2327" s="68"/>
      <c r="G2327" s="68"/>
      <c r="H2327" s="68"/>
      <c r="I2327" s="68"/>
      <c r="J2327" s="68"/>
      <c r="K2327" s="68"/>
      <c r="L2327" s="68"/>
      <c r="M2327" s="68"/>
      <c r="N2327" s="68"/>
      <c r="O2327" s="68"/>
      <c r="P2327" s="68"/>
      <c r="Q2327" s="68"/>
      <c r="R2327" s="68"/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</row>
    <row r="2328" spans="2:53">
      <c r="B2328" s="68"/>
      <c r="C2328" s="68"/>
      <c r="D2328" s="68"/>
      <c r="E2328" s="68"/>
      <c r="F2328" s="68"/>
      <c r="G2328" s="68"/>
      <c r="H2328" s="68"/>
      <c r="I2328" s="68"/>
      <c r="J2328" s="68"/>
      <c r="K2328" s="68"/>
      <c r="L2328" s="68"/>
      <c r="M2328" s="68"/>
      <c r="N2328" s="68"/>
      <c r="O2328" s="68"/>
      <c r="P2328" s="68"/>
      <c r="Q2328" s="68"/>
      <c r="R2328" s="68"/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</row>
    <row r="2329" spans="2:53">
      <c r="B2329" s="68"/>
      <c r="C2329" s="68"/>
      <c r="D2329" s="68"/>
      <c r="E2329" s="68"/>
      <c r="F2329" s="68"/>
      <c r="G2329" s="68"/>
      <c r="H2329" s="68"/>
      <c r="I2329" s="68"/>
      <c r="J2329" s="68"/>
      <c r="K2329" s="68"/>
      <c r="L2329" s="68"/>
      <c r="M2329" s="68"/>
      <c r="N2329" s="68"/>
      <c r="O2329" s="68"/>
      <c r="P2329" s="68"/>
      <c r="Q2329" s="68"/>
      <c r="R2329" s="68"/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</row>
    <row r="2330" spans="2:53">
      <c r="B2330" s="68"/>
      <c r="C2330" s="68"/>
      <c r="D2330" s="68"/>
      <c r="E2330" s="68"/>
      <c r="F2330" s="68"/>
      <c r="G2330" s="68"/>
      <c r="H2330" s="68"/>
      <c r="I2330" s="68"/>
      <c r="J2330" s="68"/>
      <c r="K2330" s="68"/>
      <c r="L2330" s="68"/>
      <c r="M2330" s="68"/>
      <c r="N2330" s="68"/>
      <c r="O2330" s="68"/>
      <c r="P2330" s="68"/>
      <c r="Q2330" s="68"/>
      <c r="R2330" s="68"/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</row>
    <row r="2331" spans="2:53">
      <c r="B2331" s="68"/>
      <c r="C2331" s="68"/>
      <c r="D2331" s="68"/>
      <c r="E2331" s="68"/>
      <c r="F2331" s="68"/>
      <c r="G2331" s="68"/>
      <c r="H2331" s="68"/>
      <c r="I2331" s="68"/>
      <c r="J2331" s="68"/>
      <c r="K2331" s="68"/>
      <c r="L2331" s="68"/>
      <c r="M2331" s="68"/>
      <c r="N2331" s="68"/>
      <c r="O2331" s="68"/>
      <c r="P2331" s="68"/>
      <c r="Q2331" s="68"/>
      <c r="R2331" s="68"/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</row>
    <row r="2332" spans="2:53">
      <c r="B2332" s="68"/>
      <c r="C2332" s="68"/>
      <c r="D2332" s="68"/>
      <c r="E2332" s="68"/>
      <c r="F2332" s="68"/>
      <c r="G2332" s="68"/>
      <c r="H2332" s="68"/>
      <c r="I2332" s="68"/>
      <c r="J2332" s="68"/>
      <c r="K2332" s="68"/>
      <c r="L2332" s="68"/>
      <c r="M2332" s="68"/>
      <c r="N2332" s="68"/>
      <c r="O2332" s="68"/>
      <c r="P2332" s="68"/>
      <c r="Q2332" s="68"/>
      <c r="R2332" s="68"/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</row>
    <row r="2333" spans="2:53">
      <c r="B2333" s="68"/>
      <c r="C2333" s="68"/>
      <c r="D2333" s="68"/>
      <c r="E2333" s="68"/>
      <c r="F2333" s="68"/>
      <c r="G2333" s="68"/>
      <c r="H2333" s="68"/>
      <c r="I2333" s="68"/>
      <c r="J2333" s="68"/>
      <c r="K2333" s="68"/>
      <c r="L2333" s="68"/>
      <c r="M2333" s="68"/>
      <c r="N2333" s="68"/>
      <c r="O2333" s="68"/>
      <c r="P2333" s="68"/>
      <c r="Q2333" s="68"/>
      <c r="R2333" s="68"/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</row>
    <row r="2334" spans="2:53">
      <c r="B2334" s="68"/>
      <c r="C2334" s="68"/>
      <c r="D2334" s="68"/>
      <c r="E2334" s="68"/>
      <c r="F2334" s="68"/>
      <c r="G2334" s="68"/>
      <c r="H2334" s="68"/>
      <c r="I2334" s="68"/>
      <c r="J2334" s="68"/>
      <c r="K2334" s="68"/>
      <c r="L2334" s="68"/>
      <c r="M2334" s="68"/>
      <c r="N2334" s="68"/>
      <c r="O2334" s="68"/>
      <c r="P2334" s="68"/>
      <c r="Q2334" s="68"/>
      <c r="R2334" s="68"/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</row>
    <row r="2335" spans="2:53">
      <c r="B2335" s="68"/>
      <c r="C2335" s="68"/>
      <c r="D2335" s="68"/>
      <c r="E2335" s="68"/>
      <c r="F2335" s="68"/>
      <c r="G2335" s="68"/>
      <c r="H2335" s="68"/>
      <c r="I2335" s="68"/>
      <c r="J2335" s="68"/>
      <c r="K2335" s="68"/>
      <c r="L2335" s="68"/>
      <c r="M2335" s="68"/>
      <c r="N2335" s="68"/>
      <c r="O2335" s="68"/>
      <c r="P2335" s="68"/>
      <c r="Q2335" s="68"/>
      <c r="R2335" s="68"/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</row>
    <row r="2336" spans="2:53">
      <c r="B2336" s="68"/>
      <c r="C2336" s="68"/>
      <c r="D2336" s="68"/>
      <c r="E2336" s="68"/>
      <c r="F2336" s="68"/>
      <c r="G2336" s="68"/>
      <c r="H2336" s="68"/>
      <c r="I2336" s="68"/>
      <c r="J2336" s="68"/>
      <c r="K2336" s="68"/>
      <c r="L2336" s="68"/>
      <c r="M2336" s="68"/>
      <c r="N2336" s="68"/>
      <c r="O2336" s="68"/>
      <c r="P2336" s="68"/>
      <c r="Q2336" s="68"/>
      <c r="R2336" s="68"/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</row>
  </sheetData>
  <mergeCells count="6">
    <mergeCell ref="C32:F32"/>
    <mergeCell ref="B47:D47"/>
    <mergeCell ref="B37:D37"/>
    <mergeCell ref="E2:F2"/>
    <mergeCell ref="B26:D26"/>
    <mergeCell ref="B29:D29"/>
  </mergeCells>
  <phoneticPr fontId="2" type="noConversion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B1:AN2325"/>
  <sheetViews>
    <sheetView showGridLines="0" workbookViewId="0"/>
  </sheetViews>
  <sheetFormatPr defaultRowHeight="15"/>
  <cols>
    <col min="1" max="1" width="0.7109375" customWidth="1"/>
  </cols>
  <sheetData>
    <row r="1" spans="2:40" ht="3" customHeight="1"/>
    <row r="2" spans="2:40"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</row>
    <row r="3" spans="2:40"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</row>
    <row r="4" spans="2:40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</row>
    <row r="5" spans="2:40" ht="3" customHeight="1"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</row>
    <row r="6" spans="2:40">
      <c r="B6" s="68"/>
      <c r="C6" s="68"/>
      <c r="D6" s="68"/>
      <c r="E6" s="68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</row>
    <row r="7" spans="2:40"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</row>
    <row r="8" spans="2:40"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</row>
    <row r="9" spans="2:40"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</row>
    <row r="10" spans="2:40">
      <c r="B10" s="68"/>
      <c r="C10" s="68"/>
      <c r="D10" s="68"/>
      <c r="E10" s="68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</row>
    <row r="11" spans="2:40"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</row>
    <row r="12" spans="2:40">
      <c r="B12" s="68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</row>
    <row r="13" spans="2:40"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</row>
    <row r="14" spans="2:40" ht="4.5" customHeight="1"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</row>
    <row r="15" spans="2:40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</row>
    <row r="16" spans="2:40">
      <c r="B16" s="68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</row>
    <row r="17" spans="2:40" ht="15" customHeight="1"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</row>
    <row r="18" spans="2:40" ht="15" customHeight="1"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</row>
    <row r="19" spans="2:40"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</row>
    <row r="20" spans="2:40"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</row>
    <row r="21" spans="2:40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</row>
    <row r="22" spans="2:40" ht="3.75" customHeight="1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</row>
    <row r="23" spans="2:40"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</row>
    <row r="24" spans="2:40"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</row>
    <row r="25" spans="2:40"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</row>
    <row r="26" spans="2:40">
      <c r="B26" s="68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</row>
    <row r="27" spans="2:40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</row>
    <row r="28" spans="2:40"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</row>
    <row r="29" spans="2:40"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</row>
    <row r="30" spans="2:40"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</row>
    <row r="31" spans="2:40"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</row>
    <row r="32" spans="2:40">
      <c r="B32" s="68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  <c r="AE32" s="68"/>
      <c r="AF32" s="68"/>
      <c r="AG32" s="68"/>
      <c r="AH32" s="68"/>
      <c r="AI32" s="68"/>
      <c r="AJ32" s="68"/>
      <c r="AK32" s="68"/>
      <c r="AL32" s="68"/>
      <c r="AM32" s="68"/>
      <c r="AN32" s="68"/>
    </row>
    <row r="33" spans="2:40">
      <c r="B33" s="68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  <c r="AG33" s="68"/>
      <c r="AH33" s="68"/>
      <c r="AI33" s="68"/>
      <c r="AJ33" s="68"/>
      <c r="AK33" s="68"/>
      <c r="AL33" s="68"/>
      <c r="AM33" s="68"/>
      <c r="AN33" s="68"/>
    </row>
    <row r="34" spans="2:40"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  <c r="AG34" s="68"/>
      <c r="AH34" s="68"/>
      <c r="AI34" s="68"/>
      <c r="AJ34" s="68"/>
      <c r="AK34" s="68"/>
      <c r="AL34" s="68"/>
      <c r="AM34" s="68"/>
      <c r="AN34" s="68"/>
    </row>
    <row r="35" spans="2:40">
      <c r="B35" s="68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  <c r="AG35" s="68"/>
      <c r="AH35" s="68"/>
      <c r="AI35" s="68"/>
      <c r="AJ35" s="68"/>
      <c r="AK35" s="68"/>
      <c r="AL35" s="68"/>
      <c r="AM35" s="68"/>
      <c r="AN35" s="68"/>
    </row>
    <row r="36" spans="2:40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</row>
    <row r="37" spans="2:40"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</row>
    <row r="38" spans="2:40">
      <c r="B38" s="68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</row>
    <row r="39" spans="2:40"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</row>
    <row r="40" spans="2:40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</row>
    <row r="41" spans="2:40">
      <c r="B41" s="68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</row>
    <row r="42" spans="2:40">
      <c r="B42" s="68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</row>
    <row r="43" spans="2:40">
      <c r="B43" s="68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</row>
    <row r="44" spans="2:40">
      <c r="B44" s="68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</row>
    <row r="45" spans="2:40">
      <c r="B45" s="68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</row>
    <row r="46" spans="2:40">
      <c r="B46" s="68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</row>
    <row r="47" spans="2:40"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</row>
    <row r="48" spans="2:40">
      <c r="B48" s="68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</row>
    <row r="49" spans="2:40"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</row>
    <row r="50" spans="2:40"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</row>
    <row r="51" spans="2:40">
      <c r="B51" s="68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</row>
    <row r="52" spans="2:40">
      <c r="B52" s="68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</row>
    <row r="53" spans="2:40"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</row>
    <row r="54" spans="2:40"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</row>
    <row r="55" spans="2:40">
      <c r="B55" s="68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</row>
    <row r="56" spans="2:40">
      <c r="B56" s="68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</row>
    <row r="57" spans="2:40">
      <c r="B57" s="68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</row>
    <row r="58" spans="2:40"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</row>
    <row r="59" spans="2:40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</row>
    <row r="60" spans="2:40">
      <c r="B60" s="68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</row>
    <row r="61" spans="2:40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</row>
    <row r="62" spans="2:40"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</row>
    <row r="63" spans="2:40"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</row>
    <row r="64" spans="2:40"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</row>
    <row r="65" spans="2:40"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</row>
    <row r="66" spans="2:40"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</row>
    <row r="67" spans="2:40"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</row>
    <row r="68" spans="2:40">
      <c r="B68" s="68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</row>
    <row r="69" spans="2:40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</row>
    <row r="70" spans="2:40"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</row>
    <row r="71" spans="2:40"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</row>
    <row r="72" spans="2:40">
      <c r="B72" s="68"/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</row>
    <row r="73" spans="2:40">
      <c r="B73" s="68"/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</row>
    <row r="74" spans="2:40">
      <c r="B74" s="68"/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</row>
    <row r="75" spans="2:40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</row>
    <row r="76" spans="2:40">
      <c r="B76" s="68"/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</row>
    <row r="77" spans="2:40">
      <c r="B77" s="68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</row>
    <row r="78" spans="2:40">
      <c r="B78" s="68"/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</row>
    <row r="79" spans="2:40">
      <c r="B79" s="68"/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</row>
    <row r="80" spans="2:40"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</row>
    <row r="81" spans="2:40">
      <c r="B81" s="68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</row>
    <row r="82" spans="2:40"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</row>
    <row r="83" spans="2:40">
      <c r="B83" s="68"/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</row>
    <row r="84" spans="2:40"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</row>
    <row r="85" spans="2:40">
      <c r="B85" s="68"/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</row>
    <row r="86" spans="2:40">
      <c r="B86" s="68"/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</row>
    <row r="87" spans="2:40"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</row>
    <row r="88" spans="2:40">
      <c r="B88" s="68"/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</row>
    <row r="89" spans="2:40">
      <c r="B89" s="68"/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</row>
    <row r="90" spans="2:40"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</row>
    <row r="91" spans="2:40"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</row>
    <row r="92" spans="2:40">
      <c r="B92" s="68"/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</row>
    <row r="93" spans="2:40">
      <c r="B93" s="68"/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</row>
    <row r="94" spans="2:40"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</row>
    <row r="95" spans="2:40"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</row>
    <row r="96" spans="2:40">
      <c r="B96" s="68"/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</row>
    <row r="97" spans="2:40">
      <c r="B97" s="68"/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</row>
    <row r="98" spans="2:40">
      <c r="B98" s="68"/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</row>
    <row r="99" spans="2:40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</row>
    <row r="100" spans="2:40">
      <c r="B100" s="68"/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</row>
    <row r="101" spans="2:40">
      <c r="B101" s="68"/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</row>
    <row r="102" spans="2:40"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</row>
    <row r="103" spans="2:40"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</row>
    <row r="104" spans="2:40"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</row>
    <row r="105" spans="2:40">
      <c r="B105" s="68"/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</row>
    <row r="106" spans="2:40"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</row>
    <row r="107" spans="2:40">
      <c r="B107" s="68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</row>
    <row r="108" spans="2:40">
      <c r="B108" s="68"/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</row>
    <row r="109" spans="2:40"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</row>
    <row r="110" spans="2:40">
      <c r="B110" s="68"/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</row>
    <row r="111" spans="2:40"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</row>
    <row r="112" spans="2:40">
      <c r="B112" s="68"/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</row>
    <row r="113" spans="2:40"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</row>
    <row r="114" spans="2:40"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</row>
    <row r="115" spans="2:40">
      <c r="B115" s="68"/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</row>
    <row r="116" spans="2:40">
      <c r="B116" s="68"/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</row>
    <row r="117" spans="2:40">
      <c r="B117" s="68"/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</row>
    <row r="118" spans="2:40"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</row>
    <row r="119" spans="2:40"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</row>
    <row r="120" spans="2:40"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</row>
    <row r="121" spans="2:40">
      <c r="B121" s="68"/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</row>
    <row r="122" spans="2:40">
      <c r="B122" s="68"/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</row>
    <row r="123" spans="2:40">
      <c r="B123" s="68"/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</row>
    <row r="124" spans="2:40"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</row>
    <row r="125" spans="2:40">
      <c r="B125" s="68"/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</row>
    <row r="126" spans="2:40">
      <c r="B126" s="68"/>
      <c r="C126" s="68"/>
      <c r="D126" s="68"/>
      <c r="E126" s="68"/>
      <c r="F126" s="68"/>
      <c r="G126" s="68"/>
      <c r="H126" s="68"/>
      <c r="I126" s="68"/>
      <c r="J126" s="68"/>
      <c r="K126" s="68"/>
      <c r="L126" s="68"/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</row>
    <row r="127" spans="2:40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</row>
    <row r="128" spans="2:40">
      <c r="B128" s="68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</row>
    <row r="129" spans="2:40">
      <c r="B129" s="68"/>
      <c r="C129" s="68"/>
      <c r="D129" s="68"/>
      <c r="E129" s="68"/>
      <c r="F129" s="68"/>
      <c r="G129" s="68"/>
      <c r="H129" s="68"/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</row>
    <row r="130" spans="2:40">
      <c r="B130" s="68"/>
      <c r="C130" s="68"/>
      <c r="D130" s="68"/>
      <c r="E130" s="68"/>
      <c r="F130" s="68"/>
      <c r="G130" s="68"/>
      <c r="H130" s="68"/>
      <c r="I130" s="68"/>
      <c r="J130" s="68"/>
      <c r="K130" s="68"/>
      <c r="L130" s="68"/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</row>
    <row r="131" spans="2:40"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</row>
    <row r="132" spans="2:40">
      <c r="B132" s="68"/>
      <c r="C132" s="68"/>
      <c r="D132" s="68"/>
      <c r="E132" s="68"/>
      <c r="F132" s="68"/>
      <c r="G132" s="68"/>
      <c r="H132" s="68"/>
      <c r="I132" s="68"/>
      <c r="J132" s="68"/>
      <c r="K132" s="68"/>
      <c r="L132" s="68"/>
      <c r="M132" s="68"/>
      <c r="N132" s="68"/>
      <c r="O132" s="68"/>
      <c r="P132" s="68"/>
      <c r="Q132" s="68"/>
      <c r="R132" s="68"/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</row>
    <row r="133" spans="2:40">
      <c r="B133" s="68"/>
      <c r="C133" s="68"/>
      <c r="D133" s="68"/>
      <c r="E133" s="68"/>
      <c r="F133" s="68"/>
      <c r="G133" s="68"/>
      <c r="H133" s="68"/>
      <c r="I133" s="68"/>
      <c r="J133" s="68"/>
      <c r="K133" s="68"/>
      <c r="L133" s="68"/>
      <c r="M133" s="68"/>
      <c r="N133" s="68"/>
      <c r="O133" s="68"/>
      <c r="P133" s="68"/>
      <c r="Q133" s="68"/>
      <c r="R133" s="68"/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</row>
    <row r="134" spans="2:40"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</row>
    <row r="135" spans="2:40"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</row>
    <row r="136" spans="2:40"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</row>
    <row r="137" spans="2:40">
      <c r="B137" s="68"/>
      <c r="C137" s="68"/>
      <c r="D137" s="68"/>
      <c r="E137" s="68"/>
      <c r="F137" s="68"/>
      <c r="G137" s="68"/>
      <c r="H137" s="68"/>
      <c r="I137" s="68"/>
      <c r="J137" s="68"/>
      <c r="K137" s="68"/>
      <c r="L137" s="68"/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</row>
    <row r="138" spans="2:40"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</row>
    <row r="139" spans="2:40">
      <c r="B139" s="68"/>
      <c r="C139" s="68"/>
      <c r="D139" s="68"/>
      <c r="E139" s="68"/>
      <c r="F139" s="68"/>
      <c r="G139" s="68"/>
      <c r="H139" s="68"/>
      <c r="I139" s="68"/>
      <c r="J139" s="68"/>
      <c r="K139" s="68"/>
      <c r="L139" s="68"/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</row>
    <row r="140" spans="2:40">
      <c r="B140" s="68"/>
      <c r="C140" s="68"/>
      <c r="D140" s="68"/>
      <c r="E140" s="68"/>
      <c r="F140" s="68"/>
      <c r="G140" s="68"/>
      <c r="H140" s="68"/>
      <c r="I140" s="68"/>
      <c r="J140" s="68"/>
      <c r="K140" s="68"/>
      <c r="L140" s="68"/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</row>
    <row r="141" spans="2:40">
      <c r="B141" s="68"/>
      <c r="C141" s="68"/>
      <c r="D141" s="68"/>
      <c r="E141" s="68"/>
      <c r="F141" s="68"/>
      <c r="G141" s="68"/>
      <c r="H141" s="68"/>
      <c r="I141" s="68"/>
      <c r="J141" s="68"/>
      <c r="K141" s="68"/>
      <c r="L141" s="68"/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</row>
    <row r="142" spans="2:40">
      <c r="B142" s="68"/>
      <c r="C142" s="68"/>
      <c r="D142" s="68"/>
      <c r="E142" s="68"/>
      <c r="F142" s="68"/>
      <c r="G142" s="68"/>
      <c r="H142" s="68"/>
      <c r="I142" s="68"/>
      <c r="J142" s="68"/>
      <c r="K142" s="68"/>
      <c r="L142" s="68"/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</row>
    <row r="143" spans="2:40"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</row>
    <row r="144" spans="2:40">
      <c r="B144" s="68"/>
      <c r="C144" s="68"/>
      <c r="D144" s="68"/>
      <c r="E144" s="68"/>
      <c r="F144" s="68"/>
      <c r="G144" s="68"/>
      <c r="H144" s="68"/>
      <c r="I144" s="68"/>
      <c r="J144" s="68"/>
      <c r="K144" s="68"/>
      <c r="L144" s="68"/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</row>
    <row r="145" spans="2:40"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</row>
    <row r="146" spans="2:40"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</row>
    <row r="147" spans="2:40">
      <c r="B147" s="68"/>
      <c r="C147" s="68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</row>
    <row r="148" spans="2:40">
      <c r="B148" s="68"/>
      <c r="C148" s="68"/>
      <c r="D148" s="68"/>
      <c r="E148" s="68"/>
      <c r="F148" s="68"/>
      <c r="G148" s="68"/>
      <c r="H148" s="68"/>
      <c r="I148" s="68"/>
      <c r="J148" s="68"/>
      <c r="K148" s="68"/>
      <c r="L148" s="68"/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</row>
    <row r="149" spans="2:40"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</row>
    <row r="150" spans="2:40">
      <c r="B150" s="68"/>
      <c r="C150" s="68"/>
      <c r="D150" s="68"/>
      <c r="E150" s="68"/>
      <c r="F150" s="68"/>
      <c r="G150" s="68"/>
      <c r="H150" s="68"/>
      <c r="I150" s="68"/>
      <c r="J150" s="68"/>
      <c r="K150" s="68"/>
      <c r="L150" s="68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</row>
    <row r="151" spans="2:40"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</row>
    <row r="152" spans="2:40">
      <c r="B152" s="68"/>
      <c r="C152" s="68"/>
      <c r="D152" s="68"/>
      <c r="E152" s="68"/>
      <c r="F152" s="68"/>
      <c r="G152" s="68"/>
      <c r="H152" s="68"/>
      <c r="I152" s="68"/>
      <c r="J152" s="68"/>
      <c r="K152" s="68"/>
      <c r="L152" s="68"/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</row>
    <row r="153" spans="2:40">
      <c r="B153" s="68"/>
      <c r="C153" s="68"/>
      <c r="D153" s="68"/>
      <c r="E153" s="68"/>
      <c r="F153" s="68"/>
      <c r="G153" s="68"/>
      <c r="H153" s="68"/>
      <c r="I153" s="68"/>
      <c r="J153" s="68"/>
      <c r="K153" s="68"/>
      <c r="L153" s="68"/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</row>
    <row r="154" spans="2:40"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</row>
    <row r="155" spans="2:40"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</row>
    <row r="156" spans="2:40">
      <c r="B156" s="68"/>
      <c r="C156" s="68"/>
      <c r="D156" s="68"/>
      <c r="E156" s="68"/>
      <c r="F156" s="68"/>
      <c r="G156" s="68"/>
      <c r="H156" s="68"/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</row>
    <row r="157" spans="2:40"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</row>
    <row r="158" spans="2:40">
      <c r="B158" s="68"/>
      <c r="C158" s="68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</row>
    <row r="159" spans="2:40"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</row>
    <row r="160" spans="2:40"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</row>
    <row r="161" spans="2:40">
      <c r="B161" s="68"/>
      <c r="C161" s="68"/>
      <c r="D161" s="68"/>
      <c r="E161" s="68"/>
      <c r="F161" s="68"/>
      <c r="G161" s="68"/>
      <c r="H161" s="68"/>
      <c r="I161" s="68"/>
      <c r="J161" s="68"/>
      <c r="K161" s="68"/>
      <c r="L161" s="68"/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</row>
    <row r="162" spans="2:40">
      <c r="B162" s="68"/>
      <c r="C162" s="68"/>
      <c r="D162" s="68"/>
      <c r="E162" s="68"/>
      <c r="F162" s="68"/>
      <c r="G162" s="68"/>
      <c r="H162" s="68"/>
      <c r="I162" s="68"/>
      <c r="J162" s="68"/>
      <c r="K162" s="68"/>
      <c r="L162" s="68"/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</row>
    <row r="163" spans="2:40"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</row>
    <row r="164" spans="2:40">
      <c r="B164" s="68"/>
      <c r="C164" s="68"/>
      <c r="D164" s="68"/>
      <c r="E164" s="68"/>
      <c r="F164" s="68"/>
      <c r="G164" s="68"/>
      <c r="H164" s="68"/>
      <c r="I164" s="68"/>
      <c r="J164" s="68"/>
      <c r="K164" s="68"/>
      <c r="L164" s="68"/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</row>
    <row r="165" spans="2:40">
      <c r="B165" s="68"/>
      <c r="C165" s="68"/>
      <c r="D165" s="68"/>
      <c r="E165" s="68"/>
      <c r="F165" s="68"/>
      <c r="G165" s="68"/>
      <c r="H165" s="68"/>
      <c r="I165" s="68"/>
      <c r="J165" s="68"/>
      <c r="K165" s="68"/>
      <c r="L165" s="68"/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</row>
    <row r="166" spans="2:40"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</row>
    <row r="167" spans="2:40">
      <c r="B167" s="68"/>
      <c r="C167" s="68"/>
      <c r="D167" s="68"/>
      <c r="E167" s="68"/>
      <c r="F167" s="68"/>
      <c r="G167" s="68"/>
      <c r="H167" s="68"/>
      <c r="I167" s="68"/>
      <c r="J167" s="68"/>
      <c r="K167" s="68"/>
      <c r="L167" s="68"/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</row>
    <row r="168" spans="2:40"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</row>
    <row r="169" spans="2:40">
      <c r="B169" s="68"/>
      <c r="C169" s="68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</row>
    <row r="170" spans="2:40">
      <c r="B170" s="68"/>
      <c r="C170" s="68"/>
      <c r="D170" s="68"/>
      <c r="E170" s="68"/>
      <c r="F170" s="68"/>
      <c r="G170" s="68"/>
      <c r="H170" s="68"/>
      <c r="I170" s="68"/>
      <c r="J170" s="68"/>
      <c r="K170" s="68"/>
      <c r="L170" s="68"/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</row>
    <row r="171" spans="2:40">
      <c r="B171" s="68"/>
      <c r="C171" s="68"/>
      <c r="D171" s="68"/>
      <c r="E171" s="68"/>
      <c r="F171" s="68"/>
      <c r="G171" s="68"/>
      <c r="H171" s="68"/>
      <c r="I171" s="68"/>
      <c r="J171" s="68"/>
      <c r="K171" s="68"/>
      <c r="L171" s="68"/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</row>
    <row r="172" spans="2:40">
      <c r="B172" s="68"/>
      <c r="C172" s="68"/>
      <c r="D172" s="68"/>
      <c r="E172" s="68"/>
      <c r="F172" s="68"/>
      <c r="G172" s="68"/>
      <c r="H172" s="68"/>
      <c r="I172" s="68"/>
      <c r="J172" s="68"/>
      <c r="K172" s="68"/>
      <c r="L172" s="68"/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</row>
    <row r="173" spans="2:40">
      <c r="B173" s="68"/>
      <c r="C173" s="68"/>
      <c r="D173" s="68"/>
      <c r="E173" s="68"/>
      <c r="F173" s="68"/>
      <c r="G173" s="68"/>
      <c r="H173" s="68"/>
      <c r="I173" s="68"/>
      <c r="J173" s="68"/>
      <c r="K173" s="68"/>
      <c r="L173" s="68"/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</row>
    <row r="174" spans="2:40">
      <c r="B174" s="68"/>
      <c r="C174" s="68"/>
      <c r="D174" s="68"/>
      <c r="E174" s="68"/>
      <c r="F174" s="68"/>
      <c r="G174" s="68"/>
      <c r="H174" s="68"/>
      <c r="I174" s="68"/>
      <c r="J174" s="68"/>
      <c r="K174" s="68"/>
      <c r="L174" s="68"/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</row>
    <row r="175" spans="2:40">
      <c r="B175" s="68"/>
      <c r="C175" s="68"/>
      <c r="D175" s="68"/>
      <c r="E175" s="68"/>
      <c r="F175" s="68"/>
      <c r="G175" s="68"/>
      <c r="H175" s="68"/>
      <c r="I175" s="68"/>
      <c r="J175" s="68"/>
      <c r="K175" s="68"/>
      <c r="L175" s="68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</row>
    <row r="176" spans="2:40">
      <c r="B176" s="68"/>
      <c r="C176" s="68"/>
      <c r="D176" s="68"/>
      <c r="E176" s="68"/>
      <c r="F176" s="68"/>
      <c r="G176" s="68"/>
      <c r="H176" s="68"/>
      <c r="I176" s="68"/>
      <c r="J176" s="68"/>
      <c r="K176" s="68"/>
      <c r="L176" s="68"/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</row>
    <row r="177" spans="2:40"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</row>
    <row r="178" spans="2:40">
      <c r="B178" s="68"/>
      <c r="C178" s="68"/>
      <c r="D178" s="68"/>
      <c r="E178" s="68"/>
      <c r="F178" s="68"/>
      <c r="G178" s="68"/>
      <c r="H178" s="68"/>
      <c r="I178" s="68"/>
      <c r="J178" s="68"/>
      <c r="K178" s="68"/>
      <c r="L178" s="68"/>
      <c r="M178" s="68"/>
      <c r="N178" s="68"/>
      <c r="O178" s="68"/>
      <c r="P178" s="68"/>
      <c r="Q178" s="68"/>
      <c r="R178" s="68"/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</row>
    <row r="179" spans="2:40"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</row>
    <row r="180" spans="2:40">
      <c r="B180" s="68"/>
      <c r="C180" s="68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</row>
    <row r="181" spans="2:40">
      <c r="B181" s="68"/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68"/>
      <c r="Q181" s="68"/>
      <c r="R181" s="68"/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</row>
    <row r="182" spans="2:40">
      <c r="B182" s="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68"/>
      <c r="Q182" s="68"/>
      <c r="R182" s="68"/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</row>
    <row r="183" spans="2:40"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</row>
    <row r="184" spans="2:40">
      <c r="B184" s="68"/>
      <c r="C184" s="68"/>
      <c r="D184" s="68"/>
      <c r="E184" s="68"/>
      <c r="F184" s="68"/>
      <c r="G184" s="68"/>
      <c r="H184" s="68"/>
      <c r="I184" s="68"/>
      <c r="J184" s="68"/>
      <c r="K184" s="68"/>
      <c r="L184" s="68"/>
      <c r="M184" s="68"/>
      <c r="N184" s="68"/>
      <c r="O184" s="68"/>
      <c r="P184" s="68"/>
      <c r="Q184" s="68"/>
      <c r="R184" s="68"/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</row>
    <row r="185" spans="2:40">
      <c r="B185" s="68"/>
      <c r="C185" s="68"/>
      <c r="D185" s="68"/>
      <c r="E185" s="68"/>
      <c r="F185" s="68"/>
      <c r="G185" s="68"/>
      <c r="H185" s="68"/>
      <c r="I185" s="68"/>
      <c r="J185" s="68"/>
      <c r="K185" s="68"/>
      <c r="L185" s="68"/>
      <c r="M185" s="68"/>
      <c r="N185" s="68"/>
      <c r="O185" s="68"/>
      <c r="P185" s="68"/>
      <c r="Q185" s="68"/>
      <c r="R185" s="68"/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</row>
    <row r="186" spans="2:40">
      <c r="B186" s="68"/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P186" s="68"/>
      <c r="Q186" s="68"/>
      <c r="R186" s="68"/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</row>
    <row r="187" spans="2:40">
      <c r="B187" s="68"/>
      <c r="C187" s="68"/>
      <c r="D187" s="68"/>
      <c r="E187" s="68"/>
      <c r="F187" s="68"/>
      <c r="G187" s="68"/>
      <c r="H187" s="68"/>
      <c r="I187" s="68"/>
      <c r="J187" s="68"/>
      <c r="K187" s="68"/>
      <c r="L187" s="68"/>
      <c r="M187" s="68"/>
      <c r="N187" s="68"/>
      <c r="O187" s="68"/>
      <c r="P187" s="68"/>
      <c r="Q187" s="68"/>
      <c r="R187" s="68"/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</row>
    <row r="188" spans="2:40">
      <c r="B188" s="68"/>
      <c r="C188" s="68"/>
      <c r="D188" s="68"/>
      <c r="E188" s="68"/>
      <c r="F188" s="68"/>
      <c r="G188" s="68"/>
      <c r="H188" s="68"/>
      <c r="I188" s="68"/>
      <c r="J188" s="68"/>
      <c r="K188" s="68"/>
      <c r="L188" s="68"/>
      <c r="M188" s="68"/>
      <c r="N188" s="68"/>
      <c r="O188" s="68"/>
      <c r="P188" s="68"/>
      <c r="Q188" s="68"/>
      <c r="R188" s="68"/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</row>
    <row r="189" spans="2:40">
      <c r="B189" s="68"/>
      <c r="C189" s="68"/>
      <c r="D189" s="68"/>
      <c r="E189" s="68"/>
      <c r="F189" s="68"/>
      <c r="G189" s="68"/>
      <c r="H189" s="68"/>
      <c r="I189" s="68"/>
      <c r="J189" s="68"/>
      <c r="K189" s="68"/>
      <c r="L189" s="68"/>
      <c r="M189" s="68"/>
      <c r="N189" s="68"/>
      <c r="O189" s="68"/>
      <c r="P189" s="68"/>
      <c r="Q189" s="68"/>
      <c r="R189" s="68"/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</row>
    <row r="190" spans="2:40"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</row>
    <row r="191" spans="2:40">
      <c r="B191" s="68"/>
      <c r="C191" s="68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</row>
    <row r="192" spans="2:40"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</row>
    <row r="193" spans="2:40">
      <c r="B193" s="68"/>
      <c r="C193" s="68"/>
      <c r="D193" s="68"/>
      <c r="E193" s="68"/>
      <c r="F193" s="68"/>
      <c r="G193" s="68"/>
      <c r="H193" s="68"/>
      <c r="I193" s="68"/>
      <c r="J193" s="68"/>
      <c r="K193" s="68"/>
      <c r="L193" s="68"/>
      <c r="M193" s="68"/>
      <c r="N193" s="68"/>
      <c r="O193" s="68"/>
      <c r="P193" s="68"/>
      <c r="Q193" s="68"/>
      <c r="R193" s="68"/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</row>
    <row r="194" spans="2:40">
      <c r="B194" s="68"/>
      <c r="C194" s="68"/>
      <c r="D194" s="68"/>
      <c r="E194" s="68"/>
      <c r="F194" s="68"/>
      <c r="G194" s="68"/>
      <c r="H194" s="68"/>
      <c r="I194" s="68"/>
      <c r="J194" s="68"/>
      <c r="K194" s="68"/>
      <c r="L194" s="68"/>
      <c r="M194" s="68"/>
      <c r="N194" s="68"/>
      <c r="O194" s="68"/>
      <c r="P194" s="68"/>
      <c r="Q194" s="68"/>
      <c r="R194" s="68"/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</row>
    <row r="195" spans="2:40">
      <c r="B195" s="68"/>
      <c r="C195" s="68"/>
      <c r="D195" s="68"/>
      <c r="E195" s="68"/>
      <c r="F195" s="68"/>
      <c r="G195" s="68"/>
      <c r="H195" s="68"/>
      <c r="I195" s="68"/>
      <c r="J195" s="68"/>
      <c r="K195" s="68"/>
      <c r="L195" s="68"/>
      <c r="M195" s="68"/>
      <c r="N195" s="68"/>
      <c r="O195" s="68"/>
      <c r="P195" s="68"/>
      <c r="Q195" s="68"/>
      <c r="R195" s="68"/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</row>
    <row r="196" spans="2:40">
      <c r="B196" s="68"/>
      <c r="C196" s="68"/>
      <c r="D196" s="68"/>
      <c r="E196" s="68"/>
      <c r="F196" s="68"/>
      <c r="G196" s="68"/>
      <c r="H196" s="68"/>
      <c r="I196" s="68"/>
      <c r="J196" s="68"/>
      <c r="K196" s="68"/>
      <c r="L196" s="68"/>
      <c r="M196" s="68"/>
      <c r="N196" s="68"/>
      <c r="O196" s="68"/>
      <c r="P196" s="68"/>
      <c r="Q196" s="68"/>
      <c r="R196" s="68"/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</row>
    <row r="197" spans="2:40">
      <c r="B197" s="68"/>
      <c r="C197" s="68"/>
      <c r="D197" s="68"/>
      <c r="E197" s="68"/>
      <c r="F197" s="68"/>
      <c r="G197" s="68"/>
      <c r="H197" s="68"/>
      <c r="I197" s="68"/>
      <c r="J197" s="68"/>
      <c r="K197" s="68"/>
      <c r="L197" s="68"/>
      <c r="M197" s="68"/>
      <c r="N197" s="68"/>
      <c r="O197" s="68"/>
      <c r="P197" s="68"/>
      <c r="Q197" s="68"/>
      <c r="R197" s="68"/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</row>
    <row r="198" spans="2:40">
      <c r="B198" s="68"/>
      <c r="C198" s="68"/>
      <c r="D198" s="68"/>
      <c r="E198" s="68"/>
      <c r="F198" s="68"/>
      <c r="G198" s="68"/>
      <c r="H198" s="68"/>
      <c r="I198" s="68"/>
      <c r="J198" s="68"/>
      <c r="K198" s="68"/>
      <c r="L198" s="68"/>
      <c r="M198" s="68"/>
      <c r="N198" s="68"/>
      <c r="O198" s="68"/>
      <c r="P198" s="68"/>
      <c r="Q198" s="68"/>
      <c r="R198" s="68"/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</row>
    <row r="199" spans="2:40"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</row>
    <row r="200" spans="2:40">
      <c r="B200" s="68"/>
      <c r="C200" s="68"/>
      <c r="D200" s="68"/>
      <c r="E200" s="68"/>
      <c r="F200" s="68"/>
      <c r="G200" s="68"/>
      <c r="H200" s="68"/>
      <c r="I200" s="68"/>
      <c r="J200" s="68"/>
      <c r="K200" s="68"/>
      <c r="L200" s="68"/>
      <c r="M200" s="68"/>
      <c r="N200" s="68"/>
      <c r="O200" s="68"/>
      <c r="P200" s="68"/>
      <c r="Q200" s="68"/>
      <c r="R200" s="68"/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</row>
    <row r="201" spans="2:40"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</row>
    <row r="202" spans="2:40">
      <c r="B202" s="68"/>
      <c r="C202" s="68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</row>
    <row r="203" spans="2:40">
      <c r="B203" s="68"/>
      <c r="C203" s="68"/>
      <c r="D203" s="68"/>
      <c r="E203" s="68"/>
      <c r="F203" s="68"/>
      <c r="G203" s="68"/>
      <c r="H203" s="68"/>
      <c r="I203" s="68"/>
      <c r="J203" s="68"/>
      <c r="K203" s="68"/>
      <c r="L203" s="68"/>
      <c r="M203" s="68"/>
      <c r="N203" s="68"/>
      <c r="O203" s="68"/>
      <c r="P203" s="68"/>
      <c r="Q203" s="68"/>
      <c r="R203" s="68"/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</row>
    <row r="204" spans="2:40"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</row>
    <row r="205" spans="2:40">
      <c r="B205" s="68"/>
      <c r="C205" s="68"/>
      <c r="D205" s="68"/>
      <c r="E205" s="68"/>
      <c r="F205" s="68"/>
      <c r="G205" s="68"/>
      <c r="H205" s="68"/>
      <c r="I205" s="68"/>
      <c r="J205" s="68"/>
      <c r="K205" s="68"/>
      <c r="L205" s="68"/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</row>
    <row r="206" spans="2:40">
      <c r="B206" s="68"/>
      <c r="C206" s="68"/>
      <c r="D206" s="68"/>
      <c r="E206" s="68"/>
      <c r="F206" s="68"/>
      <c r="G206" s="68"/>
      <c r="H206" s="68"/>
      <c r="I206" s="68"/>
      <c r="J206" s="68"/>
      <c r="K206" s="68"/>
      <c r="L206" s="68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</row>
    <row r="207" spans="2:40">
      <c r="B207" s="68"/>
      <c r="C207" s="68"/>
      <c r="D207" s="68"/>
      <c r="E207" s="68"/>
      <c r="F207" s="68"/>
      <c r="G207" s="68"/>
      <c r="H207" s="68"/>
      <c r="I207" s="68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</row>
    <row r="208" spans="2:40">
      <c r="B208" s="68"/>
      <c r="C208" s="68"/>
      <c r="D208" s="68"/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</row>
    <row r="209" spans="2:40"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</row>
    <row r="210" spans="2:40"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</row>
    <row r="211" spans="2:40"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</row>
    <row r="212" spans="2:40"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</row>
    <row r="213" spans="2:40">
      <c r="B213" s="68"/>
      <c r="C213" s="68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</row>
    <row r="214" spans="2:40"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</row>
    <row r="215" spans="2:40">
      <c r="B215" s="68"/>
      <c r="C215" s="68"/>
      <c r="D215" s="68"/>
      <c r="E215" s="68"/>
      <c r="F215" s="68"/>
      <c r="G215" s="68"/>
      <c r="H215" s="68"/>
      <c r="I215" s="68"/>
      <c r="J215" s="68"/>
      <c r="K215" s="68"/>
      <c r="L215" s="68"/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</row>
    <row r="216" spans="2:40">
      <c r="B216" s="68"/>
      <c r="C216" s="68"/>
      <c r="D216" s="68"/>
      <c r="E216" s="68"/>
      <c r="F216" s="68"/>
      <c r="G216" s="68"/>
      <c r="H216" s="68"/>
      <c r="I216" s="68"/>
      <c r="J216" s="68"/>
      <c r="K216" s="68"/>
      <c r="L216" s="68"/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</row>
    <row r="217" spans="2:40"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</row>
    <row r="218" spans="2:40"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</row>
    <row r="219" spans="2:40">
      <c r="B219" s="68"/>
      <c r="C219" s="68"/>
      <c r="D219" s="68"/>
      <c r="E219" s="68"/>
      <c r="F219" s="68"/>
      <c r="G219" s="68"/>
      <c r="H219" s="68"/>
      <c r="I219" s="68"/>
      <c r="J219" s="68"/>
      <c r="K219" s="68"/>
      <c r="L219" s="68"/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</row>
    <row r="220" spans="2:40">
      <c r="B220" s="68"/>
      <c r="C220" s="68"/>
      <c r="D220" s="68"/>
      <c r="E220" s="68"/>
      <c r="F220" s="68"/>
      <c r="G220" s="68"/>
      <c r="H220" s="68"/>
      <c r="I220" s="68"/>
      <c r="J220" s="68"/>
      <c r="K220" s="68"/>
      <c r="L220" s="68"/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</row>
    <row r="221" spans="2:40"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</row>
    <row r="222" spans="2:40">
      <c r="B222" s="68"/>
      <c r="C222" s="68"/>
      <c r="D222" s="68"/>
      <c r="E222" s="68"/>
      <c r="F222" s="68"/>
      <c r="G222" s="68"/>
      <c r="H222" s="68"/>
      <c r="I222" s="68"/>
      <c r="J222" s="68"/>
      <c r="K222" s="68"/>
      <c r="L222" s="68"/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</row>
    <row r="223" spans="2:40"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</row>
    <row r="224" spans="2:40">
      <c r="B224" s="68"/>
      <c r="C224" s="68"/>
      <c r="D224" s="68"/>
      <c r="E224" s="68"/>
      <c r="F224" s="68"/>
      <c r="G224" s="68"/>
      <c r="H224" s="68"/>
      <c r="I224" s="68"/>
      <c r="J224" s="68"/>
      <c r="K224" s="68"/>
      <c r="L224" s="68"/>
      <c r="M224" s="68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</row>
    <row r="225" spans="2:40"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</row>
    <row r="226" spans="2:40">
      <c r="B226" s="68"/>
      <c r="C226" s="68"/>
      <c r="D226" s="68"/>
      <c r="E226" s="68"/>
      <c r="F226" s="68"/>
      <c r="G226" s="68"/>
      <c r="H226" s="68"/>
      <c r="I226" s="68"/>
      <c r="J226" s="68"/>
      <c r="K226" s="68"/>
      <c r="L226" s="68"/>
      <c r="M226" s="68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</row>
    <row r="227" spans="2:40">
      <c r="B227" s="68"/>
      <c r="C227" s="68"/>
      <c r="D227" s="68"/>
      <c r="E227" s="68"/>
      <c r="F227" s="68"/>
      <c r="G227" s="68"/>
      <c r="H227" s="68"/>
      <c r="I227" s="68"/>
      <c r="J227" s="68"/>
      <c r="K227" s="68"/>
      <c r="L227" s="68"/>
      <c r="M227" s="68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</row>
    <row r="228" spans="2:40"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</row>
    <row r="229" spans="2:40">
      <c r="B229" s="68"/>
      <c r="C229" s="68"/>
      <c r="D229" s="68"/>
      <c r="E229" s="68"/>
      <c r="F229" s="68"/>
      <c r="G229" s="68"/>
      <c r="H229" s="68"/>
      <c r="I229" s="68"/>
      <c r="J229" s="68"/>
      <c r="K229" s="68"/>
      <c r="L229" s="68"/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</row>
    <row r="230" spans="2:40">
      <c r="B230" s="68"/>
      <c r="C230" s="68"/>
      <c r="D230" s="68"/>
      <c r="E230" s="68"/>
      <c r="F230" s="68"/>
      <c r="G230" s="68"/>
      <c r="H230" s="68"/>
      <c r="I230" s="68"/>
      <c r="J230" s="68"/>
      <c r="K230" s="68"/>
      <c r="L230" s="68"/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</row>
    <row r="231" spans="2:40"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</row>
    <row r="232" spans="2:40">
      <c r="B232" s="68"/>
      <c r="C232" s="68"/>
      <c r="D232" s="68"/>
      <c r="E232" s="68"/>
      <c r="F232" s="68"/>
      <c r="G232" s="68"/>
      <c r="H232" s="68"/>
      <c r="I232" s="68"/>
      <c r="J232" s="68"/>
      <c r="K232" s="68"/>
      <c r="L232" s="68"/>
      <c r="M232" s="68"/>
      <c r="N232" s="68"/>
      <c r="O232" s="68"/>
      <c r="P232" s="68"/>
      <c r="Q232" s="68"/>
      <c r="R232" s="68"/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</row>
    <row r="233" spans="2:40">
      <c r="B233" s="68"/>
      <c r="C233" s="68"/>
      <c r="D233" s="68"/>
      <c r="E233" s="68"/>
      <c r="F233" s="68"/>
      <c r="G233" s="68"/>
      <c r="H233" s="68"/>
      <c r="I233" s="68"/>
      <c r="J233" s="68"/>
      <c r="K233" s="68"/>
      <c r="L233" s="68"/>
      <c r="M233" s="68"/>
      <c r="N233" s="68"/>
      <c r="O233" s="68"/>
      <c r="P233" s="68"/>
      <c r="Q233" s="68"/>
      <c r="R233" s="68"/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</row>
    <row r="234" spans="2:40"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</row>
    <row r="235" spans="2:40">
      <c r="B235" s="68"/>
      <c r="C235" s="68"/>
      <c r="D235" s="68"/>
      <c r="E235" s="68"/>
      <c r="F235" s="68"/>
      <c r="G235" s="68"/>
      <c r="H235" s="68"/>
      <c r="I235" s="68"/>
      <c r="J235" s="68"/>
      <c r="K235" s="68"/>
      <c r="L235" s="68"/>
      <c r="M235" s="68"/>
      <c r="N235" s="68"/>
      <c r="O235" s="68"/>
      <c r="P235" s="68"/>
      <c r="Q235" s="68"/>
      <c r="R235" s="68"/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</row>
    <row r="236" spans="2:40">
      <c r="B236" s="68"/>
      <c r="C236" s="68"/>
      <c r="D236" s="68"/>
      <c r="E236" s="68"/>
      <c r="F236" s="68"/>
      <c r="G236" s="68"/>
      <c r="H236" s="68"/>
      <c r="I236" s="68"/>
      <c r="J236" s="68"/>
      <c r="K236" s="68"/>
      <c r="L236" s="68"/>
      <c r="M236" s="68"/>
      <c r="N236" s="68"/>
      <c r="O236" s="68"/>
      <c r="P236" s="68"/>
      <c r="Q236" s="68"/>
      <c r="R236" s="68"/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</row>
    <row r="237" spans="2:40"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</row>
    <row r="238" spans="2:40"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</row>
    <row r="239" spans="2:40">
      <c r="B239" s="68"/>
      <c r="C239" s="68"/>
      <c r="D239" s="68"/>
      <c r="E239" s="68"/>
      <c r="F239" s="68"/>
      <c r="G239" s="68"/>
      <c r="H239" s="68"/>
      <c r="I239" s="68"/>
      <c r="J239" s="68"/>
      <c r="K239" s="68"/>
      <c r="L239" s="68"/>
      <c r="M239" s="68"/>
      <c r="N239" s="68"/>
      <c r="O239" s="68"/>
      <c r="P239" s="68"/>
      <c r="Q239" s="68"/>
      <c r="R239" s="68"/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</row>
    <row r="240" spans="2:40"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</row>
    <row r="241" spans="2:40">
      <c r="B241" s="68"/>
      <c r="C241" s="68"/>
      <c r="D241" s="68"/>
      <c r="E241" s="68"/>
      <c r="F241" s="68"/>
      <c r="G241" s="68"/>
      <c r="H241" s="68"/>
      <c r="I241" s="68"/>
      <c r="J241" s="68"/>
      <c r="K241" s="68"/>
      <c r="L241" s="68"/>
      <c r="M241" s="68"/>
      <c r="N241" s="68"/>
      <c r="O241" s="68"/>
      <c r="P241" s="68"/>
      <c r="Q241" s="68"/>
      <c r="R241" s="68"/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</row>
    <row r="242" spans="2:40">
      <c r="B242" s="68"/>
      <c r="C242" s="68"/>
      <c r="D242" s="68"/>
      <c r="E242" s="68"/>
      <c r="F242" s="68"/>
      <c r="G242" s="68"/>
      <c r="H242" s="68"/>
      <c r="I242" s="68"/>
      <c r="J242" s="68"/>
      <c r="K242" s="68"/>
      <c r="L242" s="68"/>
      <c r="M242" s="68"/>
      <c r="N242" s="68"/>
      <c r="O242" s="68"/>
      <c r="P242" s="68"/>
      <c r="Q242" s="68"/>
      <c r="R242" s="68"/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</row>
    <row r="243" spans="2:40">
      <c r="B243" s="68"/>
      <c r="C243" s="68"/>
      <c r="D243" s="68"/>
      <c r="E243" s="68"/>
      <c r="F243" s="68"/>
      <c r="G243" s="68"/>
      <c r="H243" s="68"/>
      <c r="I243" s="68"/>
      <c r="J243" s="68"/>
      <c r="K243" s="68"/>
      <c r="L243" s="68"/>
      <c r="M243" s="68"/>
      <c r="N243" s="68"/>
      <c r="O243" s="68"/>
      <c r="P243" s="68"/>
      <c r="Q243" s="68"/>
      <c r="R243" s="68"/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</row>
    <row r="244" spans="2:40"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</row>
    <row r="245" spans="2:40">
      <c r="B245" s="68"/>
      <c r="C245" s="68"/>
      <c r="D245" s="68"/>
      <c r="E245" s="68"/>
      <c r="F245" s="68"/>
      <c r="G245" s="68"/>
      <c r="H245" s="68"/>
      <c r="I245" s="68"/>
      <c r="J245" s="68"/>
      <c r="K245" s="68"/>
      <c r="L245" s="68"/>
      <c r="M245" s="68"/>
      <c r="N245" s="68"/>
      <c r="O245" s="68"/>
      <c r="P245" s="68"/>
      <c r="Q245" s="68"/>
      <c r="R245" s="68"/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</row>
    <row r="246" spans="2:40">
      <c r="B246" s="68"/>
      <c r="C246" s="68"/>
      <c r="D246" s="68"/>
      <c r="E246" s="68"/>
      <c r="F246" s="68"/>
      <c r="G246" s="68"/>
      <c r="H246" s="68"/>
      <c r="I246" s="68"/>
      <c r="J246" s="68"/>
      <c r="K246" s="68"/>
      <c r="L246" s="68"/>
      <c r="M246" s="68"/>
      <c r="N246" s="68"/>
      <c r="O246" s="68"/>
      <c r="P246" s="68"/>
      <c r="Q246" s="68"/>
      <c r="R246" s="68"/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</row>
    <row r="247" spans="2:40">
      <c r="B247" s="68"/>
      <c r="C247" s="68"/>
      <c r="D247" s="68"/>
      <c r="E247" s="68"/>
      <c r="F247" s="68"/>
      <c r="G247" s="68"/>
      <c r="H247" s="68"/>
      <c r="I247" s="68"/>
      <c r="J247" s="68"/>
      <c r="K247" s="68"/>
      <c r="L247" s="68"/>
      <c r="M247" s="68"/>
      <c r="N247" s="68"/>
      <c r="O247" s="68"/>
      <c r="P247" s="68"/>
      <c r="Q247" s="68"/>
      <c r="R247" s="68"/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</row>
    <row r="248" spans="2:40">
      <c r="B248" s="68"/>
      <c r="C248" s="68"/>
      <c r="D248" s="68"/>
      <c r="E248" s="68"/>
      <c r="F248" s="68"/>
      <c r="G248" s="68"/>
      <c r="H248" s="68"/>
      <c r="I248" s="68"/>
      <c r="J248" s="68"/>
      <c r="K248" s="68"/>
      <c r="L248" s="68"/>
      <c r="M248" s="68"/>
      <c r="N248" s="68"/>
      <c r="O248" s="68"/>
      <c r="P248" s="68"/>
      <c r="Q248" s="68"/>
      <c r="R248" s="68"/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</row>
    <row r="249" spans="2:40">
      <c r="B249" s="68"/>
      <c r="C249" s="68"/>
      <c r="D249" s="68"/>
      <c r="E249" s="68"/>
      <c r="F249" s="68"/>
      <c r="G249" s="68"/>
      <c r="H249" s="68"/>
      <c r="I249" s="68"/>
      <c r="J249" s="68"/>
      <c r="K249" s="68"/>
      <c r="L249" s="68"/>
      <c r="M249" s="68"/>
      <c r="N249" s="68"/>
      <c r="O249" s="68"/>
      <c r="P249" s="68"/>
      <c r="Q249" s="68"/>
      <c r="R249" s="68"/>
      <c r="S249" s="68"/>
      <c r="T249" s="68"/>
      <c r="U249" s="68"/>
      <c r="V249" s="68"/>
      <c r="W249" s="68"/>
      <c r="X249" s="68"/>
      <c r="Y249" s="68"/>
      <c r="Z249" s="68"/>
      <c r="AA249" s="68"/>
      <c r="AB249" s="68"/>
      <c r="AC249" s="68"/>
      <c r="AD249" s="68"/>
      <c r="AE249" s="68"/>
      <c r="AF249" s="68"/>
      <c r="AG249" s="68"/>
      <c r="AH249" s="68"/>
      <c r="AI249" s="68"/>
      <c r="AJ249" s="68"/>
      <c r="AK249" s="68"/>
      <c r="AL249" s="68"/>
      <c r="AM249" s="68"/>
      <c r="AN249" s="68"/>
    </row>
    <row r="250" spans="2:40">
      <c r="B250" s="68"/>
      <c r="C250" s="68"/>
      <c r="D250" s="68"/>
      <c r="E250" s="68"/>
      <c r="F250" s="68"/>
      <c r="G250" s="68"/>
      <c r="H250" s="68"/>
      <c r="I250" s="68"/>
      <c r="J250" s="68"/>
      <c r="K250" s="68"/>
      <c r="L250" s="68"/>
      <c r="M250" s="68"/>
      <c r="N250" s="68"/>
      <c r="O250" s="68"/>
      <c r="P250" s="68"/>
      <c r="Q250" s="68"/>
      <c r="R250" s="68"/>
      <c r="S250" s="68"/>
      <c r="T250" s="68"/>
      <c r="U250" s="68"/>
      <c r="V250" s="68"/>
      <c r="W250" s="68"/>
      <c r="X250" s="68"/>
      <c r="Y250" s="68"/>
      <c r="Z250" s="68"/>
      <c r="AA250" s="68"/>
      <c r="AB250" s="68"/>
      <c r="AC250" s="68"/>
      <c r="AD250" s="68"/>
      <c r="AE250" s="68"/>
      <c r="AF250" s="68"/>
      <c r="AG250" s="68"/>
      <c r="AH250" s="68"/>
      <c r="AI250" s="68"/>
      <c r="AJ250" s="68"/>
      <c r="AK250" s="68"/>
      <c r="AL250" s="68"/>
      <c r="AM250" s="68"/>
      <c r="AN250" s="68"/>
    </row>
    <row r="251" spans="2:40">
      <c r="B251" s="68"/>
      <c r="C251" s="68"/>
      <c r="D251" s="68"/>
      <c r="E251" s="68"/>
      <c r="F251" s="68"/>
      <c r="G251" s="68"/>
      <c r="H251" s="68"/>
      <c r="I251" s="68"/>
      <c r="J251" s="68"/>
      <c r="K251" s="68"/>
      <c r="L251" s="68"/>
      <c r="M251" s="68"/>
      <c r="N251" s="68"/>
      <c r="O251" s="68"/>
      <c r="P251" s="68"/>
      <c r="Q251" s="68"/>
      <c r="R251" s="68"/>
      <c r="S251" s="68"/>
      <c r="T251" s="68"/>
      <c r="U251" s="68"/>
      <c r="V251" s="68"/>
      <c r="W251" s="68"/>
      <c r="X251" s="68"/>
      <c r="Y251" s="68"/>
      <c r="Z251" s="68"/>
      <c r="AA251" s="68"/>
      <c r="AB251" s="68"/>
      <c r="AC251" s="68"/>
      <c r="AD251" s="68"/>
      <c r="AE251" s="68"/>
      <c r="AF251" s="68"/>
      <c r="AG251" s="68"/>
      <c r="AH251" s="68"/>
      <c r="AI251" s="68"/>
      <c r="AJ251" s="68"/>
      <c r="AK251" s="68"/>
      <c r="AL251" s="68"/>
      <c r="AM251" s="68"/>
      <c r="AN251" s="68"/>
    </row>
    <row r="252" spans="2:40">
      <c r="B252" s="68"/>
      <c r="C252" s="68"/>
      <c r="D252" s="68"/>
      <c r="E252" s="68"/>
      <c r="F252" s="68"/>
      <c r="G252" s="68"/>
      <c r="H252" s="68"/>
      <c r="I252" s="68"/>
      <c r="J252" s="68"/>
      <c r="K252" s="68"/>
      <c r="L252" s="68"/>
      <c r="M252" s="68"/>
      <c r="N252" s="68"/>
      <c r="O252" s="68"/>
      <c r="P252" s="68"/>
      <c r="Q252" s="68"/>
      <c r="R252" s="68"/>
      <c r="S252" s="68"/>
      <c r="T252" s="68"/>
      <c r="U252" s="68"/>
      <c r="V252" s="68"/>
      <c r="W252" s="68"/>
      <c r="X252" s="68"/>
      <c r="Y252" s="68"/>
      <c r="Z252" s="68"/>
      <c r="AA252" s="68"/>
      <c r="AB252" s="68"/>
      <c r="AC252" s="68"/>
      <c r="AD252" s="68"/>
      <c r="AE252" s="68"/>
      <c r="AF252" s="68"/>
      <c r="AG252" s="68"/>
      <c r="AH252" s="68"/>
      <c r="AI252" s="68"/>
      <c r="AJ252" s="68"/>
      <c r="AK252" s="68"/>
      <c r="AL252" s="68"/>
      <c r="AM252" s="68"/>
      <c r="AN252" s="68"/>
    </row>
    <row r="253" spans="2:40">
      <c r="B253" s="68"/>
      <c r="C253" s="68"/>
      <c r="D253" s="68"/>
      <c r="E253" s="68"/>
      <c r="F253" s="68"/>
      <c r="G253" s="68"/>
      <c r="H253" s="68"/>
      <c r="I253" s="68"/>
      <c r="J253" s="68"/>
      <c r="K253" s="68"/>
      <c r="L253" s="68"/>
      <c r="M253" s="68"/>
      <c r="N253" s="68"/>
      <c r="O253" s="68"/>
      <c r="P253" s="68"/>
      <c r="Q253" s="68"/>
      <c r="R253" s="68"/>
      <c r="S253" s="68"/>
      <c r="T253" s="68"/>
      <c r="U253" s="68"/>
      <c r="V253" s="68"/>
      <c r="W253" s="68"/>
      <c r="X253" s="68"/>
      <c r="Y253" s="68"/>
      <c r="Z253" s="68"/>
      <c r="AA253" s="68"/>
      <c r="AB253" s="68"/>
      <c r="AC253" s="68"/>
      <c r="AD253" s="68"/>
      <c r="AE253" s="68"/>
      <c r="AF253" s="68"/>
      <c r="AG253" s="68"/>
      <c r="AH253" s="68"/>
      <c r="AI253" s="68"/>
      <c r="AJ253" s="68"/>
      <c r="AK253" s="68"/>
      <c r="AL253" s="68"/>
      <c r="AM253" s="68"/>
      <c r="AN253" s="68"/>
    </row>
    <row r="254" spans="2:40">
      <c r="B254" s="68"/>
      <c r="C254" s="68"/>
      <c r="D254" s="68"/>
      <c r="E254" s="68"/>
      <c r="F254" s="68"/>
      <c r="G254" s="68"/>
      <c r="H254" s="68"/>
      <c r="I254" s="68"/>
      <c r="J254" s="68"/>
      <c r="K254" s="68"/>
      <c r="L254" s="68"/>
      <c r="M254" s="68"/>
      <c r="N254" s="68"/>
      <c r="O254" s="68"/>
      <c r="P254" s="68"/>
      <c r="Q254" s="68"/>
      <c r="R254" s="68"/>
      <c r="S254" s="68"/>
      <c r="T254" s="68"/>
      <c r="U254" s="68"/>
      <c r="V254" s="68"/>
      <c r="W254" s="68"/>
      <c r="X254" s="68"/>
      <c r="Y254" s="68"/>
      <c r="Z254" s="68"/>
      <c r="AA254" s="68"/>
      <c r="AB254" s="68"/>
      <c r="AC254" s="68"/>
      <c r="AD254" s="68"/>
      <c r="AE254" s="68"/>
      <c r="AF254" s="68"/>
      <c r="AG254" s="68"/>
      <c r="AH254" s="68"/>
      <c r="AI254" s="68"/>
      <c r="AJ254" s="68"/>
      <c r="AK254" s="68"/>
      <c r="AL254" s="68"/>
      <c r="AM254" s="68"/>
      <c r="AN254" s="68"/>
    </row>
    <row r="255" spans="2:40">
      <c r="B255" s="68"/>
      <c r="C255" s="68"/>
      <c r="D255" s="68"/>
      <c r="E255" s="68"/>
      <c r="F255" s="68"/>
      <c r="G255" s="68"/>
      <c r="H255" s="68"/>
      <c r="I255" s="68"/>
      <c r="J255" s="68"/>
      <c r="K255" s="68"/>
      <c r="L255" s="68"/>
      <c r="M255" s="68"/>
      <c r="N255" s="68"/>
      <c r="O255" s="68"/>
      <c r="P255" s="68"/>
      <c r="Q255" s="68"/>
      <c r="R255" s="68"/>
      <c r="S255" s="68"/>
      <c r="T255" s="68"/>
      <c r="U255" s="68"/>
      <c r="V255" s="68"/>
      <c r="W255" s="68"/>
      <c r="X255" s="68"/>
      <c r="Y255" s="68"/>
      <c r="Z255" s="68"/>
      <c r="AA255" s="68"/>
      <c r="AB255" s="68"/>
      <c r="AC255" s="68"/>
      <c r="AD255" s="68"/>
      <c r="AE255" s="68"/>
      <c r="AF255" s="68"/>
      <c r="AG255" s="68"/>
      <c r="AH255" s="68"/>
      <c r="AI255" s="68"/>
      <c r="AJ255" s="68"/>
      <c r="AK255" s="68"/>
      <c r="AL255" s="68"/>
      <c r="AM255" s="68"/>
      <c r="AN255" s="68"/>
    </row>
    <row r="256" spans="2:40">
      <c r="B256" s="68"/>
      <c r="C256" s="68"/>
      <c r="D256" s="68"/>
      <c r="E256" s="68"/>
      <c r="F256" s="68"/>
      <c r="G256" s="68"/>
      <c r="H256" s="68"/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S256" s="68"/>
      <c r="T256" s="68"/>
      <c r="U256" s="68"/>
      <c r="V256" s="68"/>
      <c r="W256" s="68"/>
      <c r="X256" s="68"/>
      <c r="Y256" s="68"/>
      <c r="Z256" s="68"/>
      <c r="AA256" s="68"/>
      <c r="AB256" s="68"/>
      <c r="AC256" s="68"/>
      <c r="AD256" s="68"/>
      <c r="AE256" s="68"/>
      <c r="AF256" s="68"/>
      <c r="AG256" s="68"/>
      <c r="AH256" s="68"/>
      <c r="AI256" s="68"/>
      <c r="AJ256" s="68"/>
      <c r="AK256" s="68"/>
      <c r="AL256" s="68"/>
      <c r="AM256" s="68"/>
      <c r="AN256" s="68"/>
    </row>
    <row r="257" spans="2:40">
      <c r="B257" s="68"/>
      <c r="C257" s="68"/>
      <c r="D257" s="68"/>
      <c r="E257" s="68"/>
      <c r="F257" s="68"/>
      <c r="G257" s="68"/>
      <c r="H257" s="68"/>
      <c r="I257" s="68"/>
      <c r="J257" s="68"/>
      <c r="K257" s="68"/>
      <c r="L257" s="68"/>
      <c r="M257" s="68"/>
      <c r="N257" s="68"/>
      <c r="O257" s="68"/>
      <c r="P257" s="68"/>
      <c r="Q257" s="68"/>
      <c r="R257" s="68"/>
      <c r="S257" s="68"/>
      <c r="T257" s="68"/>
      <c r="U257" s="68"/>
      <c r="V257" s="68"/>
      <c r="W257" s="68"/>
      <c r="X257" s="68"/>
      <c r="Y257" s="68"/>
      <c r="Z257" s="68"/>
      <c r="AA257" s="68"/>
      <c r="AB257" s="68"/>
      <c r="AC257" s="68"/>
      <c r="AD257" s="68"/>
      <c r="AE257" s="68"/>
      <c r="AF257" s="68"/>
      <c r="AG257" s="68"/>
      <c r="AH257" s="68"/>
      <c r="AI257" s="68"/>
      <c r="AJ257" s="68"/>
      <c r="AK257" s="68"/>
      <c r="AL257" s="68"/>
      <c r="AM257" s="68"/>
      <c r="AN257" s="68"/>
    </row>
    <row r="258" spans="2:40">
      <c r="B258" s="68"/>
      <c r="C258" s="68"/>
      <c r="D258" s="68"/>
      <c r="E258" s="68"/>
      <c r="F258" s="68"/>
      <c r="G258" s="68"/>
      <c r="H258" s="68"/>
      <c r="I258" s="68"/>
      <c r="J258" s="68"/>
      <c r="K258" s="68"/>
      <c r="L258" s="68"/>
      <c r="M258" s="68"/>
      <c r="N258" s="68"/>
      <c r="O258" s="68"/>
      <c r="P258" s="68"/>
      <c r="Q258" s="68"/>
      <c r="R258" s="68"/>
      <c r="S258" s="68"/>
      <c r="T258" s="68"/>
      <c r="U258" s="68"/>
      <c r="V258" s="68"/>
      <c r="W258" s="68"/>
      <c r="X258" s="68"/>
      <c r="Y258" s="68"/>
      <c r="Z258" s="68"/>
      <c r="AA258" s="68"/>
      <c r="AB258" s="68"/>
      <c r="AC258" s="68"/>
      <c r="AD258" s="68"/>
      <c r="AE258" s="68"/>
      <c r="AF258" s="68"/>
      <c r="AG258" s="68"/>
      <c r="AH258" s="68"/>
      <c r="AI258" s="68"/>
      <c r="AJ258" s="68"/>
      <c r="AK258" s="68"/>
      <c r="AL258" s="68"/>
      <c r="AM258" s="68"/>
      <c r="AN258" s="68"/>
    </row>
    <row r="259" spans="2:40">
      <c r="B259" s="68"/>
      <c r="C259" s="68"/>
      <c r="D259" s="68"/>
      <c r="E259" s="68"/>
      <c r="F259" s="68"/>
      <c r="G259" s="68"/>
      <c r="H259" s="68"/>
      <c r="I259" s="68"/>
      <c r="J259" s="68"/>
      <c r="K259" s="68"/>
      <c r="L259" s="68"/>
      <c r="M259" s="68"/>
      <c r="N259" s="68"/>
      <c r="O259" s="68"/>
      <c r="P259" s="68"/>
      <c r="Q259" s="68"/>
      <c r="R259" s="68"/>
      <c r="S259" s="68"/>
      <c r="T259" s="68"/>
      <c r="U259" s="68"/>
      <c r="V259" s="68"/>
      <c r="W259" s="68"/>
      <c r="X259" s="68"/>
      <c r="Y259" s="68"/>
      <c r="Z259" s="68"/>
      <c r="AA259" s="68"/>
      <c r="AB259" s="68"/>
      <c r="AC259" s="68"/>
      <c r="AD259" s="68"/>
      <c r="AE259" s="68"/>
      <c r="AF259" s="68"/>
      <c r="AG259" s="68"/>
      <c r="AH259" s="68"/>
      <c r="AI259" s="68"/>
      <c r="AJ259" s="68"/>
      <c r="AK259" s="68"/>
      <c r="AL259" s="68"/>
      <c r="AM259" s="68"/>
      <c r="AN259" s="68"/>
    </row>
    <row r="260" spans="2:40">
      <c r="B260" s="68"/>
      <c r="C260" s="68"/>
      <c r="D260" s="68"/>
      <c r="E260" s="68"/>
      <c r="F260" s="68"/>
      <c r="G260" s="68"/>
      <c r="H260" s="68"/>
      <c r="I260" s="68"/>
      <c r="J260" s="68"/>
      <c r="K260" s="68"/>
      <c r="L260" s="68"/>
      <c r="M260" s="68"/>
      <c r="N260" s="68"/>
      <c r="O260" s="68"/>
      <c r="P260" s="68"/>
      <c r="Q260" s="68"/>
      <c r="R260" s="68"/>
      <c r="S260" s="68"/>
      <c r="T260" s="68"/>
      <c r="U260" s="68"/>
      <c r="V260" s="68"/>
      <c r="W260" s="68"/>
      <c r="X260" s="68"/>
      <c r="Y260" s="68"/>
      <c r="Z260" s="68"/>
      <c r="AA260" s="68"/>
      <c r="AB260" s="68"/>
      <c r="AC260" s="68"/>
      <c r="AD260" s="68"/>
      <c r="AE260" s="68"/>
      <c r="AF260" s="68"/>
      <c r="AG260" s="68"/>
      <c r="AH260" s="68"/>
      <c r="AI260" s="68"/>
      <c r="AJ260" s="68"/>
      <c r="AK260" s="68"/>
      <c r="AL260" s="68"/>
      <c r="AM260" s="68"/>
      <c r="AN260" s="68"/>
    </row>
    <row r="261" spans="2:40">
      <c r="B261" s="68"/>
      <c r="C261" s="68"/>
      <c r="D261" s="68"/>
      <c r="E261" s="68"/>
      <c r="F261" s="68"/>
      <c r="G261" s="68"/>
      <c r="H261" s="68"/>
      <c r="I261" s="68"/>
      <c r="J261" s="68"/>
      <c r="K261" s="68"/>
      <c r="L261" s="68"/>
      <c r="M261" s="68"/>
      <c r="N261" s="68"/>
      <c r="O261" s="68"/>
      <c r="P261" s="68"/>
      <c r="Q261" s="68"/>
      <c r="R261" s="68"/>
      <c r="S261" s="68"/>
      <c r="T261" s="68"/>
      <c r="U261" s="68"/>
      <c r="V261" s="68"/>
      <c r="W261" s="68"/>
      <c r="X261" s="68"/>
      <c r="Y261" s="68"/>
      <c r="Z261" s="68"/>
      <c r="AA261" s="68"/>
      <c r="AB261" s="68"/>
      <c r="AC261" s="68"/>
      <c r="AD261" s="68"/>
      <c r="AE261" s="68"/>
      <c r="AF261" s="68"/>
      <c r="AG261" s="68"/>
      <c r="AH261" s="68"/>
      <c r="AI261" s="68"/>
      <c r="AJ261" s="68"/>
      <c r="AK261" s="68"/>
      <c r="AL261" s="68"/>
      <c r="AM261" s="68"/>
      <c r="AN261" s="68"/>
    </row>
    <row r="262" spans="2:40">
      <c r="B262" s="68"/>
      <c r="C262" s="68"/>
      <c r="D262" s="68"/>
      <c r="E262" s="68"/>
      <c r="F262" s="68"/>
      <c r="G262" s="68"/>
      <c r="H262" s="68"/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S262" s="68"/>
      <c r="T262" s="68"/>
      <c r="U262" s="68"/>
      <c r="V262" s="68"/>
      <c r="W262" s="68"/>
      <c r="X262" s="68"/>
      <c r="Y262" s="68"/>
      <c r="Z262" s="68"/>
      <c r="AA262" s="68"/>
      <c r="AB262" s="68"/>
      <c r="AC262" s="68"/>
      <c r="AD262" s="68"/>
      <c r="AE262" s="68"/>
      <c r="AF262" s="68"/>
      <c r="AG262" s="68"/>
      <c r="AH262" s="68"/>
      <c r="AI262" s="68"/>
      <c r="AJ262" s="68"/>
      <c r="AK262" s="68"/>
      <c r="AL262" s="68"/>
      <c r="AM262" s="68"/>
      <c r="AN262" s="68"/>
    </row>
    <row r="263" spans="2:40">
      <c r="B263" s="68"/>
      <c r="C263" s="68"/>
      <c r="D263" s="68"/>
      <c r="E263" s="68"/>
      <c r="F263" s="68"/>
      <c r="G263" s="68"/>
      <c r="H263" s="68"/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S263" s="68"/>
      <c r="T263" s="68"/>
      <c r="U263" s="68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</row>
    <row r="264" spans="2:40">
      <c r="B264" s="68"/>
      <c r="C264" s="68"/>
      <c r="D264" s="68"/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S264" s="68"/>
      <c r="T264" s="68"/>
      <c r="U264" s="68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</row>
    <row r="265" spans="2:40">
      <c r="B265" s="68"/>
      <c r="C265" s="68"/>
      <c r="D265" s="68"/>
      <c r="E265" s="68"/>
      <c r="F265" s="68"/>
      <c r="G265" s="68"/>
      <c r="H265" s="68"/>
      <c r="I265" s="68"/>
      <c r="J265" s="68"/>
      <c r="K265" s="68"/>
      <c r="L265" s="68"/>
      <c r="M265" s="68"/>
      <c r="N265" s="68"/>
      <c r="O265" s="68"/>
      <c r="P265" s="68"/>
      <c r="Q265" s="68"/>
      <c r="R265" s="68"/>
      <c r="S265" s="68"/>
      <c r="T265" s="68"/>
      <c r="U265" s="68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</row>
    <row r="266" spans="2:40"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S266" s="68"/>
      <c r="T266" s="68"/>
      <c r="U266" s="68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</row>
    <row r="267" spans="2:40">
      <c r="B267" s="68"/>
      <c r="C267" s="68"/>
      <c r="D267" s="68"/>
      <c r="E267" s="68"/>
      <c r="F267" s="68"/>
      <c r="G267" s="68"/>
      <c r="H267" s="68"/>
      <c r="I267" s="68"/>
      <c r="J267" s="68"/>
      <c r="K267" s="68"/>
      <c r="L267" s="68"/>
      <c r="M267" s="68"/>
      <c r="N267" s="68"/>
      <c r="O267" s="68"/>
      <c r="P267" s="68"/>
      <c r="Q267" s="68"/>
      <c r="R267" s="68"/>
      <c r="S267" s="68"/>
      <c r="T267" s="68"/>
      <c r="U267" s="68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</row>
    <row r="268" spans="2:40">
      <c r="B268" s="68"/>
      <c r="C268" s="68"/>
      <c r="D268" s="68"/>
      <c r="E268" s="68"/>
      <c r="F268" s="68"/>
      <c r="G268" s="68"/>
      <c r="H268" s="68"/>
      <c r="I268" s="68"/>
      <c r="J268" s="68"/>
      <c r="K268" s="68"/>
      <c r="L268" s="68"/>
      <c r="M268" s="68"/>
      <c r="N268" s="68"/>
      <c r="O268" s="68"/>
      <c r="P268" s="68"/>
      <c r="Q268" s="68"/>
      <c r="R268" s="68"/>
      <c r="S268" s="68"/>
      <c r="T268" s="68"/>
      <c r="U268" s="68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</row>
    <row r="269" spans="2:40">
      <c r="B269" s="68"/>
      <c r="C269" s="68"/>
      <c r="D269" s="68"/>
      <c r="E269" s="68"/>
      <c r="F269" s="68"/>
      <c r="G269" s="68"/>
      <c r="H269" s="68"/>
      <c r="I269" s="68"/>
      <c r="J269" s="68"/>
      <c r="K269" s="68"/>
      <c r="L269" s="68"/>
      <c r="M269" s="68"/>
      <c r="N269" s="68"/>
      <c r="O269" s="68"/>
      <c r="P269" s="68"/>
      <c r="Q269" s="68"/>
      <c r="R269" s="68"/>
      <c r="S269" s="68"/>
      <c r="T269" s="68"/>
      <c r="U269" s="68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</row>
    <row r="270" spans="2:40">
      <c r="B270" s="68"/>
      <c r="C270" s="68"/>
      <c r="D270" s="68"/>
      <c r="E270" s="68"/>
      <c r="F270" s="68"/>
      <c r="G270" s="68"/>
      <c r="H270" s="68"/>
      <c r="I270" s="68"/>
      <c r="J270" s="68"/>
      <c r="K270" s="68"/>
      <c r="L270" s="68"/>
      <c r="M270" s="68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</row>
    <row r="271" spans="2:40">
      <c r="B271" s="68"/>
      <c r="C271" s="68"/>
      <c r="D271" s="68"/>
      <c r="E271" s="68"/>
      <c r="F271" s="68"/>
      <c r="G271" s="68"/>
      <c r="H271" s="68"/>
      <c r="I271" s="68"/>
      <c r="J271" s="68"/>
      <c r="K271" s="68"/>
      <c r="L271" s="68"/>
      <c r="M271" s="68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</row>
    <row r="272" spans="2:40"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</row>
    <row r="273" spans="2:40">
      <c r="B273" s="68"/>
      <c r="C273" s="68"/>
      <c r="D273" s="68"/>
      <c r="E273" s="68"/>
      <c r="F273" s="68"/>
      <c r="G273" s="68"/>
      <c r="H273" s="68"/>
      <c r="I273" s="68"/>
      <c r="J273" s="68"/>
      <c r="K273" s="68"/>
      <c r="L273" s="68"/>
      <c r="M273" s="68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</row>
    <row r="274" spans="2:40">
      <c r="B274" s="68"/>
      <c r="C274" s="68"/>
      <c r="D274" s="68"/>
      <c r="E274" s="68"/>
      <c r="F274" s="68"/>
      <c r="G274" s="68"/>
      <c r="H274" s="68"/>
      <c r="I274" s="68"/>
      <c r="J274" s="68"/>
      <c r="K274" s="68"/>
      <c r="L274" s="68"/>
      <c r="M274" s="68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</row>
    <row r="275" spans="2:40">
      <c r="B275" s="68"/>
      <c r="C275" s="68"/>
      <c r="D275" s="68"/>
      <c r="E275" s="68"/>
      <c r="F275" s="68"/>
      <c r="G275" s="68"/>
      <c r="H275" s="68"/>
      <c r="I275" s="68"/>
      <c r="J275" s="68"/>
      <c r="K275" s="68"/>
      <c r="L275" s="68"/>
      <c r="M275" s="68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</row>
    <row r="276" spans="2:40"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</row>
    <row r="277" spans="2:40">
      <c r="B277" s="68"/>
      <c r="C277" s="68"/>
      <c r="D277" s="68"/>
      <c r="E277" s="68"/>
      <c r="F277" s="68"/>
      <c r="G277" s="68"/>
      <c r="H277" s="68"/>
      <c r="I277" s="68"/>
      <c r="J277" s="68"/>
      <c r="K277" s="68"/>
      <c r="L277" s="68"/>
      <c r="M277" s="68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</row>
    <row r="278" spans="2:40">
      <c r="B278" s="68"/>
      <c r="C278" s="68"/>
      <c r="D278" s="68"/>
      <c r="E278" s="68"/>
      <c r="F278" s="68"/>
      <c r="G278" s="68"/>
      <c r="H278" s="68"/>
      <c r="I278" s="68"/>
      <c r="J278" s="68"/>
      <c r="K278" s="68"/>
      <c r="L278" s="68"/>
      <c r="M278" s="68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</row>
    <row r="279" spans="2:40">
      <c r="B279" s="68"/>
      <c r="C279" s="68"/>
      <c r="D279" s="68"/>
      <c r="E279" s="68"/>
      <c r="F279" s="68"/>
      <c r="G279" s="68"/>
      <c r="H279" s="68"/>
      <c r="I279" s="68"/>
      <c r="J279" s="68"/>
      <c r="K279" s="68"/>
      <c r="L279" s="68"/>
      <c r="M279" s="68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</row>
    <row r="280" spans="2:40">
      <c r="B280" s="68"/>
      <c r="C280" s="68"/>
      <c r="D280" s="68"/>
      <c r="E280" s="68"/>
      <c r="F280" s="68"/>
      <c r="G280" s="68"/>
      <c r="H280" s="68"/>
      <c r="I280" s="68"/>
      <c r="J280" s="68"/>
      <c r="K280" s="68"/>
      <c r="L280" s="68"/>
      <c r="M280" s="68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</row>
    <row r="281" spans="2:40">
      <c r="B281" s="68"/>
      <c r="C281" s="68"/>
      <c r="D281" s="68"/>
      <c r="E281" s="68"/>
      <c r="F281" s="68"/>
      <c r="G281" s="68"/>
      <c r="H281" s="68"/>
      <c r="I281" s="68"/>
      <c r="J281" s="68"/>
      <c r="K281" s="68"/>
      <c r="L281" s="68"/>
      <c r="M281" s="68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</row>
    <row r="282" spans="2:40">
      <c r="B282" s="68"/>
      <c r="C282" s="68"/>
      <c r="D282" s="68"/>
      <c r="E282" s="68"/>
      <c r="F282" s="68"/>
      <c r="G282" s="68"/>
      <c r="H282" s="68"/>
      <c r="I282" s="68"/>
      <c r="J282" s="68"/>
      <c r="K282" s="68"/>
      <c r="L282" s="68"/>
      <c r="M282" s="68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</row>
    <row r="283" spans="2:40">
      <c r="B283" s="68"/>
      <c r="C283" s="68"/>
      <c r="D283" s="68"/>
      <c r="E283" s="68"/>
      <c r="F283" s="68"/>
      <c r="G283" s="68"/>
      <c r="H283" s="68"/>
      <c r="I283" s="68"/>
      <c r="J283" s="68"/>
      <c r="K283" s="68"/>
      <c r="L283" s="68"/>
      <c r="M283" s="68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</row>
    <row r="284" spans="2:40">
      <c r="B284" s="68"/>
      <c r="C284" s="68"/>
      <c r="D284" s="68"/>
      <c r="E284" s="68"/>
      <c r="F284" s="68"/>
      <c r="G284" s="68"/>
      <c r="H284" s="68"/>
      <c r="I284" s="68"/>
      <c r="J284" s="68"/>
      <c r="K284" s="68"/>
      <c r="L284" s="68"/>
      <c r="M284" s="68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</row>
    <row r="285" spans="2:40">
      <c r="B285" s="68"/>
      <c r="C285" s="68"/>
      <c r="D285" s="68"/>
      <c r="E285" s="68"/>
      <c r="F285" s="68"/>
      <c r="G285" s="68"/>
      <c r="H285" s="68"/>
      <c r="I285" s="68"/>
      <c r="J285" s="68"/>
      <c r="K285" s="68"/>
      <c r="L285" s="68"/>
      <c r="M285" s="68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</row>
    <row r="286" spans="2:40">
      <c r="B286" s="68"/>
      <c r="C286" s="68"/>
      <c r="D286" s="68"/>
      <c r="E286" s="68"/>
      <c r="F286" s="68"/>
      <c r="G286" s="68"/>
      <c r="H286" s="68"/>
      <c r="I286" s="68"/>
      <c r="J286" s="68"/>
      <c r="K286" s="68"/>
      <c r="L286" s="68"/>
      <c r="M286" s="68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</row>
    <row r="287" spans="2:40">
      <c r="B287" s="68"/>
      <c r="C287" s="68"/>
      <c r="D287" s="68"/>
      <c r="E287" s="68"/>
      <c r="F287" s="68"/>
      <c r="G287" s="68"/>
      <c r="H287" s="68"/>
      <c r="I287" s="68"/>
      <c r="J287" s="68"/>
      <c r="K287" s="68"/>
      <c r="L287" s="68"/>
      <c r="M287" s="68"/>
      <c r="N287" s="68"/>
      <c r="O287" s="68"/>
      <c r="P287" s="68"/>
      <c r="Q287" s="68"/>
      <c r="R287" s="68"/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</row>
    <row r="288" spans="2:40">
      <c r="B288" s="68"/>
      <c r="C288" s="68"/>
      <c r="D288" s="68"/>
      <c r="E288" s="68"/>
      <c r="F288" s="68"/>
      <c r="G288" s="68"/>
      <c r="H288" s="68"/>
      <c r="I288" s="68"/>
      <c r="J288" s="68"/>
      <c r="K288" s="68"/>
      <c r="L288" s="68"/>
      <c r="M288" s="68"/>
      <c r="N288" s="68"/>
      <c r="O288" s="68"/>
      <c r="P288" s="68"/>
      <c r="Q288" s="68"/>
      <c r="R288" s="68"/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</row>
    <row r="289" spans="2:40">
      <c r="B289" s="68"/>
      <c r="C289" s="68"/>
      <c r="D289" s="68"/>
      <c r="E289" s="68"/>
      <c r="F289" s="68"/>
      <c r="G289" s="68"/>
      <c r="H289" s="68"/>
      <c r="I289" s="68"/>
      <c r="J289" s="68"/>
      <c r="K289" s="68"/>
      <c r="L289" s="68"/>
      <c r="M289" s="68"/>
      <c r="N289" s="68"/>
      <c r="O289" s="68"/>
      <c r="P289" s="68"/>
      <c r="Q289" s="68"/>
      <c r="R289" s="68"/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</row>
    <row r="290" spans="2:40"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</row>
    <row r="291" spans="2:40">
      <c r="B291" s="68"/>
      <c r="C291" s="68"/>
      <c r="D291" s="68"/>
      <c r="E291" s="68"/>
      <c r="F291" s="68"/>
      <c r="G291" s="68"/>
      <c r="H291" s="68"/>
      <c r="I291" s="68"/>
      <c r="J291" s="68"/>
      <c r="K291" s="68"/>
      <c r="L291" s="68"/>
      <c r="M291" s="68"/>
      <c r="N291" s="68"/>
      <c r="O291" s="68"/>
      <c r="P291" s="68"/>
      <c r="Q291" s="68"/>
      <c r="R291" s="68"/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</row>
    <row r="292" spans="2:40">
      <c r="B292" s="68"/>
      <c r="C292" s="68"/>
      <c r="D292" s="68"/>
      <c r="E292" s="68"/>
      <c r="F292" s="68"/>
      <c r="G292" s="68"/>
      <c r="H292" s="68"/>
      <c r="I292" s="68"/>
      <c r="J292" s="68"/>
      <c r="K292" s="68"/>
      <c r="L292" s="68"/>
      <c r="M292" s="68"/>
      <c r="N292" s="68"/>
      <c r="O292" s="68"/>
      <c r="P292" s="68"/>
      <c r="Q292" s="68"/>
      <c r="R292" s="68"/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</row>
    <row r="293" spans="2:40">
      <c r="B293" s="68"/>
      <c r="C293" s="68"/>
      <c r="D293" s="68"/>
      <c r="E293" s="68"/>
      <c r="F293" s="68"/>
      <c r="G293" s="68"/>
      <c r="H293" s="68"/>
      <c r="I293" s="68"/>
      <c r="J293" s="68"/>
      <c r="K293" s="68"/>
      <c r="L293" s="68"/>
      <c r="M293" s="68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</row>
    <row r="294" spans="2:40">
      <c r="B294" s="68"/>
      <c r="C294" s="68"/>
      <c r="D294" s="68"/>
      <c r="E294" s="68"/>
      <c r="F294" s="68"/>
      <c r="G294" s="68"/>
      <c r="H294" s="68"/>
      <c r="I294" s="68"/>
      <c r="J294" s="68"/>
      <c r="K294" s="68"/>
      <c r="L294" s="68"/>
      <c r="M294" s="68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</row>
    <row r="295" spans="2:40"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</row>
    <row r="296" spans="2:40"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</row>
    <row r="297" spans="2:40">
      <c r="B297" s="68"/>
      <c r="C297" s="68"/>
      <c r="D297" s="68"/>
      <c r="E297" s="68"/>
      <c r="F297" s="68"/>
      <c r="G297" s="68"/>
      <c r="H297" s="68"/>
      <c r="I297" s="68"/>
      <c r="J297" s="68"/>
      <c r="K297" s="68"/>
      <c r="L297" s="68"/>
      <c r="M297" s="68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</row>
    <row r="298" spans="2:40">
      <c r="B298" s="68"/>
      <c r="C298" s="68"/>
      <c r="D298" s="68"/>
      <c r="E298" s="68"/>
      <c r="F298" s="68"/>
      <c r="G298" s="68"/>
      <c r="H298" s="68"/>
      <c r="I298" s="68"/>
      <c r="J298" s="68"/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</row>
    <row r="299" spans="2:40"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</row>
    <row r="300" spans="2:40"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</row>
    <row r="301" spans="2:40">
      <c r="B301" s="68"/>
      <c r="C301" s="68"/>
      <c r="D301" s="68"/>
      <c r="E301" s="68"/>
      <c r="F301" s="68"/>
      <c r="G301" s="68"/>
      <c r="H301" s="68"/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</row>
    <row r="302" spans="2:40">
      <c r="B302" s="68"/>
      <c r="C302" s="68"/>
      <c r="D302" s="68"/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</row>
    <row r="303" spans="2:40">
      <c r="B303" s="68"/>
      <c r="C303" s="68"/>
      <c r="D303" s="68"/>
      <c r="E303" s="68"/>
      <c r="F303" s="68"/>
      <c r="G303" s="68"/>
      <c r="H303" s="68"/>
      <c r="I303" s="68"/>
      <c r="J303" s="68"/>
      <c r="K303" s="68"/>
      <c r="L303" s="68"/>
      <c r="M303" s="68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</row>
    <row r="304" spans="2:40"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</row>
    <row r="305" spans="2:40">
      <c r="B305" s="68"/>
      <c r="C305" s="68"/>
      <c r="D305" s="68"/>
      <c r="E305" s="68"/>
      <c r="F305" s="68"/>
      <c r="G305" s="68"/>
      <c r="H305" s="68"/>
      <c r="I305" s="68"/>
      <c r="J305" s="68"/>
      <c r="K305" s="68"/>
      <c r="L305" s="68"/>
      <c r="M305" s="68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</row>
    <row r="306" spans="2:40">
      <c r="B306" s="68"/>
      <c r="C306" s="68"/>
      <c r="D306" s="68"/>
      <c r="E306" s="68"/>
      <c r="F306" s="68"/>
      <c r="G306" s="68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</row>
    <row r="307" spans="2:40">
      <c r="B307" s="68"/>
      <c r="C307" s="68"/>
      <c r="D307" s="68"/>
      <c r="E307" s="68"/>
      <c r="F307" s="68"/>
      <c r="G307" s="68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</row>
    <row r="308" spans="2:40">
      <c r="B308" s="68"/>
      <c r="C308" s="68"/>
      <c r="D308" s="68"/>
      <c r="E308" s="68"/>
      <c r="F308" s="68"/>
      <c r="G308" s="68"/>
      <c r="H308" s="68"/>
      <c r="I308" s="68"/>
      <c r="J308" s="68"/>
      <c r="K308" s="68"/>
      <c r="L308" s="68"/>
      <c r="M308" s="68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</row>
    <row r="309" spans="2:40"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</row>
    <row r="310" spans="2:40"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</row>
    <row r="311" spans="2:40">
      <c r="B311" s="68"/>
      <c r="C311" s="68"/>
      <c r="D311" s="68"/>
      <c r="E311" s="68"/>
      <c r="F311" s="68"/>
      <c r="G311" s="68"/>
      <c r="H311" s="68"/>
      <c r="I311" s="68"/>
      <c r="J311" s="68"/>
      <c r="K311" s="68"/>
      <c r="L311" s="68"/>
      <c r="M311" s="68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</row>
    <row r="312" spans="2:40"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</row>
    <row r="313" spans="2:40">
      <c r="B313" s="68"/>
      <c r="C313" s="68"/>
      <c r="D313" s="68"/>
      <c r="E313" s="68"/>
      <c r="F313" s="68"/>
      <c r="G313" s="68"/>
      <c r="H313" s="68"/>
      <c r="I313" s="68"/>
      <c r="J313" s="68"/>
      <c r="K313" s="68"/>
      <c r="L313" s="68"/>
      <c r="M313" s="68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</row>
    <row r="314" spans="2:40">
      <c r="B314" s="68"/>
      <c r="C314" s="68"/>
      <c r="D314" s="68"/>
      <c r="E314" s="68"/>
      <c r="F314" s="68"/>
      <c r="G314" s="68"/>
      <c r="H314" s="68"/>
      <c r="I314" s="68"/>
      <c r="J314" s="68"/>
      <c r="K314" s="68"/>
      <c r="L314" s="68"/>
      <c r="M314" s="68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</row>
    <row r="315" spans="2:40">
      <c r="B315" s="68"/>
      <c r="C315" s="68"/>
      <c r="D315" s="68"/>
      <c r="E315" s="68"/>
      <c r="F315" s="68"/>
      <c r="G315" s="68"/>
      <c r="H315" s="68"/>
      <c r="I315" s="68"/>
      <c r="J315" s="68"/>
      <c r="K315" s="68"/>
      <c r="L315" s="68"/>
      <c r="M315" s="68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</row>
    <row r="316" spans="2:40">
      <c r="B316" s="68"/>
      <c r="C316" s="68"/>
      <c r="D316" s="68"/>
      <c r="E316" s="68"/>
      <c r="F316" s="68"/>
      <c r="G316" s="68"/>
      <c r="H316" s="68"/>
      <c r="I316" s="68"/>
      <c r="J316" s="68"/>
      <c r="K316" s="68"/>
      <c r="L316" s="68"/>
      <c r="M316" s="68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</row>
    <row r="317" spans="2:40">
      <c r="B317" s="68"/>
      <c r="C317" s="68"/>
      <c r="D317" s="68"/>
      <c r="E317" s="68"/>
      <c r="F317" s="68"/>
      <c r="G317" s="68"/>
      <c r="H317" s="68"/>
      <c r="I317" s="68"/>
      <c r="J317" s="68"/>
      <c r="K317" s="68"/>
      <c r="L317" s="68"/>
      <c r="M317" s="68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</row>
    <row r="318" spans="2:40">
      <c r="B318" s="68"/>
      <c r="C318" s="68"/>
      <c r="D318" s="68"/>
      <c r="E318" s="68"/>
      <c r="F318" s="68"/>
      <c r="G318" s="68"/>
      <c r="H318" s="68"/>
      <c r="I318" s="68"/>
      <c r="J318" s="68"/>
      <c r="K318" s="68"/>
      <c r="L318" s="68"/>
      <c r="M318" s="68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</row>
    <row r="319" spans="2:40">
      <c r="B319" s="68"/>
      <c r="C319" s="68"/>
      <c r="D319" s="68"/>
      <c r="E319" s="68"/>
      <c r="F319" s="68"/>
      <c r="G319" s="68"/>
      <c r="H319" s="68"/>
      <c r="I319" s="68"/>
      <c r="J319" s="68"/>
      <c r="K319" s="68"/>
      <c r="L319" s="68"/>
      <c r="M319" s="68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</row>
    <row r="320" spans="2:40">
      <c r="B320" s="68"/>
      <c r="C320" s="68"/>
      <c r="D320" s="68"/>
      <c r="E320" s="68"/>
      <c r="F320" s="68"/>
      <c r="G320" s="68"/>
      <c r="H320" s="68"/>
      <c r="I320" s="68"/>
      <c r="J320" s="68"/>
      <c r="K320" s="68"/>
      <c r="L320" s="68"/>
      <c r="M320" s="68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</row>
    <row r="321" spans="2:40"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</row>
    <row r="322" spans="2:40"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  <c r="M322" s="68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</row>
    <row r="323" spans="2:40">
      <c r="B323" s="68"/>
      <c r="C323" s="68"/>
      <c r="D323" s="68"/>
      <c r="E323" s="68"/>
      <c r="F323" s="68"/>
      <c r="G323" s="68"/>
      <c r="H323" s="68"/>
      <c r="I323" s="68"/>
      <c r="J323" s="68"/>
      <c r="K323" s="68"/>
      <c r="L323" s="68"/>
      <c r="M323" s="68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</row>
    <row r="324" spans="2:40"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</row>
    <row r="325" spans="2:40">
      <c r="B325" s="68"/>
      <c r="C325" s="68"/>
      <c r="D325" s="68"/>
      <c r="E325" s="68"/>
      <c r="F325" s="68"/>
      <c r="G325" s="68"/>
      <c r="H325" s="68"/>
      <c r="I325" s="68"/>
      <c r="J325" s="68"/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</row>
    <row r="326" spans="2:40">
      <c r="B326" s="68"/>
      <c r="C326" s="68"/>
      <c r="D326" s="68"/>
      <c r="E326" s="68"/>
      <c r="F326" s="68"/>
      <c r="G326" s="68"/>
      <c r="H326" s="68"/>
      <c r="I326" s="68"/>
      <c r="J326" s="68"/>
      <c r="K326" s="68"/>
      <c r="L326" s="68"/>
      <c r="M326" s="68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</row>
    <row r="327" spans="2:40">
      <c r="B327" s="68"/>
      <c r="C327" s="68"/>
      <c r="D327" s="68"/>
      <c r="E327" s="68"/>
      <c r="F327" s="68"/>
      <c r="G327" s="68"/>
      <c r="H327" s="68"/>
      <c r="I327" s="68"/>
      <c r="J327" s="68"/>
      <c r="K327" s="68"/>
      <c r="L327" s="68"/>
      <c r="M327" s="68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</row>
    <row r="328" spans="2:40">
      <c r="B328" s="68"/>
      <c r="C328" s="68"/>
      <c r="D328" s="68"/>
      <c r="E328" s="68"/>
      <c r="F328" s="68"/>
      <c r="G328" s="68"/>
      <c r="H328" s="68"/>
      <c r="I328" s="68"/>
      <c r="J328" s="68"/>
      <c r="K328" s="68"/>
      <c r="L328" s="68"/>
      <c r="M328" s="68"/>
      <c r="N328" s="68"/>
      <c r="O328" s="68"/>
      <c r="P328" s="68"/>
      <c r="Q328" s="68"/>
      <c r="R328" s="68"/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</row>
    <row r="329" spans="2:40">
      <c r="B329" s="68"/>
      <c r="C329" s="68"/>
      <c r="D329" s="68"/>
      <c r="E329" s="68"/>
      <c r="F329" s="68"/>
      <c r="G329" s="68"/>
      <c r="H329" s="68"/>
      <c r="I329" s="68"/>
      <c r="J329" s="68"/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</row>
    <row r="330" spans="2:40"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</row>
    <row r="331" spans="2:40">
      <c r="B331" s="68"/>
      <c r="C331" s="68"/>
      <c r="D331" s="68"/>
      <c r="E331" s="68"/>
      <c r="F331" s="68"/>
      <c r="G331" s="68"/>
      <c r="H331" s="68"/>
      <c r="I331" s="68"/>
      <c r="J331" s="68"/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</row>
    <row r="332" spans="2:40">
      <c r="B332" s="68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</row>
    <row r="333" spans="2:40">
      <c r="B333" s="68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</row>
    <row r="334" spans="2:40">
      <c r="B334" s="68"/>
      <c r="C334" s="68"/>
      <c r="D334" s="68"/>
      <c r="E334" s="68"/>
      <c r="F334" s="68"/>
      <c r="G334" s="68"/>
      <c r="H334" s="68"/>
      <c r="I334" s="68"/>
      <c r="J334" s="68"/>
      <c r="K334" s="68"/>
      <c r="L334" s="68"/>
      <c r="M334" s="68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</row>
    <row r="335" spans="2:40">
      <c r="B335" s="68"/>
      <c r="C335" s="68"/>
      <c r="D335" s="68"/>
      <c r="E335" s="68"/>
      <c r="F335" s="68"/>
      <c r="G335" s="68"/>
      <c r="H335" s="68"/>
      <c r="I335" s="68"/>
      <c r="J335" s="68"/>
      <c r="K335" s="68"/>
      <c r="L335" s="68"/>
      <c r="M335" s="68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</row>
    <row r="336" spans="2:40"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</row>
    <row r="337" spans="2:40">
      <c r="B337" s="68"/>
      <c r="C337" s="68"/>
      <c r="D337" s="68"/>
      <c r="E337" s="68"/>
      <c r="F337" s="68"/>
      <c r="G337" s="68"/>
      <c r="H337" s="68"/>
      <c r="I337" s="68"/>
      <c r="J337" s="68"/>
      <c r="K337" s="68"/>
      <c r="L337" s="68"/>
      <c r="M337" s="68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</row>
    <row r="338" spans="2:40">
      <c r="B338" s="68"/>
      <c r="C338" s="68"/>
      <c r="D338" s="68"/>
      <c r="E338" s="68"/>
      <c r="F338" s="68"/>
      <c r="G338" s="68"/>
      <c r="H338" s="68"/>
      <c r="I338" s="68"/>
      <c r="J338" s="68"/>
      <c r="K338" s="68"/>
      <c r="L338" s="68"/>
      <c r="M338" s="68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</row>
    <row r="339" spans="2:40">
      <c r="B339" s="68"/>
      <c r="C339" s="68"/>
      <c r="D339" s="68"/>
      <c r="E339" s="68"/>
      <c r="F339" s="68"/>
      <c r="G339" s="68"/>
      <c r="H339" s="68"/>
      <c r="I339" s="68"/>
      <c r="J339" s="68"/>
      <c r="K339" s="68"/>
      <c r="L339" s="68"/>
      <c r="M339" s="68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</row>
    <row r="340" spans="2:40">
      <c r="B340" s="68"/>
      <c r="C340" s="68"/>
      <c r="D340" s="68"/>
      <c r="E340" s="68"/>
      <c r="F340" s="68"/>
      <c r="G340" s="68"/>
      <c r="H340" s="68"/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</row>
    <row r="341" spans="2:40">
      <c r="B341" s="68"/>
      <c r="C341" s="68"/>
      <c r="D341" s="68"/>
      <c r="E341" s="68"/>
      <c r="F341" s="68"/>
      <c r="G341" s="68"/>
      <c r="H341" s="68"/>
      <c r="I341" s="68"/>
      <c r="J341" s="68"/>
      <c r="K341" s="68"/>
      <c r="L341" s="68"/>
      <c r="M341" s="68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</row>
    <row r="342" spans="2:40"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</row>
    <row r="343" spans="2:40">
      <c r="B343" s="68"/>
      <c r="C343" s="68"/>
      <c r="D343" s="68"/>
      <c r="E343" s="68"/>
      <c r="F343" s="68"/>
      <c r="G343" s="68"/>
      <c r="H343" s="68"/>
      <c r="I343" s="68"/>
      <c r="J343" s="68"/>
      <c r="K343" s="68"/>
      <c r="L343" s="68"/>
      <c r="M343" s="68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</row>
    <row r="344" spans="2:40">
      <c r="B344" s="68"/>
      <c r="C344" s="68"/>
      <c r="D344" s="68"/>
      <c r="E344" s="68"/>
      <c r="F344" s="68"/>
      <c r="G344" s="68"/>
      <c r="H344" s="68"/>
      <c r="I344" s="68"/>
      <c r="J344" s="68"/>
      <c r="K344" s="68"/>
      <c r="L344" s="68"/>
      <c r="M344" s="68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</row>
    <row r="345" spans="2:40">
      <c r="B345" s="68"/>
      <c r="C345" s="68"/>
      <c r="D345" s="68"/>
      <c r="E345" s="68"/>
      <c r="F345" s="68"/>
      <c r="G345" s="68"/>
      <c r="H345" s="68"/>
      <c r="I345" s="68"/>
      <c r="J345" s="68"/>
      <c r="K345" s="68"/>
      <c r="L345" s="68"/>
      <c r="M345" s="68"/>
      <c r="N345" s="68"/>
      <c r="O345" s="68"/>
      <c r="P345" s="68"/>
      <c r="Q345" s="68"/>
      <c r="R345" s="68"/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</row>
    <row r="346" spans="2:40">
      <c r="B346" s="68"/>
      <c r="C346" s="68"/>
      <c r="D346" s="68"/>
      <c r="E346" s="68"/>
      <c r="F346" s="68"/>
      <c r="G346" s="68"/>
      <c r="H346" s="68"/>
      <c r="I346" s="68"/>
      <c r="J346" s="68"/>
      <c r="K346" s="68"/>
      <c r="L346" s="68"/>
      <c r="M346" s="68"/>
      <c r="N346" s="68"/>
      <c r="O346" s="68"/>
      <c r="P346" s="68"/>
      <c r="Q346" s="68"/>
      <c r="R346" s="68"/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</row>
    <row r="347" spans="2:40"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</row>
    <row r="348" spans="2:40">
      <c r="B348" s="68"/>
      <c r="C348" s="68"/>
      <c r="D348" s="68"/>
      <c r="E348" s="68"/>
      <c r="F348" s="68"/>
      <c r="G348" s="68"/>
      <c r="H348" s="68"/>
      <c r="I348" s="68"/>
      <c r="J348" s="68"/>
      <c r="K348" s="68"/>
      <c r="L348" s="68"/>
      <c r="M348" s="68"/>
      <c r="N348" s="68"/>
      <c r="O348" s="68"/>
      <c r="P348" s="68"/>
      <c r="Q348" s="68"/>
      <c r="R348" s="68"/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</row>
    <row r="349" spans="2:40"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</row>
    <row r="350" spans="2:40">
      <c r="B350" s="68"/>
      <c r="C350" s="68"/>
      <c r="D350" s="68"/>
      <c r="E350" s="68"/>
      <c r="F350" s="68"/>
      <c r="G350" s="68"/>
      <c r="H350" s="68"/>
      <c r="I350" s="68"/>
      <c r="J350" s="68"/>
      <c r="K350" s="68"/>
      <c r="L350" s="68"/>
      <c r="M350" s="68"/>
      <c r="N350" s="68"/>
      <c r="O350" s="68"/>
      <c r="P350" s="68"/>
      <c r="Q350" s="68"/>
      <c r="R350" s="68"/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</row>
    <row r="351" spans="2:40">
      <c r="B351" s="68"/>
      <c r="C351" s="68"/>
      <c r="D351" s="68"/>
      <c r="E351" s="68"/>
      <c r="F351" s="68"/>
      <c r="G351" s="68"/>
      <c r="H351" s="68"/>
      <c r="I351" s="68"/>
      <c r="J351" s="68"/>
      <c r="K351" s="68"/>
      <c r="L351" s="68"/>
      <c r="M351" s="68"/>
      <c r="N351" s="68"/>
      <c r="O351" s="68"/>
      <c r="P351" s="68"/>
      <c r="Q351" s="68"/>
      <c r="R351" s="68"/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</row>
    <row r="352" spans="2:40">
      <c r="B352" s="68"/>
      <c r="C352" s="68"/>
      <c r="D352" s="68"/>
      <c r="E352" s="68"/>
      <c r="F352" s="68"/>
      <c r="G352" s="68"/>
      <c r="H352" s="68"/>
      <c r="I352" s="68"/>
      <c r="J352" s="68"/>
      <c r="K352" s="68"/>
      <c r="L352" s="68"/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</row>
    <row r="353" spans="2:40">
      <c r="B353" s="68"/>
      <c r="C353" s="68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</row>
    <row r="354" spans="2:40">
      <c r="B354" s="68"/>
      <c r="C354" s="68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</row>
    <row r="355" spans="2:40">
      <c r="B355" s="68"/>
      <c r="C355" s="68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</row>
    <row r="356" spans="2:40"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</row>
    <row r="357" spans="2:40">
      <c r="B357" s="68"/>
      <c r="C357" s="68"/>
      <c r="D357" s="68"/>
      <c r="E357" s="68"/>
      <c r="F357" s="68"/>
      <c r="G357" s="68"/>
      <c r="H357" s="68"/>
      <c r="I357" s="68"/>
      <c r="J357" s="68"/>
      <c r="K357" s="68"/>
      <c r="L357" s="68"/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</row>
    <row r="358" spans="2:40">
      <c r="B358" s="68"/>
      <c r="C358" s="68"/>
      <c r="D358" s="68"/>
      <c r="E358" s="68"/>
      <c r="F358" s="68"/>
      <c r="G358" s="68"/>
      <c r="H358" s="68"/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</row>
    <row r="359" spans="2:40">
      <c r="B359" s="68"/>
      <c r="C359" s="68"/>
      <c r="D359" s="68"/>
      <c r="E359" s="68"/>
      <c r="F359" s="68"/>
      <c r="G359" s="68"/>
      <c r="H359" s="68"/>
      <c r="I359" s="68"/>
      <c r="J359" s="68"/>
      <c r="K359" s="68"/>
      <c r="L359" s="68"/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</row>
    <row r="360" spans="2:40">
      <c r="B360" s="68"/>
      <c r="C360" s="68"/>
      <c r="D360" s="68"/>
      <c r="E360" s="68"/>
      <c r="F360" s="68"/>
      <c r="G360" s="68"/>
      <c r="H360" s="68"/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</row>
    <row r="361" spans="2:40">
      <c r="B361" s="68"/>
      <c r="C361" s="68"/>
      <c r="D361" s="68"/>
      <c r="E361" s="68"/>
      <c r="F361" s="68"/>
      <c r="G361" s="68"/>
      <c r="H361" s="68"/>
      <c r="I361" s="68"/>
      <c r="J361" s="68"/>
      <c r="K361" s="68"/>
      <c r="L361" s="68"/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</row>
    <row r="362" spans="2:40">
      <c r="B362" s="68"/>
      <c r="C362" s="68"/>
      <c r="D362" s="68"/>
      <c r="E362" s="68"/>
      <c r="F362" s="68"/>
      <c r="G362" s="68"/>
      <c r="H362" s="68"/>
      <c r="I362" s="68"/>
      <c r="J362" s="68"/>
      <c r="K362" s="68"/>
      <c r="L362" s="68"/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</row>
    <row r="363" spans="2:40">
      <c r="B363" s="68"/>
      <c r="C363" s="68"/>
      <c r="D363" s="68"/>
      <c r="E363" s="68"/>
      <c r="F363" s="68"/>
      <c r="G363" s="68"/>
      <c r="H363" s="68"/>
      <c r="I363" s="68"/>
      <c r="J363" s="68"/>
      <c r="K363" s="68"/>
      <c r="L363" s="68"/>
      <c r="M363" s="68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</row>
    <row r="364" spans="2:40">
      <c r="B364" s="68"/>
      <c r="C364" s="68"/>
      <c r="D364" s="68"/>
      <c r="E364" s="68"/>
      <c r="F364" s="68"/>
      <c r="G364" s="68"/>
      <c r="H364" s="68"/>
      <c r="I364" s="68"/>
      <c r="J364" s="68"/>
      <c r="K364" s="68"/>
      <c r="L364" s="68"/>
      <c r="M364" s="68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</row>
    <row r="365" spans="2:40">
      <c r="B365" s="68"/>
      <c r="C365" s="68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</row>
    <row r="366" spans="2:40">
      <c r="B366" s="68"/>
      <c r="C366" s="68"/>
      <c r="D366" s="68"/>
      <c r="E366" s="68"/>
      <c r="F366" s="68"/>
      <c r="G366" s="68"/>
      <c r="H366" s="68"/>
      <c r="I366" s="68"/>
      <c r="J366" s="68"/>
      <c r="K366" s="68"/>
      <c r="L366" s="68"/>
      <c r="M366" s="68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</row>
    <row r="367" spans="2:40">
      <c r="B367" s="68"/>
      <c r="C367" s="68"/>
      <c r="D367" s="68"/>
      <c r="E367" s="68"/>
      <c r="F367" s="68"/>
      <c r="G367" s="68"/>
      <c r="H367" s="68"/>
      <c r="I367" s="68"/>
      <c r="J367" s="68"/>
      <c r="K367" s="68"/>
      <c r="L367" s="68"/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</row>
    <row r="368" spans="2:40">
      <c r="B368" s="68"/>
      <c r="C368" s="68"/>
      <c r="D368" s="68"/>
      <c r="E368" s="68"/>
      <c r="F368" s="68"/>
      <c r="G368" s="68"/>
      <c r="H368" s="68"/>
      <c r="I368" s="68"/>
      <c r="J368" s="68"/>
      <c r="K368" s="68"/>
      <c r="L368" s="68"/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</row>
    <row r="369" spans="2:40">
      <c r="B369" s="68"/>
      <c r="C369" s="68"/>
      <c r="D369" s="68"/>
      <c r="E369" s="68"/>
      <c r="F369" s="68"/>
      <c r="G369" s="68"/>
      <c r="H369" s="68"/>
      <c r="I369" s="68"/>
      <c r="J369" s="68"/>
      <c r="K369" s="68"/>
      <c r="L369" s="68"/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</row>
    <row r="370" spans="2:40">
      <c r="B370" s="68"/>
      <c r="C370" s="68"/>
      <c r="D370" s="68"/>
      <c r="E370" s="68"/>
      <c r="F370" s="68"/>
      <c r="G370" s="68"/>
      <c r="H370" s="68"/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</row>
    <row r="371" spans="2:40">
      <c r="B371" s="68"/>
      <c r="C371" s="68"/>
      <c r="D371" s="68"/>
      <c r="E371" s="68"/>
      <c r="F371" s="68"/>
      <c r="G371" s="68"/>
      <c r="H371" s="68"/>
      <c r="I371" s="68"/>
      <c r="J371" s="68"/>
      <c r="K371" s="68"/>
      <c r="L371" s="68"/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</row>
    <row r="372" spans="2:40">
      <c r="B372" s="68"/>
      <c r="C372" s="68"/>
      <c r="D372" s="68"/>
      <c r="E372" s="68"/>
      <c r="F372" s="68"/>
      <c r="G372" s="68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</row>
    <row r="373" spans="2:40">
      <c r="B373" s="68"/>
      <c r="C373" s="68"/>
      <c r="D373" s="68"/>
      <c r="E373" s="68"/>
      <c r="F373" s="68"/>
      <c r="G373" s="68"/>
      <c r="H373" s="68"/>
      <c r="I373" s="68"/>
      <c r="J373" s="68"/>
      <c r="K373" s="68"/>
      <c r="L373" s="68"/>
      <c r="M373" s="68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</row>
    <row r="374" spans="2:40">
      <c r="B374" s="68"/>
      <c r="C374" s="68"/>
      <c r="D374" s="68"/>
      <c r="E374" s="68"/>
      <c r="F374" s="68"/>
      <c r="G374" s="68"/>
      <c r="H374" s="68"/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</row>
    <row r="375" spans="2:40">
      <c r="B375" s="68"/>
      <c r="C375" s="68"/>
      <c r="D375" s="68"/>
      <c r="E375" s="68"/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</row>
    <row r="376" spans="2:40">
      <c r="B376" s="68"/>
      <c r="C376" s="68"/>
      <c r="D376" s="68"/>
      <c r="E376" s="68"/>
      <c r="F376" s="68"/>
      <c r="G376" s="68"/>
      <c r="H376" s="68"/>
      <c r="I376" s="68"/>
      <c r="J376" s="68"/>
      <c r="K376" s="68"/>
      <c r="L376" s="68"/>
      <c r="M376" s="68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</row>
    <row r="377" spans="2:40"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</row>
    <row r="378" spans="2:40">
      <c r="B378" s="68"/>
      <c r="C378" s="68"/>
      <c r="D378" s="68"/>
      <c r="E378" s="68"/>
      <c r="F378" s="68"/>
      <c r="G378" s="68"/>
      <c r="H378" s="68"/>
      <c r="I378" s="68"/>
      <c r="J378" s="68"/>
      <c r="K378" s="68"/>
      <c r="L378" s="68"/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</row>
    <row r="379" spans="2:40">
      <c r="B379" s="68"/>
      <c r="C379" s="68"/>
      <c r="D379" s="68"/>
      <c r="E379" s="68"/>
      <c r="F379" s="68"/>
      <c r="G379" s="68"/>
      <c r="H379" s="68"/>
      <c r="I379" s="68"/>
      <c r="J379" s="68"/>
      <c r="K379" s="68"/>
      <c r="L379" s="68"/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</row>
    <row r="380" spans="2:40">
      <c r="B380" s="68"/>
      <c r="C380" s="68"/>
      <c r="D380" s="68"/>
      <c r="E380" s="68"/>
      <c r="F380" s="68"/>
      <c r="G380" s="68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</row>
    <row r="381" spans="2:40">
      <c r="B381" s="68"/>
      <c r="C381" s="68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</row>
    <row r="382" spans="2:40">
      <c r="B382" s="68"/>
      <c r="C382" s="68"/>
      <c r="D382" s="68"/>
      <c r="E382" s="68"/>
      <c r="F382" s="68"/>
      <c r="G382" s="68"/>
      <c r="H382" s="68"/>
      <c r="I382" s="68"/>
      <c r="J382" s="68"/>
      <c r="K382" s="68"/>
      <c r="L382" s="68"/>
      <c r="M382" s="68"/>
      <c r="N382" s="68"/>
      <c r="O382" s="68"/>
      <c r="P382" s="68"/>
      <c r="Q382" s="68"/>
      <c r="R382" s="68"/>
      <c r="S382" s="68"/>
      <c r="T382" s="68"/>
      <c r="U382" s="68"/>
      <c r="V382" s="68"/>
      <c r="W382" s="68"/>
      <c r="X382" s="68"/>
      <c r="Y382" s="68"/>
      <c r="Z382" s="68"/>
      <c r="AA382" s="68"/>
      <c r="AB382" s="68"/>
      <c r="AC382" s="68"/>
      <c r="AD382" s="68"/>
      <c r="AE382" s="68"/>
      <c r="AF382" s="68"/>
      <c r="AG382" s="68"/>
      <c r="AH382" s="68"/>
      <c r="AI382" s="68"/>
      <c r="AJ382" s="68"/>
      <c r="AK382" s="68"/>
      <c r="AL382" s="68"/>
      <c r="AM382" s="68"/>
      <c r="AN382" s="68"/>
    </row>
    <row r="383" spans="2:40">
      <c r="B383" s="68"/>
      <c r="C383" s="68"/>
      <c r="D383" s="68"/>
      <c r="E383" s="68"/>
      <c r="F383" s="68"/>
      <c r="G383" s="68"/>
      <c r="H383" s="68"/>
      <c r="I383" s="68"/>
      <c r="J383" s="68"/>
      <c r="K383" s="68"/>
      <c r="L383" s="68"/>
      <c r="M383" s="68"/>
      <c r="N383" s="68"/>
      <c r="O383" s="68"/>
      <c r="P383" s="68"/>
      <c r="Q383" s="68"/>
      <c r="R383" s="68"/>
      <c r="S383" s="68"/>
      <c r="T383" s="68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</row>
    <row r="384" spans="2:40"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</row>
    <row r="385" spans="2:40">
      <c r="B385" s="68"/>
      <c r="C385" s="68"/>
      <c r="D385" s="68"/>
      <c r="E385" s="68"/>
      <c r="F385" s="68"/>
      <c r="G385" s="68"/>
      <c r="H385" s="68"/>
      <c r="I385" s="68"/>
      <c r="J385" s="68"/>
      <c r="K385" s="68"/>
      <c r="L385" s="68"/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</row>
    <row r="386" spans="2:40"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</row>
    <row r="387" spans="2:40"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</row>
    <row r="388" spans="2:40">
      <c r="B388" s="68"/>
      <c r="C388" s="68"/>
      <c r="D388" s="68"/>
      <c r="E388" s="68"/>
      <c r="F388" s="68"/>
      <c r="G388" s="68"/>
      <c r="H388" s="68"/>
      <c r="I388" s="68"/>
      <c r="J388" s="68"/>
      <c r="K388" s="68"/>
      <c r="L388" s="68"/>
      <c r="M388" s="68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</row>
    <row r="389" spans="2:40">
      <c r="B389" s="68"/>
      <c r="C389" s="68"/>
      <c r="D389" s="68"/>
      <c r="E389" s="68"/>
      <c r="F389" s="68"/>
      <c r="G389" s="68"/>
      <c r="H389" s="68"/>
      <c r="I389" s="68"/>
      <c r="J389" s="68"/>
      <c r="K389" s="68"/>
      <c r="L389" s="68"/>
      <c r="M389" s="68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</row>
    <row r="390" spans="2:40">
      <c r="B390" s="68"/>
      <c r="C390" s="68"/>
      <c r="D390" s="68"/>
      <c r="E390" s="68"/>
      <c r="F390" s="68"/>
      <c r="G390" s="68"/>
      <c r="H390" s="68"/>
      <c r="I390" s="68"/>
      <c r="J390" s="68"/>
      <c r="K390" s="68"/>
      <c r="L390" s="68"/>
      <c r="M390" s="68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</row>
    <row r="391" spans="2:40"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S391" s="68"/>
      <c r="T391" s="68"/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</row>
    <row r="392" spans="2:40">
      <c r="B392" s="68"/>
      <c r="C392" s="68"/>
      <c r="D392" s="68"/>
      <c r="E392" s="68"/>
      <c r="F392" s="68"/>
      <c r="G392" s="68"/>
      <c r="H392" s="68"/>
      <c r="I392" s="68"/>
      <c r="J392" s="68"/>
      <c r="K392" s="68"/>
      <c r="L392" s="68"/>
      <c r="M392" s="68"/>
      <c r="N392" s="68"/>
      <c r="O392" s="68"/>
      <c r="P392" s="68"/>
      <c r="Q392" s="68"/>
      <c r="R392" s="68"/>
      <c r="S392" s="68"/>
      <c r="T392" s="68"/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</row>
    <row r="393" spans="2:40">
      <c r="B393" s="68"/>
      <c r="C393" s="68"/>
      <c r="D393" s="68"/>
      <c r="E393" s="68"/>
      <c r="F393" s="68"/>
      <c r="G393" s="68"/>
      <c r="H393" s="68"/>
      <c r="I393" s="68"/>
      <c r="J393" s="68"/>
      <c r="K393" s="68"/>
      <c r="L393" s="68"/>
      <c r="M393" s="68"/>
      <c r="N393" s="68"/>
      <c r="O393" s="68"/>
      <c r="P393" s="68"/>
      <c r="Q393" s="68"/>
      <c r="R393" s="68"/>
      <c r="S393" s="68"/>
      <c r="T393" s="68"/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</row>
    <row r="394" spans="2:40"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S394" s="68"/>
      <c r="T394" s="68"/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</row>
    <row r="395" spans="2:40">
      <c r="B395" s="68"/>
      <c r="C395" s="68"/>
      <c r="D395" s="68"/>
      <c r="E395" s="68"/>
      <c r="F395" s="68"/>
      <c r="G395" s="68"/>
      <c r="H395" s="68"/>
      <c r="I395" s="68"/>
      <c r="J395" s="68"/>
      <c r="K395" s="68"/>
      <c r="L395" s="68"/>
      <c r="M395" s="68"/>
      <c r="N395" s="68"/>
      <c r="O395" s="68"/>
      <c r="P395" s="68"/>
      <c r="Q395" s="68"/>
      <c r="R395" s="68"/>
      <c r="S395" s="68"/>
      <c r="T395" s="68"/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</row>
    <row r="396" spans="2:40">
      <c r="B396" s="68"/>
      <c r="C396" s="68"/>
      <c r="D396" s="68"/>
      <c r="E396" s="68"/>
      <c r="F396" s="68"/>
      <c r="G396" s="68"/>
      <c r="H396" s="68"/>
      <c r="I396" s="68"/>
      <c r="J396" s="68"/>
      <c r="K396" s="68"/>
      <c r="L396" s="68"/>
      <c r="M396" s="68"/>
      <c r="N396" s="68"/>
      <c r="O396" s="68"/>
      <c r="P396" s="68"/>
      <c r="Q396" s="68"/>
      <c r="R396" s="68"/>
      <c r="S396" s="68"/>
      <c r="T396" s="68"/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</row>
    <row r="397" spans="2:40"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S397" s="68"/>
      <c r="T397" s="68"/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</row>
    <row r="398" spans="2:40">
      <c r="B398" s="68"/>
      <c r="C398" s="68"/>
      <c r="D398" s="68"/>
      <c r="E398" s="68"/>
      <c r="F398" s="68"/>
      <c r="G398" s="68"/>
      <c r="H398" s="68"/>
      <c r="I398" s="68"/>
      <c r="J398" s="68"/>
      <c r="K398" s="68"/>
      <c r="L398" s="68"/>
      <c r="M398" s="68"/>
      <c r="N398" s="68"/>
      <c r="O398" s="68"/>
      <c r="P398" s="68"/>
      <c r="Q398" s="68"/>
      <c r="R398" s="68"/>
      <c r="S398" s="68"/>
      <c r="T398" s="68"/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</row>
    <row r="399" spans="2:40">
      <c r="B399" s="68"/>
      <c r="C399" s="68"/>
      <c r="D399" s="68"/>
      <c r="E399" s="68"/>
      <c r="F399" s="68"/>
      <c r="G399" s="68"/>
      <c r="H399" s="68"/>
      <c r="I399" s="68"/>
      <c r="J399" s="68"/>
      <c r="K399" s="68"/>
      <c r="L399" s="68"/>
      <c r="M399" s="68"/>
      <c r="N399" s="68"/>
      <c r="O399" s="68"/>
      <c r="P399" s="68"/>
      <c r="Q399" s="68"/>
      <c r="R399" s="68"/>
      <c r="S399" s="68"/>
      <c r="T399" s="68"/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</row>
    <row r="400" spans="2:40">
      <c r="B400" s="68"/>
      <c r="C400" s="68"/>
      <c r="D400" s="68"/>
      <c r="E400" s="68"/>
      <c r="F400" s="68"/>
      <c r="G400" s="68"/>
      <c r="H400" s="68"/>
      <c r="I400" s="68"/>
      <c r="J400" s="68"/>
      <c r="K400" s="68"/>
      <c r="L400" s="68"/>
      <c r="M400" s="68"/>
      <c r="N400" s="68"/>
      <c r="O400" s="68"/>
      <c r="P400" s="68"/>
      <c r="Q400" s="68"/>
      <c r="R400" s="68"/>
      <c r="S400" s="68"/>
      <c r="T400" s="68"/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</row>
    <row r="401" spans="2:40">
      <c r="B401" s="68"/>
      <c r="C401" s="68"/>
      <c r="D401" s="68"/>
      <c r="E401" s="68"/>
      <c r="F401" s="68"/>
      <c r="G401" s="68"/>
      <c r="H401" s="68"/>
      <c r="I401" s="68"/>
      <c r="J401" s="68"/>
      <c r="K401" s="68"/>
      <c r="L401" s="68"/>
      <c r="M401" s="68"/>
      <c r="N401" s="68"/>
      <c r="O401" s="68"/>
      <c r="P401" s="68"/>
      <c r="Q401" s="68"/>
      <c r="R401" s="68"/>
      <c r="S401" s="68"/>
      <c r="T401" s="68"/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</row>
    <row r="402" spans="2:40">
      <c r="B402" s="68"/>
      <c r="C402" s="68"/>
      <c r="D402" s="68"/>
      <c r="E402" s="68"/>
      <c r="F402" s="68"/>
      <c r="G402" s="68"/>
      <c r="H402" s="68"/>
      <c r="I402" s="68"/>
      <c r="J402" s="68"/>
      <c r="K402" s="68"/>
      <c r="L402" s="68"/>
      <c r="M402" s="68"/>
      <c r="N402" s="68"/>
      <c r="O402" s="68"/>
      <c r="P402" s="68"/>
      <c r="Q402" s="68"/>
      <c r="R402" s="68"/>
      <c r="S402" s="68"/>
      <c r="T402" s="68"/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</row>
    <row r="403" spans="2:40"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S403" s="68"/>
      <c r="T403" s="68"/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</row>
    <row r="404" spans="2:40">
      <c r="B404" s="68"/>
      <c r="C404" s="68"/>
      <c r="D404" s="68"/>
      <c r="E404" s="68"/>
      <c r="F404" s="68"/>
      <c r="G404" s="68"/>
      <c r="H404" s="68"/>
      <c r="I404" s="68"/>
      <c r="J404" s="68"/>
      <c r="K404" s="68"/>
      <c r="L404" s="68"/>
      <c r="M404" s="68"/>
      <c r="N404" s="68"/>
      <c r="O404" s="68"/>
      <c r="P404" s="68"/>
      <c r="Q404" s="68"/>
      <c r="R404" s="68"/>
      <c r="S404" s="68"/>
      <c r="T404" s="68"/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</row>
    <row r="405" spans="2:40">
      <c r="B405" s="68"/>
      <c r="C405" s="68"/>
      <c r="D405" s="68"/>
      <c r="E405" s="68"/>
      <c r="F405" s="68"/>
      <c r="G405" s="68"/>
      <c r="H405" s="68"/>
      <c r="I405" s="68"/>
      <c r="J405" s="68"/>
      <c r="K405" s="68"/>
      <c r="L405" s="68"/>
      <c r="M405" s="68"/>
      <c r="N405" s="68"/>
      <c r="O405" s="68"/>
      <c r="P405" s="68"/>
      <c r="Q405" s="68"/>
      <c r="R405" s="68"/>
      <c r="S405" s="68"/>
      <c r="T405" s="68"/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</row>
    <row r="406" spans="2:40">
      <c r="B406" s="68"/>
      <c r="C406" s="68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68"/>
      <c r="R406" s="68"/>
      <c r="S406" s="68"/>
      <c r="T406" s="68"/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</row>
    <row r="407" spans="2:40"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S407" s="68"/>
      <c r="T407" s="68"/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</row>
    <row r="408" spans="2:40">
      <c r="B408" s="68"/>
      <c r="C408" s="68"/>
      <c r="D408" s="68"/>
      <c r="E408" s="68"/>
      <c r="F408" s="68"/>
      <c r="G408" s="68"/>
      <c r="H408" s="68"/>
      <c r="I408" s="68"/>
      <c r="J408" s="68"/>
      <c r="K408" s="68"/>
      <c r="L408" s="68"/>
      <c r="M408" s="68"/>
      <c r="N408" s="68"/>
      <c r="O408" s="68"/>
      <c r="P408" s="68"/>
      <c r="Q408" s="68"/>
      <c r="R408" s="68"/>
      <c r="S408" s="68"/>
      <c r="T408" s="68"/>
      <c r="U408" s="68"/>
      <c r="V408" s="68"/>
      <c r="W408" s="68"/>
      <c r="X408" s="68"/>
      <c r="Y408" s="68"/>
      <c r="Z408" s="68"/>
      <c r="AA408" s="68"/>
      <c r="AB408" s="68"/>
      <c r="AC408" s="68"/>
      <c r="AD408" s="68"/>
      <c r="AE408" s="68"/>
      <c r="AF408" s="68"/>
      <c r="AG408" s="68"/>
      <c r="AH408" s="68"/>
      <c r="AI408" s="68"/>
      <c r="AJ408" s="68"/>
      <c r="AK408" s="68"/>
      <c r="AL408" s="68"/>
      <c r="AM408" s="68"/>
      <c r="AN408" s="68"/>
    </row>
    <row r="409" spans="2:40">
      <c r="B409" s="68"/>
      <c r="C409" s="68"/>
      <c r="D409" s="68"/>
      <c r="E409" s="68"/>
      <c r="F409" s="68"/>
      <c r="G409" s="68"/>
      <c r="H409" s="68"/>
      <c r="I409" s="68"/>
      <c r="J409" s="68"/>
      <c r="K409" s="68"/>
      <c r="L409" s="68"/>
      <c r="M409" s="68"/>
      <c r="N409" s="68"/>
      <c r="O409" s="68"/>
      <c r="P409" s="68"/>
      <c r="Q409" s="68"/>
      <c r="R409" s="68"/>
      <c r="S409" s="68"/>
      <c r="T409" s="68"/>
      <c r="U409" s="68"/>
      <c r="V409" s="68"/>
      <c r="W409" s="68"/>
      <c r="X409" s="68"/>
      <c r="Y409" s="68"/>
      <c r="Z409" s="68"/>
      <c r="AA409" s="68"/>
      <c r="AB409" s="68"/>
      <c r="AC409" s="68"/>
      <c r="AD409" s="68"/>
      <c r="AE409" s="68"/>
      <c r="AF409" s="68"/>
      <c r="AG409" s="68"/>
      <c r="AH409" s="68"/>
      <c r="AI409" s="68"/>
      <c r="AJ409" s="68"/>
      <c r="AK409" s="68"/>
      <c r="AL409" s="68"/>
      <c r="AM409" s="68"/>
      <c r="AN409" s="68"/>
    </row>
    <row r="410" spans="2:40">
      <c r="B410" s="68"/>
      <c r="C410" s="68"/>
      <c r="D410" s="68"/>
      <c r="E410" s="68"/>
      <c r="F410" s="68"/>
      <c r="G410" s="68"/>
      <c r="H410" s="68"/>
      <c r="I410" s="68"/>
      <c r="J410" s="68"/>
      <c r="K410" s="68"/>
      <c r="L410" s="68"/>
      <c r="M410" s="68"/>
      <c r="N410" s="68"/>
      <c r="O410" s="68"/>
      <c r="P410" s="68"/>
      <c r="Q410" s="68"/>
      <c r="R410" s="68"/>
      <c r="S410" s="68"/>
      <c r="T410" s="68"/>
      <c r="U410" s="68"/>
      <c r="V410" s="68"/>
      <c r="W410" s="68"/>
      <c r="X410" s="68"/>
      <c r="Y410" s="68"/>
      <c r="Z410" s="68"/>
      <c r="AA410" s="68"/>
      <c r="AB410" s="68"/>
      <c r="AC410" s="68"/>
      <c r="AD410" s="68"/>
      <c r="AE410" s="68"/>
      <c r="AF410" s="68"/>
      <c r="AG410" s="68"/>
      <c r="AH410" s="68"/>
      <c r="AI410" s="68"/>
      <c r="AJ410" s="68"/>
      <c r="AK410" s="68"/>
      <c r="AL410" s="68"/>
      <c r="AM410" s="68"/>
      <c r="AN410" s="68"/>
    </row>
    <row r="411" spans="2:40"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</row>
    <row r="412" spans="2:40"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</row>
    <row r="413" spans="2:40">
      <c r="B413" s="68"/>
      <c r="C413" s="68"/>
      <c r="D413" s="68"/>
      <c r="E413" s="68"/>
      <c r="F413" s="68"/>
      <c r="G413" s="68"/>
      <c r="H413" s="68"/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</row>
    <row r="414" spans="2:40">
      <c r="B414" s="68"/>
      <c r="C414" s="68"/>
      <c r="D414" s="68"/>
      <c r="E414" s="68"/>
      <c r="F414" s="68"/>
      <c r="G414" s="68"/>
      <c r="H414" s="68"/>
      <c r="I414" s="68"/>
      <c r="J414" s="68"/>
      <c r="K414" s="68"/>
      <c r="L414" s="68"/>
      <c r="M414" s="68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</row>
    <row r="415" spans="2:40"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</row>
    <row r="416" spans="2:40"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</row>
    <row r="417" spans="2:40">
      <c r="B417" s="68"/>
      <c r="C417" s="68"/>
      <c r="D417" s="68"/>
      <c r="E417" s="68"/>
      <c r="F417" s="68"/>
      <c r="G417" s="68"/>
      <c r="H417" s="68"/>
      <c r="I417" s="68"/>
      <c r="J417" s="68"/>
      <c r="K417" s="68"/>
      <c r="L417" s="68"/>
      <c r="M417" s="68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</row>
    <row r="418" spans="2:40">
      <c r="B418" s="68"/>
      <c r="C418" s="68"/>
      <c r="D418" s="68"/>
      <c r="E418" s="68"/>
      <c r="F418" s="68"/>
      <c r="G418" s="68"/>
      <c r="H418" s="68"/>
      <c r="I418" s="68"/>
      <c r="J418" s="68"/>
      <c r="K418" s="68"/>
      <c r="L418" s="68"/>
      <c r="M418" s="68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</row>
    <row r="419" spans="2:40">
      <c r="B419" s="68"/>
      <c r="C419" s="68"/>
      <c r="D419" s="68"/>
      <c r="E419" s="68"/>
      <c r="F419" s="68"/>
      <c r="G419" s="68"/>
      <c r="H419" s="68"/>
      <c r="I419" s="68"/>
      <c r="J419" s="68"/>
      <c r="K419" s="68"/>
      <c r="L419" s="68"/>
      <c r="M419" s="68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</row>
    <row r="420" spans="2:40"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</row>
    <row r="421" spans="2:40">
      <c r="B421" s="68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</row>
    <row r="422" spans="2:40">
      <c r="B422" s="68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</row>
    <row r="423" spans="2:40">
      <c r="B423" s="68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</row>
    <row r="424" spans="2:40"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</row>
    <row r="425" spans="2:40">
      <c r="B425" s="68"/>
      <c r="C425" s="68"/>
      <c r="D425" s="68"/>
      <c r="E425" s="68"/>
      <c r="F425" s="68"/>
      <c r="G425" s="68"/>
      <c r="H425" s="68"/>
      <c r="I425" s="68"/>
      <c r="J425" s="68"/>
      <c r="K425" s="68"/>
      <c r="L425" s="68"/>
      <c r="M425" s="68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</row>
    <row r="426" spans="2:40">
      <c r="B426" s="68"/>
      <c r="C426" s="68"/>
      <c r="D426" s="68"/>
      <c r="E426" s="68"/>
      <c r="F426" s="68"/>
      <c r="G426" s="68"/>
      <c r="H426" s="68"/>
      <c r="I426" s="68"/>
      <c r="J426" s="68"/>
      <c r="K426" s="68"/>
      <c r="L426" s="68"/>
      <c r="M426" s="68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</row>
    <row r="427" spans="2:40"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</row>
    <row r="428" spans="2:40">
      <c r="B428" s="68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</row>
    <row r="429" spans="2:40">
      <c r="B429" s="68"/>
      <c r="C429" s="68"/>
      <c r="D429" s="68"/>
      <c r="E429" s="68"/>
      <c r="F429" s="68"/>
      <c r="G429" s="68"/>
      <c r="H429" s="68"/>
      <c r="I429" s="68"/>
      <c r="J429" s="68"/>
      <c r="K429" s="68"/>
      <c r="L429" s="68"/>
      <c r="M429" s="68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</row>
    <row r="430" spans="2:40">
      <c r="B430" s="68"/>
      <c r="C430" s="68"/>
      <c r="D430" s="68"/>
      <c r="E430" s="68"/>
      <c r="F430" s="68"/>
      <c r="G430" s="68"/>
      <c r="H430" s="68"/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</row>
    <row r="431" spans="2:40">
      <c r="B431" s="68"/>
      <c r="C431" s="68"/>
      <c r="D431" s="68"/>
      <c r="E431" s="68"/>
      <c r="F431" s="68"/>
      <c r="G431" s="68"/>
      <c r="H431" s="68"/>
      <c r="I431" s="68"/>
      <c r="J431" s="68"/>
      <c r="K431" s="68"/>
      <c r="L431" s="68"/>
      <c r="M431" s="68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</row>
    <row r="432" spans="2:40"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</row>
    <row r="433" spans="2:40">
      <c r="B433" s="68"/>
      <c r="C433" s="68"/>
      <c r="D433" s="68"/>
      <c r="E433" s="68"/>
      <c r="F433" s="68"/>
      <c r="G433" s="68"/>
      <c r="H433" s="68"/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</row>
    <row r="434" spans="2:40">
      <c r="B434" s="68"/>
      <c r="C434" s="68"/>
      <c r="D434" s="68"/>
      <c r="E434" s="68"/>
      <c r="F434" s="68"/>
      <c r="G434" s="68"/>
      <c r="H434" s="68"/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</row>
    <row r="435" spans="2:40">
      <c r="B435" s="68"/>
      <c r="C435" s="68"/>
      <c r="D435" s="68"/>
      <c r="E435" s="68"/>
      <c r="F435" s="68"/>
      <c r="G435" s="68"/>
      <c r="H435" s="68"/>
      <c r="I435" s="68"/>
      <c r="J435" s="68"/>
      <c r="K435" s="68"/>
      <c r="L435" s="68"/>
      <c r="M435" s="68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</row>
    <row r="436" spans="2:40">
      <c r="B436" s="68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68"/>
      <c r="P436" s="68"/>
      <c r="Q436" s="68"/>
      <c r="R436" s="68"/>
      <c r="S436" s="68"/>
      <c r="T436" s="68"/>
      <c r="U436" s="68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</row>
    <row r="437" spans="2:40">
      <c r="B437" s="68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68"/>
      <c r="P437" s="68"/>
      <c r="Q437" s="68"/>
      <c r="R437" s="68"/>
      <c r="S437" s="68"/>
      <c r="T437" s="68"/>
      <c r="U437" s="68"/>
      <c r="V437" s="68"/>
      <c r="W437" s="68"/>
      <c r="X437" s="68"/>
      <c r="Y437" s="68"/>
      <c r="Z437" s="68"/>
      <c r="AA437" s="68"/>
      <c r="AB437" s="68"/>
      <c r="AC437" s="68"/>
      <c r="AD437" s="68"/>
      <c r="AE437" s="68"/>
      <c r="AF437" s="68"/>
      <c r="AG437" s="68"/>
      <c r="AH437" s="68"/>
      <c r="AI437" s="68"/>
      <c r="AJ437" s="68"/>
      <c r="AK437" s="68"/>
      <c r="AL437" s="68"/>
      <c r="AM437" s="68"/>
      <c r="AN437" s="68"/>
    </row>
    <row r="438" spans="2:40">
      <c r="B438" s="68"/>
      <c r="C438" s="68"/>
      <c r="D438" s="68"/>
      <c r="E438" s="68"/>
      <c r="F438" s="68"/>
      <c r="G438" s="68"/>
      <c r="H438" s="68"/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S438" s="68"/>
      <c r="T438" s="68"/>
      <c r="U438" s="68"/>
      <c r="V438" s="68"/>
      <c r="W438" s="68"/>
      <c r="X438" s="68"/>
      <c r="Y438" s="68"/>
      <c r="Z438" s="68"/>
      <c r="AA438" s="68"/>
      <c r="AB438" s="68"/>
      <c r="AC438" s="68"/>
      <c r="AD438" s="68"/>
      <c r="AE438" s="68"/>
      <c r="AF438" s="68"/>
      <c r="AG438" s="68"/>
      <c r="AH438" s="68"/>
      <c r="AI438" s="68"/>
      <c r="AJ438" s="68"/>
      <c r="AK438" s="68"/>
      <c r="AL438" s="68"/>
      <c r="AM438" s="68"/>
      <c r="AN438" s="68"/>
    </row>
    <row r="439" spans="2:40"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</row>
    <row r="440" spans="2:40"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</row>
    <row r="441" spans="2:40">
      <c r="B441" s="68"/>
      <c r="C441" s="68"/>
      <c r="D441" s="68"/>
      <c r="E441" s="68"/>
      <c r="F441" s="68"/>
      <c r="G441" s="68"/>
      <c r="H441" s="68"/>
      <c r="I441" s="68"/>
      <c r="J441" s="68"/>
      <c r="K441" s="68"/>
      <c r="L441" s="68"/>
      <c r="M441" s="68"/>
      <c r="N441" s="68"/>
      <c r="O441" s="68"/>
      <c r="P441" s="68"/>
      <c r="Q441" s="68"/>
      <c r="R441" s="68"/>
      <c r="S441" s="68"/>
      <c r="T441" s="68"/>
      <c r="U441" s="68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</row>
    <row r="442" spans="2:40">
      <c r="B442" s="68"/>
      <c r="C442" s="68"/>
      <c r="D442" s="68"/>
      <c r="E442" s="68"/>
      <c r="F442" s="68"/>
      <c r="G442" s="68"/>
      <c r="H442" s="68"/>
      <c r="I442" s="68"/>
      <c r="J442" s="68"/>
      <c r="K442" s="68"/>
      <c r="L442" s="68"/>
      <c r="M442" s="68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</row>
    <row r="443" spans="2:40"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</row>
    <row r="444" spans="2:40">
      <c r="B444" s="68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</row>
    <row r="445" spans="2:40">
      <c r="B445" s="68"/>
      <c r="C445" s="68"/>
      <c r="D445" s="68"/>
      <c r="E445" s="68"/>
      <c r="F445" s="68"/>
      <c r="G445" s="68"/>
      <c r="H445" s="68"/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</row>
    <row r="446" spans="2:40">
      <c r="B446" s="68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</row>
    <row r="447" spans="2:40">
      <c r="B447" s="68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</row>
    <row r="448" spans="2:40">
      <c r="B448" s="68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</row>
    <row r="449" spans="2:40">
      <c r="B449" s="68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</row>
    <row r="450" spans="2:40">
      <c r="B450" s="68"/>
      <c r="C450" s="68"/>
      <c r="D450" s="68"/>
      <c r="E450" s="68"/>
      <c r="F450" s="68"/>
      <c r="G450" s="68"/>
      <c r="H450" s="68"/>
      <c r="I450" s="68"/>
      <c r="J450" s="68"/>
      <c r="K450" s="68"/>
      <c r="L450" s="68"/>
      <c r="M450" s="68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</row>
    <row r="451" spans="2:40"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</row>
    <row r="452" spans="2:40">
      <c r="B452" s="68"/>
      <c r="C452" s="68"/>
      <c r="D452" s="68"/>
      <c r="E452" s="68"/>
      <c r="F452" s="68"/>
      <c r="G452" s="68"/>
      <c r="H452" s="68"/>
      <c r="I452" s="68"/>
      <c r="J452" s="68"/>
      <c r="K452" s="68"/>
      <c r="L452" s="68"/>
      <c r="M452" s="68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</row>
    <row r="453" spans="2:40">
      <c r="B453" s="68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</row>
    <row r="454" spans="2:40"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</row>
    <row r="455" spans="2:40"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S455" s="68"/>
      <c r="T455" s="68"/>
      <c r="U455" s="68"/>
      <c r="V455" s="68"/>
      <c r="W455" s="68"/>
      <c r="X455" s="68"/>
      <c r="Y455" s="68"/>
      <c r="Z455" s="68"/>
      <c r="AA455" s="68"/>
      <c r="AB455" s="68"/>
      <c r="AC455" s="68"/>
      <c r="AD455" s="68"/>
      <c r="AE455" s="68"/>
      <c r="AF455" s="68"/>
      <c r="AG455" s="68"/>
      <c r="AH455" s="68"/>
      <c r="AI455" s="68"/>
      <c r="AJ455" s="68"/>
      <c r="AK455" s="68"/>
      <c r="AL455" s="68"/>
      <c r="AM455" s="68"/>
      <c r="AN455" s="68"/>
    </row>
    <row r="456" spans="2:40">
      <c r="B456" s="68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68"/>
      <c r="P456" s="68"/>
      <c r="Q456" s="68"/>
      <c r="R456" s="68"/>
      <c r="S456" s="68"/>
      <c r="T456" s="68"/>
      <c r="U456" s="68"/>
      <c r="V456" s="68"/>
      <c r="W456" s="68"/>
      <c r="X456" s="68"/>
      <c r="Y456" s="68"/>
      <c r="Z456" s="68"/>
      <c r="AA456" s="68"/>
      <c r="AB456" s="68"/>
      <c r="AC456" s="68"/>
      <c r="AD456" s="68"/>
      <c r="AE456" s="68"/>
      <c r="AF456" s="68"/>
      <c r="AG456" s="68"/>
      <c r="AH456" s="68"/>
      <c r="AI456" s="68"/>
      <c r="AJ456" s="68"/>
      <c r="AK456" s="68"/>
      <c r="AL456" s="68"/>
      <c r="AM456" s="68"/>
      <c r="AN456" s="68"/>
    </row>
    <row r="457" spans="2:40">
      <c r="B457" s="68"/>
      <c r="C457" s="68"/>
      <c r="D457" s="68"/>
      <c r="E457" s="68"/>
      <c r="F457" s="68"/>
      <c r="G457" s="68"/>
      <c r="H457" s="68"/>
      <c r="I457" s="68"/>
      <c r="J457" s="68"/>
      <c r="K457" s="68"/>
      <c r="L457" s="68"/>
      <c r="M457" s="68"/>
      <c r="N457" s="68"/>
      <c r="O457" s="68"/>
      <c r="P457" s="68"/>
      <c r="Q457" s="68"/>
      <c r="R457" s="68"/>
      <c r="S457" s="68"/>
      <c r="T457" s="68"/>
      <c r="U457" s="68"/>
      <c r="V457" s="68"/>
      <c r="W457" s="68"/>
      <c r="X457" s="68"/>
      <c r="Y457" s="68"/>
      <c r="Z457" s="68"/>
      <c r="AA457" s="68"/>
      <c r="AB457" s="68"/>
      <c r="AC457" s="68"/>
      <c r="AD457" s="68"/>
      <c r="AE457" s="68"/>
      <c r="AF457" s="68"/>
      <c r="AG457" s="68"/>
      <c r="AH457" s="68"/>
      <c r="AI457" s="68"/>
      <c r="AJ457" s="68"/>
      <c r="AK457" s="68"/>
      <c r="AL457" s="68"/>
      <c r="AM457" s="68"/>
      <c r="AN457" s="68"/>
    </row>
    <row r="458" spans="2:40">
      <c r="B458" s="68"/>
      <c r="C458" s="68"/>
      <c r="D458" s="68"/>
      <c r="E458" s="68"/>
      <c r="F458" s="68"/>
      <c r="G458" s="68"/>
      <c r="H458" s="68"/>
      <c r="I458" s="68"/>
      <c r="J458" s="68"/>
      <c r="K458" s="68"/>
      <c r="L458" s="68"/>
      <c r="M458" s="68"/>
      <c r="N458" s="68"/>
      <c r="O458" s="68"/>
      <c r="P458" s="68"/>
      <c r="Q458" s="68"/>
      <c r="R458" s="68"/>
      <c r="S458" s="68"/>
      <c r="T458" s="68"/>
      <c r="U458" s="68"/>
      <c r="V458" s="68"/>
      <c r="W458" s="68"/>
      <c r="X458" s="68"/>
      <c r="Y458" s="68"/>
      <c r="Z458" s="68"/>
      <c r="AA458" s="68"/>
      <c r="AB458" s="68"/>
      <c r="AC458" s="68"/>
      <c r="AD458" s="68"/>
      <c r="AE458" s="68"/>
      <c r="AF458" s="68"/>
      <c r="AG458" s="68"/>
      <c r="AH458" s="68"/>
      <c r="AI458" s="68"/>
      <c r="AJ458" s="68"/>
      <c r="AK458" s="68"/>
      <c r="AL458" s="68"/>
      <c r="AM458" s="68"/>
      <c r="AN458" s="68"/>
    </row>
    <row r="459" spans="2:40">
      <c r="B459" s="68"/>
      <c r="C459" s="68"/>
      <c r="D459" s="68"/>
      <c r="E459" s="68"/>
      <c r="F459" s="68"/>
      <c r="G459" s="68"/>
      <c r="H459" s="68"/>
      <c r="I459" s="68"/>
      <c r="J459" s="68"/>
      <c r="K459" s="68"/>
      <c r="L459" s="68"/>
      <c r="M459" s="68"/>
      <c r="N459" s="68"/>
      <c r="O459" s="68"/>
      <c r="P459" s="68"/>
      <c r="Q459" s="68"/>
      <c r="R459" s="68"/>
      <c r="S459" s="68"/>
      <c r="T459" s="68"/>
      <c r="U459" s="68"/>
      <c r="V459" s="68"/>
      <c r="W459" s="68"/>
      <c r="X459" s="68"/>
      <c r="Y459" s="68"/>
      <c r="Z459" s="68"/>
      <c r="AA459" s="68"/>
      <c r="AB459" s="68"/>
      <c r="AC459" s="68"/>
      <c r="AD459" s="68"/>
      <c r="AE459" s="68"/>
      <c r="AF459" s="68"/>
      <c r="AG459" s="68"/>
      <c r="AH459" s="68"/>
      <c r="AI459" s="68"/>
      <c r="AJ459" s="68"/>
      <c r="AK459" s="68"/>
      <c r="AL459" s="68"/>
      <c r="AM459" s="68"/>
      <c r="AN459" s="68"/>
    </row>
    <row r="460" spans="2:40"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S460" s="68"/>
      <c r="T460" s="68"/>
      <c r="U460" s="68"/>
      <c r="V460" s="68"/>
      <c r="W460" s="68"/>
      <c r="X460" s="68"/>
      <c r="Y460" s="68"/>
      <c r="Z460" s="68"/>
      <c r="AA460" s="68"/>
      <c r="AB460" s="68"/>
      <c r="AC460" s="68"/>
      <c r="AD460" s="68"/>
      <c r="AE460" s="68"/>
      <c r="AF460" s="68"/>
      <c r="AG460" s="68"/>
      <c r="AH460" s="68"/>
      <c r="AI460" s="68"/>
      <c r="AJ460" s="68"/>
      <c r="AK460" s="68"/>
      <c r="AL460" s="68"/>
      <c r="AM460" s="68"/>
      <c r="AN460" s="68"/>
    </row>
    <row r="461" spans="2:40">
      <c r="B461" s="68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  <c r="AB461" s="68"/>
      <c r="AC461" s="68"/>
      <c r="AD461" s="68"/>
      <c r="AE461" s="68"/>
      <c r="AF461" s="68"/>
      <c r="AG461" s="68"/>
      <c r="AH461" s="68"/>
      <c r="AI461" s="68"/>
      <c r="AJ461" s="68"/>
      <c r="AK461" s="68"/>
      <c r="AL461" s="68"/>
      <c r="AM461" s="68"/>
      <c r="AN461" s="68"/>
    </row>
    <row r="462" spans="2:40">
      <c r="B462" s="68"/>
      <c r="C462" s="68"/>
      <c r="D462" s="68"/>
      <c r="E462" s="68"/>
      <c r="F462" s="68"/>
      <c r="G462" s="68"/>
      <c r="H462" s="68"/>
      <c r="I462" s="68"/>
      <c r="J462" s="68"/>
      <c r="K462" s="68"/>
      <c r="L462" s="68"/>
      <c r="M462" s="68"/>
      <c r="N462" s="68"/>
      <c r="O462" s="68"/>
      <c r="P462" s="68"/>
      <c r="Q462" s="68"/>
      <c r="R462" s="68"/>
      <c r="S462" s="68"/>
      <c r="T462" s="68"/>
      <c r="U462" s="68"/>
      <c r="V462" s="68"/>
      <c r="W462" s="68"/>
      <c r="X462" s="68"/>
      <c r="Y462" s="68"/>
      <c r="Z462" s="68"/>
      <c r="AA462" s="68"/>
      <c r="AB462" s="68"/>
      <c r="AC462" s="68"/>
      <c r="AD462" s="68"/>
      <c r="AE462" s="68"/>
      <c r="AF462" s="68"/>
      <c r="AG462" s="68"/>
      <c r="AH462" s="68"/>
      <c r="AI462" s="68"/>
      <c r="AJ462" s="68"/>
      <c r="AK462" s="68"/>
      <c r="AL462" s="68"/>
      <c r="AM462" s="68"/>
      <c r="AN462" s="68"/>
    </row>
    <row r="463" spans="2:40"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S463" s="68"/>
      <c r="T463" s="68"/>
      <c r="U463" s="68"/>
      <c r="V463" s="68"/>
      <c r="W463" s="68"/>
      <c r="X463" s="68"/>
      <c r="Y463" s="68"/>
      <c r="Z463" s="68"/>
      <c r="AA463" s="68"/>
      <c r="AB463" s="68"/>
      <c r="AC463" s="68"/>
      <c r="AD463" s="68"/>
      <c r="AE463" s="68"/>
      <c r="AF463" s="68"/>
      <c r="AG463" s="68"/>
      <c r="AH463" s="68"/>
      <c r="AI463" s="68"/>
      <c r="AJ463" s="68"/>
      <c r="AK463" s="68"/>
      <c r="AL463" s="68"/>
      <c r="AM463" s="68"/>
      <c r="AN463" s="68"/>
    </row>
    <row r="464" spans="2:40">
      <c r="B464" s="68"/>
      <c r="C464" s="68"/>
      <c r="D464" s="68"/>
      <c r="E464" s="68"/>
      <c r="F464" s="68"/>
      <c r="G464" s="68"/>
      <c r="H464" s="68"/>
      <c r="I464" s="68"/>
      <c r="J464" s="68"/>
      <c r="K464" s="68"/>
      <c r="L464" s="68"/>
      <c r="M464" s="68"/>
      <c r="N464" s="68"/>
      <c r="O464" s="68"/>
      <c r="P464" s="68"/>
      <c r="Q464" s="68"/>
      <c r="R464" s="68"/>
      <c r="S464" s="68"/>
      <c r="T464" s="68"/>
      <c r="U464" s="68"/>
      <c r="V464" s="68"/>
      <c r="W464" s="68"/>
      <c r="X464" s="68"/>
      <c r="Y464" s="68"/>
      <c r="Z464" s="68"/>
      <c r="AA464" s="68"/>
      <c r="AB464" s="68"/>
      <c r="AC464" s="68"/>
      <c r="AD464" s="68"/>
      <c r="AE464" s="68"/>
      <c r="AF464" s="68"/>
      <c r="AG464" s="68"/>
      <c r="AH464" s="68"/>
      <c r="AI464" s="68"/>
      <c r="AJ464" s="68"/>
      <c r="AK464" s="68"/>
      <c r="AL464" s="68"/>
      <c r="AM464" s="68"/>
      <c r="AN464" s="68"/>
    </row>
    <row r="465" spans="2:40">
      <c r="B465" s="68"/>
      <c r="C465" s="68"/>
      <c r="D465" s="68"/>
      <c r="E465" s="68"/>
      <c r="F465" s="68"/>
      <c r="G465" s="68"/>
      <c r="H465" s="68"/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S465" s="68"/>
      <c r="T465" s="68"/>
      <c r="U465" s="68"/>
      <c r="V465" s="68"/>
      <c r="W465" s="68"/>
      <c r="X465" s="68"/>
      <c r="Y465" s="68"/>
      <c r="Z465" s="68"/>
      <c r="AA465" s="68"/>
      <c r="AB465" s="68"/>
      <c r="AC465" s="68"/>
      <c r="AD465" s="68"/>
      <c r="AE465" s="68"/>
      <c r="AF465" s="68"/>
      <c r="AG465" s="68"/>
      <c r="AH465" s="68"/>
      <c r="AI465" s="68"/>
      <c r="AJ465" s="68"/>
      <c r="AK465" s="68"/>
      <c r="AL465" s="68"/>
      <c r="AM465" s="68"/>
      <c r="AN465" s="68"/>
    </row>
    <row r="466" spans="2:40">
      <c r="B466" s="68"/>
      <c r="C466" s="68"/>
      <c r="D466" s="68"/>
      <c r="E466" s="68"/>
      <c r="F466" s="68"/>
      <c r="G466" s="68"/>
      <c r="H466" s="68"/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S466" s="68"/>
      <c r="T466" s="68"/>
      <c r="U466" s="68"/>
      <c r="V466" s="68"/>
      <c r="W466" s="68"/>
      <c r="X466" s="68"/>
      <c r="Y466" s="68"/>
      <c r="Z466" s="68"/>
      <c r="AA466" s="68"/>
      <c r="AB466" s="68"/>
      <c r="AC466" s="68"/>
      <c r="AD466" s="68"/>
      <c r="AE466" s="68"/>
      <c r="AF466" s="68"/>
      <c r="AG466" s="68"/>
      <c r="AH466" s="68"/>
      <c r="AI466" s="68"/>
      <c r="AJ466" s="68"/>
      <c r="AK466" s="68"/>
      <c r="AL466" s="68"/>
      <c r="AM466" s="68"/>
      <c r="AN466" s="68"/>
    </row>
    <row r="467" spans="2:40">
      <c r="B467" s="68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68"/>
      <c r="P467" s="68"/>
      <c r="Q467" s="68"/>
      <c r="R467" s="68"/>
      <c r="S467" s="68"/>
      <c r="T467" s="68"/>
      <c r="U467" s="68"/>
      <c r="V467" s="68"/>
      <c r="W467" s="68"/>
      <c r="X467" s="68"/>
      <c r="Y467" s="68"/>
      <c r="Z467" s="68"/>
      <c r="AA467" s="68"/>
      <c r="AB467" s="68"/>
      <c r="AC467" s="68"/>
      <c r="AD467" s="68"/>
      <c r="AE467" s="68"/>
      <c r="AF467" s="68"/>
      <c r="AG467" s="68"/>
      <c r="AH467" s="68"/>
      <c r="AI467" s="68"/>
      <c r="AJ467" s="68"/>
      <c r="AK467" s="68"/>
      <c r="AL467" s="68"/>
      <c r="AM467" s="68"/>
      <c r="AN467" s="68"/>
    </row>
    <row r="468" spans="2:40"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S468" s="68"/>
      <c r="T468" s="68"/>
      <c r="U468" s="68"/>
      <c r="V468" s="68"/>
      <c r="W468" s="68"/>
      <c r="X468" s="68"/>
      <c r="Y468" s="68"/>
      <c r="Z468" s="68"/>
      <c r="AA468" s="68"/>
      <c r="AB468" s="68"/>
      <c r="AC468" s="68"/>
      <c r="AD468" s="68"/>
      <c r="AE468" s="68"/>
      <c r="AF468" s="68"/>
      <c r="AG468" s="68"/>
      <c r="AH468" s="68"/>
      <c r="AI468" s="68"/>
      <c r="AJ468" s="68"/>
      <c r="AK468" s="68"/>
      <c r="AL468" s="68"/>
      <c r="AM468" s="68"/>
      <c r="AN468" s="68"/>
    </row>
    <row r="469" spans="2:40">
      <c r="B469" s="68"/>
      <c r="C469" s="68"/>
      <c r="D469" s="68"/>
      <c r="E469" s="68"/>
      <c r="F469" s="68"/>
      <c r="G469" s="68"/>
      <c r="H469" s="68"/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S469" s="68"/>
      <c r="T469" s="68"/>
      <c r="U469" s="68"/>
      <c r="V469" s="68"/>
      <c r="W469" s="68"/>
      <c r="X469" s="68"/>
      <c r="Y469" s="68"/>
      <c r="Z469" s="68"/>
      <c r="AA469" s="68"/>
      <c r="AB469" s="68"/>
      <c r="AC469" s="68"/>
      <c r="AD469" s="68"/>
      <c r="AE469" s="68"/>
      <c r="AF469" s="68"/>
      <c r="AG469" s="68"/>
      <c r="AH469" s="68"/>
      <c r="AI469" s="68"/>
      <c r="AJ469" s="68"/>
      <c r="AK469" s="68"/>
      <c r="AL469" s="68"/>
      <c r="AM469" s="68"/>
      <c r="AN469" s="68"/>
    </row>
    <row r="470" spans="2:40"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</row>
    <row r="471" spans="2:40"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S471" s="68"/>
      <c r="T471" s="68"/>
      <c r="U471" s="68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</row>
    <row r="472" spans="2:40">
      <c r="B472" s="68"/>
      <c r="C472" s="68"/>
      <c r="D472" s="68"/>
      <c r="E472" s="68"/>
      <c r="F472" s="68"/>
      <c r="G472" s="68"/>
      <c r="H472" s="68"/>
      <c r="I472" s="68"/>
      <c r="J472" s="68"/>
      <c r="K472" s="68"/>
      <c r="L472" s="68"/>
      <c r="M472" s="68"/>
      <c r="N472" s="68"/>
      <c r="O472" s="68"/>
      <c r="P472" s="68"/>
      <c r="Q472" s="68"/>
      <c r="R472" s="68"/>
      <c r="S472" s="68"/>
      <c r="T472" s="68"/>
      <c r="U472" s="68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</row>
    <row r="473" spans="2:40">
      <c r="B473" s="68"/>
      <c r="C473" s="68"/>
      <c r="D473" s="68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  <c r="S473" s="68"/>
      <c r="T473" s="68"/>
      <c r="U473" s="68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</row>
    <row r="474" spans="2:40">
      <c r="B474" s="68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</row>
    <row r="475" spans="2:40">
      <c r="B475" s="68"/>
      <c r="C475" s="68"/>
      <c r="D475" s="68"/>
      <c r="E475" s="68"/>
      <c r="F475" s="68"/>
      <c r="G475" s="68"/>
      <c r="H475" s="68"/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</row>
    <row r="476" spans="2:40">
      <c r="B476" s="68"/>
      <c r="C476" s="68"/>
      <c r="D476" s="68"/>
      <c r="E476" s="68"/>
      <c r="F476" s="68"/>
      <c r="G476" s="68"/>
      <c r="H476" s="68"/>
      <c r="I476" s="68"/>
      <c r="J476" s="68"/>
      <c r="K476" s="68"/>
      <c r="L476" s="68"/>
      <c r="M476" s="68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</row>
    <row r="477" spans="2:40">
      <c r="B477" s="68"/>
      <c r="C477" s="68"/>
      <c r="D477" s="68"/>
      <c r="E477" s="68"/>
      <c r="F477" s="68"/>
      <c r="G477" s="68"/>
      <c r="H477" s="68"/>
      <c r="I477" s="68"/>
      <c r="J477" s="68"/>
      <c r="K477" s="68"/>
      <c r="L477" s="68"/>
      <c r="M477" s="68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</row>
    <row r="478" spans="2:40"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</row>
    <row r="479" spans="2:40">
      <c r="B479" s="68"/>
      <c r="C479" s="68"/>
      <c r="D479" s="68"/>
      <c r="E479" s="68"/>
      <c r="F479" s="68"/>
      <c r="G479" s="68"/>
      <c r="H479" s="68"/>
      <c r="I479" s="68"/>
      <c r="J479" s="68"/>
      <c r="K479" s="68"/>
      <c r="L479" s="68"/>
      <c r="M479" s="68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</row>
    <row r="480" spans="2:40">
      <c r="B480" s="68"/>
      <c r="C480" s="68"/>
      <c r="D480" s="68"/>
      <c r="E480" s="68"/>
      <c r="F480" s="68"/>
      <c r="G480" s="68"/>
      <c r="H480" s="68"/>
      <c r="I480" s="68"/>
      <c r="J480" s="68"/>
      <c r="K480" s="68"/>
      <c r="L480" s="68"/>
      <c r="M480" s="68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</row>
    <row r="481" spans="2:40">
      <c r="B481" s="68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68"/>
      <c r="P481" s="68"/>
      <c r="Q481" s="68"/>
      <c r="R481" s="68"/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</row>
    <row r="482" spans="2:40">
      <c r="B482" s="68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68"/>
      <c r="P482" s="68"/>
      <c r="Q482" s="68"/>
      <c r="R482" s="68"/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</row>
    <row r="483" spans="2:40">
      <c r="B483" s="68"/>
      <c r="C483" s="68"/>
      <c r="D483" s="68"/>
      <c r="E483" s="68"/>
      <c r="F483" s="68"/>
      <c r="G483" s="68"/>
      <c r="H483" s="68"/>
      <c r="I483" s="68"/>
      <c r="J483" s="68"/>
      <c r="K483" s="68"/>
      <c r="L483" s="68"/>
      <c r="M483" s="68"/>
      <c r="N483" s="68"/>
      <c r="O483" s="68"/>
      <c r="P483" s="68"/>
      <c r="Q483" s="68"/>
      <c r="R483" s="68"/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</row>
    <row r="484" spans="2:40">
      <c r="B484" s="68"/>
      <c r="C484" s="68"/>
      <c r="D484" s="68"/>
      <c r="E484" s="68"/>
      <c r="F484" s="68"/>
      <c r="G484" s="68"/>
      <c r="H484" s="68"/>
      <c r="I484" s="68"/>
      <c r="J484" s="68"/>
      <c r="K484" s="68"/>
      <c r="L484" s="68"/>
      <c r="M484" s="68"/>
      <c r="N484" s="68"/>
      <c r="O484" s="68"/>
      <c r="P484" s="68"/>
      <c r="Q484" s="68"/>
      <c r="R484" s="68"/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</row>
    <row r="485" spans="2:40">
      <c r="B485" s="68"/>
      <c r="C485" s="68"/>
      <c r="D485" s="68"/>
      <c r="E485" s="68"/>
      <c r="F485" s="68"/>
      <c r="G485" s="68"/>
      <c r="H485" s="68"/>
      <c r="I485" s="68"/>
      <c r="J485" s="68"/>
      <c r="K485" s="68"/>
      <c r="L485" s="68"/>
      <c r="M485" s="68"/>
      <c r="N485" s="68"/>
      <c r="O485" s="68"/>
      <c r="P485" s="68"/>
      <c r="Q485" s="68"/>
      <c r="R485" s="68"/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</row>
    <row r="486" spans="2:40">
      <c r="B486" s="68"/>
      <c r="C486" s="68"/>
      <c r="D486" s="68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</row>
    <row r="487" spans="2:40">
      <c r="B487" s="68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</row>
    <row r="488" spans="2:40"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</row>
    <row r="489" spans="2:40">
      <c r="B489" s="68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68"/>
      <c r="P489" s="68"/>
      <c r="Q489" s="68"/>
      <c r="R489" s="68"/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</row>
    <row r="490" spans="2:40">
      <c r="B490" s="6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68"/>
      <c r="P490" s="68"/>
      <c r="Q490" s="68"/>
      <c r="R490" s="68"/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</row>
    <row r="491" spans="2:40">
      <c r="B491" s="68"/>
      <c r="C491" s="68"/>
      <c r="D491" s="68"/>
      <c r="E491" s="68"/>
      <c r="F491" s="68"/>
      <c r="G491" s="68"/>
      <c r="H491" s="68"/>
      <c r="I491" s="68"/>
      <c r="J491" s="68"/>
      <c r="K491" s="68"/>
      <c r="L491" s="68"/>
      <c r="M491" s="68"/>
      <c r="N491" s="68"/>
      <c r="O491" s="68"/>
      <c r="P491" s="68"/>
      <c r="Q491" s="68"/>
      <c r="R491" s="68"/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</row>
    <row r="492" spans="2:40">
      <c r="B492" s="68"/>
      <c r="C492" s="68"/>
      <c r="D492" s="68"/>
      <c r="E492" s="68"/>
      <c r="F492" s="68"/>
      <c r="G492" s="68"/>
      <c r="H492" s="68"/>
      <c r="I492" s="68"/>
      <c r="J492" s="68"/>
      <c r="K492" s="68"/>
      <c r="L492" s="68"/>
      <c r="M492" s="68"/>
      <c r="N492" s="68"/>
      <c r="O492" s="68"/>
      <c r="P492" s="68"/>
      <c r="Q492" s="68"/>
      <c r="R492" s="68"/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</row>
    <row r="493" spans="2:40">
      <c r="B493" s="68"/>
      <c r="C493" s="68"/>
      <c r="D493" s="68"/>
      <c r="E493" s="68"/>
      <c r="F493" s="68"/>
      <c r="G493" s="68"/>
      <c r="H493" s="68"/>
      <c r="I493" s="68"/>
      <c r="J493" s="68"/>
      <c r="K493" s="68"/>
      <c r="L493" s="68"/>
      <c r="M493" s="68"/>
      <c r="N493" s="68"/>
      <c r="O493" s="68"/>
      <c r="P493" s="68"/>
      <c r="Q493" s="68"/>
      <c r="R493" s="68"/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</row>
    <row r="494" spans="2:40">
      <c r="B494" s="68"/>
      <c r="C494" s="68"/>
      <c r="D494" s="68"/>
      <c r="E494" s="68"/>
      <c r="F494" s="68"/>
      <c r="G494" s="68"/>
      <c r="H494" s="68"/>
      <c r="I494" s="68"/>
      <c r="J494" s="68"/>
      <c r="K494" s="68"/>
      <c r="L494" s="68"/>
      <c r="M494" s="68"/>
      <c r="N494" s="68"/>
      <c r="O494" s="68"/>
      <c r="P494" s="68"/>
      <c r="Q494" s="68"/>
      <c r="R494" s="68"/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</row>
    <row r="495" spans="2:40">
      <c r="B495" s="68"/>
      <c r="C495" s="68"/>
      <c r="D495" s="68"/>
      <c r="E495" s="68"/>
      <c r="F495" s="68"/>
      <c r="G495" s="68"/>
      <c r="H495" s="68"/>
      <c r="I495" s="68"/>
      <c r="J495" s="68"/>
      <c r="K495" s="68"/>
      <c r="L495" s="68"/>
      <c r="M495" s="68"/>
      <c r="N495" s="68"/>
      <c r="O495" s="68"/>
      <c r="P495" s="68"/>
      <c r="Q495" s="68"/>
      <c r="R495" s="68"/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</row>
    <row r="496" spans="2:40">
      <c r="B496" s="68"/>
      <c r="C496" s="68"/>
      <c r="D496" s="68"/>
      <c r="E496" s="68"/>
      <c r="F496" s="68"/>
      <c r="G496" s="68"/>
      <c r="H496" s="68"/>
      <c r="I496" s="68"/>
      <c r="J496" s="68"/>
      <c r="K496" s="68"/>
      <c r="L496" s="68"/>
      <c r="M496" s="68"/>
      <c r="N496" s="68"/>
      <c r="O496" s="68"/>
      <c r="P496" s="68"/>
      <c r="Q496" s="68"/>
      <c r="R496" s="68"/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</row>
    <row r="497" spans="2:40">
      <c r="B497" s="68"/>
      <c r="C497" s="68"/>
      <c r="D497" s="68"/>
      <c r="E497" s="68"/>
      <c r="F497" s="68"/>
      <c r="G497" s="68"/>
      <c r="H497" s="68"/>
      <c r="I497" s="68"/>
      <c r="J497" s="68"/>
      <c r="K497" s="68"/>
      <c r="L497" s="68"/>
      <c r="M497" s="68"/>
      <c r="N497" s="68"/>
      <c r="O497" s="68"/>
      <c r="P497" s="68"/>
      <c r="Q497" s="68"/>
      <c r="R497" s="68"/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</row>
    <row r="498" spans="2:40">
      <c r="B498" s="68"/>
      <c r="C498" s="68"/>
      <c r="D498" s="68"/>
      <c r="E498" s="68"/>
      <c r="F498" s="68"/>
      <c r="G498" s="68"/>
      <c r="H498" s="68"/>
      <c r="I498" s="68"/>
      <c r="J498" s="68"/>
      <c r="K498" s="68"/>
      <c r="L498" s="68"/>
      <c r="M498" s="68"/>
      <c r="N498" s="68"/>
      <c r="O498" s="68"/>
      <c r="P498" s="68"/>
      <c r="Q498" s="68"/>
      <c r="R498" s="68"/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</row>
    <row r="499" spans="2:40">
      <c r="B499" s="68"/>
      <c r="C499" s="68"/>
      <c r="D499" s="68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</row>
    <row r="500" spans="2:40">
      <c r="B500" s="68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</row>
    <row r="501" spans="2:40">
      <c r="B501" s="68"/>
      <c r="C501" s="68"/>
      <c r="D501" s="68"/>
      <c r="E501" s="68"/>
      <c r="F501" s="68"/>
      <c r="G501" s="68"/>
      <c r="H501" s="68"/>
      <c r="I501" s="68"/>
      <c r="J501" s="68"/>
      <c r="K501" s="68"/>
      <c r="L501" s="68"/>
      <c r="M501" s="68"/>
      <c r="N501" s="68"/>
      <c r="O501" s="68"/>
      <c r="P501" s="68"/>
      <c r="Q501" s="68"/>
      <c r="R501" s="68"/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</row>
    <row r="502" spans="2:40">
      <c r="B502" s="68"/>
      <c r="C502" s="68"/>
      <c r="D502" s="68"/>
      <c r="E502" s="68"/>
      <c r="F502" s="68"/>
      <c r="G502" s="68"/>
      <c r="H502" s="68"/>
      <c r="I502" s="68"/>
      <c r="J502" s="68"/>
      <c r="K502" s="68"/>
      <c r="L502" s="68"/>
      <c r="M502" s="68"/>
      <c r="N502" s="68"/>
      <c r="O502" s="68"/>
      <c r="P502" s="68"/>
      <c r="Q502" s="68"/>
      <c r="R502" s="68"/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</row>
    <row r="503" spans="2:40">
      <c r="B503" s="68"/>
      <c r="C503" s="68"/>
      <c r="D503" s="68"/>
      <c r="E503" s="68"/>
      <c r="F503" s="68"/>
      <c r="G503" s="68"/>
      <c r="H503" s="68"/>
      <c r="I503" s="68"/>
      <c r="J503" s="68"/>
      <c r="K503" s="68"/>
      <c r="L503" s="68"/>
      <c r="M503" s="68"/>
      <c r="N503" s="68"/>
      <c r="O503" s="68"/>
      <c r="P503" s="68"/>
      <c r="Q503" s="68"/>
      <c r="R503" s="68"/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</row>
    <row r="504" spans="2:40">
      <c r="B504" s="68"/>
      <c r="C504" s="68"/>
      <c r="D504" s="68"/>
      <c r="E504" s="68"/>
      <c r="F504" s="68"/>
      <c r="G504" s="68"/>
      <c r="H504" s="68"/>
      <c r="I504" s="68"/>
      <c r="J504" s="68"/>
      <c r="K504" s="68"/>
      <c r="L504" s="68"/>
      <c r="M504" s="68"/>
      <c r="N504" s="68"/>
      <c r="O504" s="68"/>
      <c r="P504" s="68"/>
      <c r="Q504" s="68"/>
      <c r="R504" s="68"/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</row>
    <row r="505" spans="2:40">
      <c r="B505" s="68"/>
      <c r="C505" s="68"/>
      <c r="D505" s="68"/>
      <c r="E505" s="68"/>
      <c r="F505" s="68"/>
      <c r="G505" s="68"/>
      <c r="H505" s="68"/>
      <c r="I505" s="68"/>
      <c r="J505" s="68"/>
      <c r="K505" s="68"/>
      <c r="L505" s="68"/>
      <c r="M505" s="68"/>
      <c r="N505" s="68"/>
      <c r="O505" s="68"/>
      <c r="P505" s="68"/>
      <c r="Q505" s="68"/>
      <c r="R505" s="68"/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</row>
    <row r="506" spans="2:40">
      <c r="B506" s="68"/>
      <c r="C506" s="68"/>
      <c r="D506" s="68"/>
      <c r="E506" s="68"/>
      <c r="F506" s="68"/>
      <c r="G506" s="68"/>
      <c r="H506" s="68"/>
      <c r="I506" s="68"/>
      <c r="J506" s="68"/>
      <c r="K506" s="68"/>
      <c r="L506" s="68"/>
      <c r="M506" s="68"/>
      <c r="N506" s="68"/>
      <c r="O506" s="68"/>
      <c r="P506" s="68"/>
      <c r="Q506" s="68"/>
      <c r="R506" s="68"/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</row>
    <row r="507" spans="2:40">
      <c r="B507" s="68"/>
      <c r="C507" s="68"/>
      <c r="D507" s="68"/>
      <c r="E507" s="68"/>
      <c r="F507" s="68"/>
      <c r="G507" s="68"/>
      <c r="H507" s="68"/>
      <c r="I507" s="68"/>
      <c r="J507" s="68"/>
      <c r="K507" s="68"/>
      <c r="L507" s="68"/>
      <c r="M507" s="68"/>
      <c r="N507" s="68"/>
      <c r="O507" s="68"/>
      <c r="P507" s="68"/>
      <c r="Q507" s="68"/>
      <c r="R507" s="68"/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</row>
    <row r="508" spans="2:40">
      <c r="B508" s="68"/>
      <c r="C508" s="68"/>
      <c r="D508" s="68"/>
      <c r="E508" s="68"/>
      <c r="F508" s="68"/>
      <c r="G508" s="68"/>
      <c r="H508" s="68"/>
      <c r="I508" s="68"/>
      <c r="J508" s="68"/>
      <c r="K508" s="68"/>
      <c r="L508" s="68"/>
      <c r="M508" s="68"/>
      <c r="N508" s="68"/>
      <c r="O508" s="68"/>
      <c r="P508" s="68"/>
      <c r="Q508" s="68"/>
      <c r="R508" s="68"/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</row>
    <row r="509" spans="2:40">
      <c r="B509" s="68"/>
      <c r="C509" s="68"/>
      <c r="D509" s="68"/>
      <c r="E509" s="68"/>
      <c r="F509" s="68"/>
      <c r="G509" s="68"/>
      <c r="H509" s="68"/>
      <c r="I509" s="68"/>
      <c r="J509" s="68"/>
      <c r="K509" s="68"/>
      <c r="L509" s="68"/>
      <c r="M509" s="68"/>
      <c r="N509" s="68"/>
      <c r="O509" s="68"/>
      <c r="P509" s="68"/>
      <c r="Q509" s="68"/>
      <c r="R509" s="68"/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</row>
    <row r="510" spans="2:40">
      <c r="B510" s="68"/>
      <c r="C510" s="68"/>
      <c r="D510" s="68"/>
      <c r="E510" s="68"/>
      <c r="F510" s="68"/>
      <c r="G510" s="68"/>
      <c r="H510" s="68"/>
      <c r="I510" s="68"/>
      <c r="J510" s="68"/>
      <c r="K510" s="68"/>
      <c r="L510" s="68"/>
      <c r="M510" s="68"/>
      <c r="N510" s="68"/>
      <c r="O510" s="68"/>
      <c r="P510" s="68"/>
      <c r="Q510" s="68"/>
      <c r="R510" s="68"/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</row>
    <row r="511" spans="2:40">
      <c r="B511" s="68"/>
      <c r="C511" s="68"/>
      <c r="D511" s="68"/>
      <c r="E511" s="68"/>
      <c r="F511" s="68"/>
      <c r="G511" s="68"/>
      <c r="H511" s="68"/>
      <c r="I511" s="68"/>
      <c r="J511" s="68"/>
      <c r="K511" s="68"/>
      <c r="L511" s="68"/>
      <c r="M511" s="68"/>
      <c r="N511" s="68"/>
      <c r="O511" s="68"/>
      <c r="P511" s="68"/>
      <c r="Q511" s="68"/>
      <c r="R511" s="68"/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</row>
    <row r="512" spans="2:40">
      <c r="B512" s="68"/>
      <c r="C512" s="68"/>
      <c r="D512" s="68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</row>
    <row r="513" spans="2:40">
      <c r="B513" s="68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</row>
    <row r="514" spans="2:40">
      <c r="B514" s="68"/>
      <c r="C514" s="68"/>
      <c r="D514" s="68"/>
      <c r="E514" s="68"/>
      <c r="F514" s="68"/>
      <c r="G514" s="68"/>
      <c r="H514" s="68"/>
      <c r="I514" s="68"/>
      <c r="J514" s="68"/>
      <c r="K514" s="68"/>
      <c r="L514" s="68"/>
      <c r="M514" s="68"/>
      <c r="N514" s="68"/>
      <c r="O514" s="68"/>
      <c r="P514" s="68"/>
      <c r="Q514" s="68"/>
      <c r="R514" s="68"/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</row>
    <row r="515" spans="2:40">
      <c r="B515" s="68"/>
      <c r="C515" s="68"/>
      <c r="D515" s="68"/>
      <c r="E515" s="68"/>
      <c r="F515" s="68"/>
      <c r="G515" s="68"/>
      <c r="H515" s="68"/>
      <c r="I515" s="68"/>
      <c r="J515" s="68"/>
      <c r="K515" s="68"/>
      <c r="L515" s="68"/>
      <c r="M515" s="68"/>
      <c r="N515" s="68"/>
      <c r="O515" s="68"/>
      <c r="P515" s="68"/>
      <c r="Q515" s="68"/>
      <c r="R515" s="68"/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</row>
    <row r="516" spans="2:40">
      <c r="B516" s="68"/>
      <c r="C516" s="68"/>
      <c r="D516" s="68"/>
      <c r="E516" s="68"/>
      <c r="F516" s="68"/>
      <c r="G516" s="68"/>
      <c r="H516" s="68"/>
      <c r="I516" s="68"/>
      <c r="J516" s="68"/>
      <c r="K516" s="68"/>
      <c r="L516" s="68"/>
      <c r="M516" s="68"/>
      <c r="N516" s="68"/>
      <c r="O516" s="68"/>
      <c r="P516" s="68"/>
      <c r="Q516" s="68"/>
      <c r="R516" s="68"/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</row>
    <row r="517" spans="2:40">
      <c r="B517" s="68"/>
      <c r="C517" s="68"/>
      <c r="D517" s="68"/>
      <c r="E517" s="68"/>
      <c r="F517" s="68"/>
      <c r="G517" s="68"/>
      <c r="H517" s="68"/>
      <c r="I517" s="68"/>
      <c r="J517" s="68"/>
      <c r="K517" s="68"/>
      <c r="L517" s="68"/>
      <c r="M517" s="68"/>
      <c r="N517" s="68"/>
      <c r="O517" s="68"/>
      <c r="P517" s="68"/>
      <c r="Q517" s="68"/>
      <c r="R517" s="68"/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</row>
    <row r="518" spans="2:40">
      <c r="B518" s="68"/>
      <c r="C518" s="68"/>
      <c r="D518" s="68"/>
      <c r="E518" s="68"/>
      <c r="F518" s="68"/>
      <c r="G518" s="68"/>
      <c r="H518" s="68"/>
      <c r="I518" s="68"/>
      <c r="J518" s="68"/>
      <c r="K518" s="68"/>
      <c r="L518" s="68"/>
      <c r="M518" s="68"/>
      <c r="N518" s="68"/>
      <c r="O518" s="68"/>
      <c r="P518" s="68"/>
      <c r="Q518" s="68"/>
      <c r="R518" s="68"/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</row>
    <row r="519" spans="2:40">
      <c r="B519" s="68"/>
      <c r="C519" s="68"/>
      <c r="D519" s="68"/>
      <c r="E519" s="68"/>
      <c r="F519" s="68"/>
      <c r="G519" s="68"/>
      <c r="H519" s="68"/>
      <c r="I519" s="68"/>
      <c r="J519" s="68"/>
      <c r="K519" s="68"/>
      <c r="L519" s="68"/>
      <c r="M519" s="68"/>
      <c r="N519" s="68"/>
      <c r="O519" s="68"/>
      <c r="P519" s="68"/>
      <c r="Q519" s="68"/>
      <c r="R519" s="68"/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</row>
    <row r="520" spans="2:40">
      <c r="B520" s="68"/>
      <c r="C520" s="68"/>
      <c r="D520" s="68"/>
      <c r="E520" s="68"/>
      <c r="F520" s="68"/>
      <c r="G520" s="68"/>
      <c r="H520" s="68"/>
      <c r="I520" s="68"/>
      <c r="J520" s="68"/>
      <c r="K520" s="68"/>
      <c r="L520" s="68"/>
      <c r="M520" s="68"/>
      <c r="N520" s="68"/>
      <c r="O520" s="68"/>
      <c r="P520" s="68"/>
      <c r="Q520" s="68"/>
      <c r="R520" s="68"/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</row>
    <row r="521" spans="2:40">
      <c r="B521" s="68"/>
      <c r="C521" s="68"/>
      <c r="D521" s="68"/>
      <c r="E521" s="68"/>
      <c r="F521" s="68"/>
      <c r="G521" s="68"/>
      <c r="H521" s="68"/>
      <c r="I521" s="68"/>
      <c r="J521" s="68"/>
      <c r="K521" s="68"/>
      <c r="L521" s="68"/>
      <c r="M521" s="68"/>
      <c r="N521" s="68"/>
      <c r="O521" s="68"/>
      <c r="P521" s="68"/>
      <c r="Q521" s="68"/>
      <c r="R521" s="68"/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</row>
    <row r="522" spans="2:40">
      <c r="B522" s="68"/>
      <c r="C522" s="68"/>
      <c r="D522" s="68"/>
      <c r="E522" s="68"/>
      <c r="F522" s="68"/>
      <c r="G522" s="68"/>
      <c r="H522" s="68"/>
      <c r="I522" s="68"/>
      <c r="J522" s="68"/>
      <c r="K522" s="68"/>
      <c r="L522" s="68"/>
      <c r="M522" s="68"/>
      <c r="N522" s="68"/>
      <c r="O522" s="68"/>
      <c r="P522" s="68"/>
      <c r="Q522" s="68"/>
      <c r="R522" s="68"/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</row>
    <row r="523" spans="2:40">
      <c r="B523" s="68"/>
      <c r="C523" s="68"/>
      <c r="D523" s="68"/>
      <c r="E523" s="68"/>
      <c r="F523" s="68"/>
      <c r="G523" s="68"/>
      <c r="H523" s="68"/>
      <c r="I523" s="68"/>
      <c r="J523" s="68"/>
      <c r="K523" s="68"/>
      <c r="L523" s="68"/>
      <c r="M523" s="68"/>
      <c r="N523" s="68"/>
      <c r="O523" s="68"/>
      <c r="P523" s="68"/>
      <c r="Q523" s="68"/>
      <c r="R523" s="68"/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</row>
    <row r="524" spans="2:40">
      <c r="B524" s="68"/>
      <c r="C524" s="68"/>
      <c r="D524" s="68"/>
      <c r="E524" s="68"/>
      <c r="F524" s="68"/>
      <c r="G524" s="68"/>
      <c r="H524" s="68"/>
      <c r="I524" s="68"/>
      <c r="J524" s="68"/>
      <c r="K524" s="68"/>
      <c r="L524" s="68"/>
      <c r="M524" s="68"/>
      <c r="N524" s="68"/>
      <c r="O524" s="68"/>
      <c r="P524" s="68"/>
      <c r="Q524" s="68"/>
      <c r="R524" s="68"/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</row>
    <row r="525" spans="2:40">
      <c r="B525" s="68"/>
      <c r="C525" s="68"/>
      <c r="D525" s="68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</row>
    <row r="526" spans="2:40">
      <c r="B526" s="68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</row>
    <row r="527" spans="2:40">
      <c r="B527" s="68"/>
      <c r="C527" s="68"/>
      <c r="D527" s="68"/>
      <c r="E527" s="68"/>
      <c r="F527" s="68"/>
      <c r="G527" s="68"/>
      <c r="H527" s="68"/>
      <c r="I527" s="68"/>
      <c r="J527" s="68"/>
      <c r="K527" s="68"/>
      <c r="L527" s="68"/>
      <c r="M527" s="68"/>
      <c r="N527" s="68"/>
      <c r="O527" s="68"/>
      <c r="P527" s="68"/>
      <c r="Q527" s="68"/>
      <c r="R527" s="68"/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</row>
    <row r="528" spans="2:40">
      <c r="B528" s="68"/>
      <c r="C528" s="68"/>
      <c r="D528" s="68"/>
      <c r="E528" s="68"/>
      <c r="F528" s="68"/>
      <c r="G528" s="68"/>
      <c r="H528" s="68"/>
      <c r="I528" s="68"/>
      <c r="J528" s="68"/>
      <c r="K528" s="68"/>
      <c r="L528" s="68"/>
      <c r="M528" s="68"/>
      <c r="N528" s="68"/>
      <c r="O528" s="68"/>
      <c r="P528" s="68"/>
      <c r="Q528" s="68"/>
      <c r="R528" s="68"/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</row>
    <row r="529" spans="2:40">
      <c r="B529" s="68"/>
      <c r="C529" s="68"/>
      <c r="D529" s="68"/>
      <c r="E529" s="68"/>
      <c r="F529" s="68"/>
      <c r="G529" s="68"/>
      <c r="H529" s="68"/>
      <c r="I529" s="68"/>
      <c r="J529" s="68"/>
      <c r="K529" s="68"/>
      <c r="L529" s="68"/>
      <c r="M529" s="68"/>
      <c r="N529" s="68"/>
      <c r="O529" s="68"/>
      <c r="P529" s="68"/>
      <c r="Q529" s="68"/>
      <c r="R529" s="68"/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</row>
    <row r="530" spans="2:40">
      <c r="B530" s="68"/>
      <c r="C530" s="68"/>
      <c r="D530" s="68"/>
      <c r="E530" s="68"/>
      <c r="F530" s="68"/>
      <c r="G530" s="68"/>
      <c r="H530" s="68"/>
      <c r="I530" s="68"/>
      <c r="J530" s="68"/>
      <c r="K530" s="68"/>
      <c r="L530" s="68"/>
      <c r="M530" s="68"/>
      <c r="N530" s="68"/>
      <c r="O530" s="68"/>
      <c r="P530" s="68"/>
      <c r="Q530" s="68"/>
      <c r="R530" s="68"/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</row>
    <row r="531" spans="2:40">
      <c r="B531" s="68"/>
      <c r="C531" s="68"/>
      <c r="D531" s="68"/>
      <c r="E531" s="68"/>
      <c r="F531" s="68"/>
      <c r="G531" s="68"/>
      <c r="H531" s="68"/>
      <c r="I531" s="68"/>
      <c r="J531" s="68"/>
      <c r="K531" s="68"/>
      <c r="L531" s="68"/>
      <c r="M531" s="68"/>
      <c r="N531" s="68"/>
      <c r="O531" s="68"/>
      <c r="P531" s="68"/>
      <c r="Q531" s="68"/>
      <c r="R531" s="68"/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</row>
    <row r="532" spans="2:40">
      <c r="B532" s="68"/>
      <c r="C532" s="68"/>
      <c r="D532" s="68"/>
      <c r="E532" s="68"/>
      <c r="F532" s="68"/>
      <c r="G532" s="68"/>
      <c r="H532" s="68"/>
      <c r="I532" s="68"/>
      <c r="J532" s="68"/>
      <c r="K532" s="68"/>
      <c r="L532" s="68"/>
      <c r="M532" s="68"/>
      <c r="N532" s="68"/>
      <c r="O532" s="68"/>
      <c r="P532" s="68"/>
      <c r="Q532" s="68"/>
      <c r="R532" s="68"/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</row>
    <row r="533" spans="2:40">
      <c r="B533" s="68"/>
      <c r="C533" s="68"/>
      <c r="D533" s="68"/>
      <c r="E533" s="68"/>
      <c r="F533" s="68"/>
      <c r="G533" s="68"/>
      <c r="H533" s="68"/>
      <c r="I533" s="68"/>
      <c r="J533" s="68"/>
      <c r="K533" s="68"/>
      <c r="L533" s="68"/>
      <c r="M533" s="68"/>
      <c r="N533" s="68"/>
      <c r="O533" s="68"/>
      <c r="P533" s="68"/>
      <c r="Q533" s="68"/>
      <c r="R533" s="68"/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</row>
    <row r="534" spans="2:40">
      <c r="B534" s="68"/>
      <c r="C534" s="68"/>
      <c r="D534" s="68"/>
      <c r="E534" s="68"/>
      <c r="F534" s="68"/>
      <c r="G534" s="68"/>
      <c r="H534" s="68"/>
      <c r="I534" s="68"/>
      <c r="J534" s="68"/>
      <c r="K534" s="68"/>
      <c r="L534" s="68"/>
      <c r="M534" s="68"/>
      <c r="N534" s="68"/>
      <c r="O534" s="68"/>
      <c r="P534" s="68"/>
      <c r="Q534" s="68"/>
      <c r="R534" s="68"/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</row>
    <row r="535" spans="2:40">
      <c r="B535" s="68"/>
      <c r="C535" s="68"/>
      <c r="D535" s="68"/>
      <c r="E535" s="68"/>
      <c r="F535" s="68"/>
      <c r="G535" s="68"/>
      <c r="H535" s="68"/>
      <c r="I535" s="68"/>
      <c r="J535" s="68"/>
      <c r="K535" s="68"/>
      <c r="L535" s="68"/>
      <c r="M535" s="68"/>
      <c r="N535" s="68"/>
      <c r="O535" s="68"/>
      <c r="P535" s="68"/>
      <c r="Q535" s="68"/>
      <c r="R535" s="68"/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</row>
    <row r="536" spans="2:40">
      <c r="B536" s="68"/>
      <c r="C536" s="68"/>
      <c r="D536" s="68"/>
      <c r="E536" s="68"/>
      <c r="F536" s="68"/>
      <c r="G536" s="68"/>
      <c r="H536" s="68"/>
      <c r="I536" s="68"/>
      <c r="J536" s="68"/>
      <c r="K536" s="68"/>
      <c r="L536" s="68"/>
      <c r="M536" s="68"/>
      <c r="N536" s="68"/>
      <c r="O536" s="68"/>
      <c r="P536" s="68"/>
      <c r="Q536" s="68"/>
      <c r="R536" s="68"/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</row>
    <row r="537" spans="2:40">
      <c r="B537" s="68"/>
      <c r="C537" s="68"/>
      <c r="D537" s="68"/>
      <c r="E537" s="68"/>
      <c r="F537" s="68"/>
      <c r="G537" s="68"/>
      <c r="H537" s="68"/>
      <c r="I537" s="68"/>
      <c r="J537" s="68"/>
      <c r="K537" s="68"/>
      <c r="L537" s="68"/>
      <c r="M537" s="68"/>
      <c r="N537" s="68"/>
      <c r="O537" s="68"/>
      <c r="P537" s="68"/>
      <c r="Q537" s="68"/>
      <c r="R537" s="68"/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</row>
    <row r="538" spans="2:40">
      <c r="B538" s="68"/>
      <c r="C538" s="68"/>
      <c r="D538" s="68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</row>
    <row r="539" spans="2:40">
      <c r="B539" s="68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</row>
    <row r="540" spans="2:40">
      <c r="B540" s="68"/>
      <c r="C540" s="68"/>
      <c r="D540" s="68"/>
      <c r="E540" s="68"/>
      <c r="F540" s="68"/>
      <c r="G540" s="68"/>
      <c r="H540" s="68"/>
      <c r="I540" s="68"/>
      <c r="J540" s="68"/>
      <c r="K540" s="68"/>
      <c r="L540" s="68"/>
      <c r="M540" s="68"/>
      <c r="N540" s="68"/>
      <c r="O540" s="68"/>
      <c r="P540" s="68"/>
      <c r="Q540" s="68"/>
      <c r="R540" s="68"/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</row>
    <row r="541" spans="2:40">
      <c r="B541" s="68"/>
      <c r="C541" s="68"/>
      <c r="D541" s="68"/>
      <c r="E541" s="68"/>
      <c r="F541" s="68"/>
      <c r="G541" s="68"/>
      <c r="H541" s="68"/>
      <c r="I541" s="68"/>
      <c r="J541" s="68"/>
      <c r="K541" s="68"/>
      <c r="L541" s="68"/>
      <c r="M541" s="68"/>
      <c r="N541" s="68"/>
      <c r="O541" s="68"/>
      <c r="P541" s="68"/>
      <c r="Q541" s="68"/>
      <c r="R541" s="68"/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</row>
    <row r="542" spans="2:40">
      <c r="B542" s="68"/>
      <c r="C542" s="68"/>
      <c r="D542" s="68"/>
      <c r="E542" s="68"/>
      <c r="F542" s="68"/>
      <c r="G542" s="68"/>
      <c r="H542" s="68"/>
      <c r="I542" s="68"/>
      <c r="J542" s="68"/>
      <c r="K542" s="68"/>
      <c r="L542" s="68"/>
      <c r="M542" s="68"/>
      <c r="N542" s="68"/>
      <c r="O542" s="68"/>
      <c r="P542" s="68"/>
      <c r="Q542" s="68"/>
      <c r="R542" s="68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</row>
    <row r="543" spans="2:40">
      <c r="B543" s="68"/>
      <c r="C543" s="68"/>
      <c r="D543" s="68"/>
      <c r="E543" s="68"/>
      <c r="F543" s="68"/>
      <c r="G543" s="68"/>
      <c r="H543" s="68"/>
      <c r="I543" s="68"/>
      <c r="J543" s="68"/>
      <c r="K543" s="68"/>
      <c r="L543" s="68"/>
      <c r="M543" s="68"/>
      <c r="N543" s="68"/>
      <c r="O543" s="68"/>
      <c r="P543" s="68"/>
      <c r="Q543" s="68"/>
      <c r="R543" s="68"/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</row>
    <row r="544" spans="2:40">
      <c r="B544" s="68"/>
      <c r="C544" s="68"/>
      <c r="D544" s="68"/>
      <c r="E544" s="68"/>
      <c r="F544" s="68"/>
      <c r="G544" s="68"/>
      <c r="H544" s="68"/>
      <c r="I544" s="68"/>
      <c r="J544" s="68"/>
      <c r="K544" s="68"/>
      <c r="L544" s="68"/>
      <c r="M544" s="68"/>
      <c r="N544" s="68"/>
      <c r="O544" s="68"/>
      <c r="P544" s="68"/>
      <c r="Q544" s="68"/>
      <c r="R544" s="68"/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</row>
    <row r="545" spans="2:40">
      <c r="B545" s="68"/>
      <c r="C545" s="68"/>
      <c r="D545" s="68"/>
      <c r="E545" s="68"/>
      <c r="F545" s="68"/>
      <c r="G545" s="68"/>
      <c r="H545" s="68"/>
      <c r="I545" s="68"/>
      <c r="J545" s="68"/>
      <c r="K545" s="68"/>
      <c r="L545" s="68"/>
      <c r="M545" s="68"/>
      <c r="N545" s="68"/>
      <c r="O545" s="68"/>
      <c r="P545" s="68"/>
      <c r="Q545" s="68"/>
      <c r="R545" s="68"/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</row>
    <row r="546" spans="2:40">
      <c r="B546" s="68"/>
      <c r="C546" s="68"/>
      <c r="D546" s="68"/>
      <c r="E546" s="68"/>
      <c r="F546" s="68"/>
      <c r="G546" s="68"/>
      <c r="H546" s="68"/>
      <c r="I546" s="68"/>
      <c r="J546" s="68"/>
      <c r="K546" s="68"/>
      <c r="L546" s="68"/>
      <c r="M546" s="68"/>
      <c r="N546" s="68"/>
      <c r="O546" s="68"/>
      <c r="P546" s="68"/>
      <c r="Q546" s="68"/>
      <c r="R546" s="68"/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</row>
    <row r="547" spans="2:40">
      <c r="B547" s="68"/>
      <c r="C547" s="68"/>
      <c r="D547" s="68"/>
      <c r="E547" s="68"/>
      <c r="F547" s="68"/>
      <c r="G547" s="68"/>
      <c r="H547" s="68"/>
      <c r="I547" s="68"/>
      <c r="J547" s="68"/>
      <c r="K547" s="68"/>
      <c r="L547" s="68"/>
      <c r="M547" s="68"/>
      <c r="N547" s="68"/>
      <c r="O547" s="68"/>
      <c r="P547" s="68"/>
      <c r="Q547" s="68"/>
      <c r="R547" s="68"/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</row>
    <row r="548" spans="2:40">
      <c r="B548" s="68"/>
      <c r="C548" s="68"/>
      <c r="D548" s="68"/>
      <c r="E548" s="68"/>
      <c r="F548" s="68"/>
      <c r="G548" s="68"/>
      <c r="H548" s="68"/>
      <c r="I548" s="68"/>
      <c r="J548" s="68"/>
      <c r="K548" s="68"/>
      <c r="L548" s="68"/>
      <c r="M548" s="68"/>
      <c r="N548" s="68"/>
      <c r="O548" s="68"/>
      <c r="P548" s="68"/>
      <c r="Q548" s="68"/>
      <c r="R548" s="68"/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</row>
    <row r="549" spans="2:40">
      <c r="B549" s="68"/>
      <c r="C549" s="68"/>
      <c r="D549" s="68"/>
      <c r="E549" s="68"/>
      <c r="F549" s="68"/>
      <c r="G549" s="68"/>
      <c r="H549" s="68"/>
      <c r="I549" s="68"/>
      <c r="J549" s="68"/>
      <c r="K549" s="68"/>
      <c r="L549" s="68"/>
      <c r="M549" s="68"/>
      <c r="N549" s="68"/>
      <c r="O549" s="68"/>
      <c r="P549" s="68"/>
      <c r="Q549" s="68"/>
      <c r="R549" s="68"/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</row>
    <row r="550" spans="2:40">
      <c r="B550" s="68"/>
      <c r="C550" s="68"/>
      <c r="D550" s="68"/>
      <c r="E550" s="68"/>
      <c r="F550" s="68"/>
      <c r="G550" s="68"/>
      <c r="H550" s="68"/>
      <c r="I550" s="68"/>
      <c r="J550" s="68"/>
      <c r="K550" s="68"/>
      <c r="L550" s="68"/>
      <c r="M550" s="68"/>
      <c r="N550" s="68"/>
      <c r="O550" s="68"/>
      <c r="P550" s="68"/>
      <c r="Q550" s="68"/>
      <c r="R550" s="68"/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</row>
    <row r="551" spans="2:40">
      <c r="B551" s="68"/>
      <c r="C551" s="68"/>
      <c r="D551" s="68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</row>
    <row r="552" spans="2:40">
      <c r="B552" s="68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</row>
    <row r="553" spans="2:40">
      <c r="B553" s="68"/>
      <c r="C553" s="68"/>
      <c r="D553" s="68"/>
      <c r="E553" s="68"/>
      <c r="F553" s="68"/>
      <c r="G553" s="68"/>
      <c r="H553" s="68"/>
      <c r="I553" s="68"/>
      <c r="J553" s="68"/>
      <c r="K553" s="68"/>
      <c r="L553" s="68"/>
      <c r="M553" s="68"/>
      <c r="N553" s="68"/>
      <c r="O553" s="68"/>
      <c r="P553" s="68"/>
      <c r="Q553" s="68"/>
      <c r="R553" s="68"/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</row>
    <row r="554" spans="2:40">
      <c r="B554" s="68"/>
      <c r="C554" s="68"/>
      <c r="D554" s="68"/>
      <c r="E554" s="68"/>
      <c r="F554" s="68"/>
      <c r="G554" s="68"/>
      <c r="H554" s="68"/>
      <c r="I554" s="68"/>
      <c r="J554" s="68"/>
      <c r="K554" s="68"/>
      <c r="L554" s="68"/>
      <c r="M554" s="68"/>
      <c r="N554" s="68"/>
      <c r="O554" s="68"/>
      <c r="P554" s="68"/>
      <c r="Q554" s="68"/>
      <c r="R554" s="68"/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</row>
    <row r="555" spans="2:40">
      <c r="B555" s="68"/>
      <c r="C555" s="68"/>
      <c r="D555" s="68"/>
      <c r="E555" s="68"/>
      <c r="F555" s="68"/>
      <c r="G555" s="68"/>
      <c r="H555" s="68"/>
      <c r="I555" s="68"/>
      <c r="J555" s="68"/>
      <c r="K555" s="68"/>
      <c r="L555" s="68"/>
      <c r="M555" s="68"/>
      <c r="N555" s="68"/>
      <c r="O555" s="68"/>
      <c r="P555" s="68"/>
      <c r="Q555" s="68"/>
      <c r="R555" s="68"/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</row>
    <row r="556" spans="2:40">
      <c r="B556" s="68"/>
      <c r="C556" s="68"/>
      <c r="D556" s="68"/>
      <c r="E556" s="68"/>
      <c r="F556" s="68"/>
      <c r="G556" s="68"/>
      <c r="H556" s="68"/>
      <c r="I556" s="68"/>
      <c r="J556" s="68"/>
      <c r="K556" s="68"/>
      <c r="L556" s="68"/>
      <c r="M556" s="68"/>
      <c r="N556" s="68"/>
      <c r="O556" s="68"/>
      <c r="P556" s="68"/>
      <c r="Q556" s="68"/>
      <c r="R556" s="68"/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</row>
    <row r="557" spans="2:40">
      <c r="B557" s="68"/>
      <c r="C557" s="68"/>
      <c r="D557" s="68"/>
      <c r="E557" s="68"/>
      <c r="F557" s="68"/>
      <c r="G557" s="68"/>
      <c r="H557" s="68"/>
      <c r="I557" s="68"/>
      <c r="J557" s="68"/>
      <c r="K557" s="68"/>
      <c r="L557" s="68"/>
      <c r="M557" s="68"/>
      <c r="N557" s="68"/>
      <c r="O557" s="68"/>
      <c r="P557" s="68"/>
      <c r="Q557" s="68"/>
      <c r="R557" s="68"/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</row>
    <row r="558" spans="2:40">
      <c r="B558" s="68"/>
      <c r="C558" s="68"/>
      <c r="D558" s="68"/>
      <c r="E558" s="68"/>
      <c r="F558" s="68"/>
      <c r="G558" s="68"/>
      <c r="H558" s="68"/>
      <c r="I558" s="68"/>
      <c r="J558" s="68"/>
      <c r="K558" s="68"/>
      <c r="L558" s="68"/>
      <c r="M558" s="68"/>
      <c r="N558" s="68"/>
      <c r="O558" s="68"/>
      <c r="P558" s="68"/>
      <c r="Q558" s="68"/>
      <c r="R558" s="68"/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</row>
    <row r="559" spans="2:40">
      <c r="B559" s="68"/>
      <c r="C559" s="68"/>
      <c r="D559" s="68"/>
      <c r="E559" s="68"/>
      <c r="F559" s="68"/>
      <c r="G559" s="68"/>
      <c r="H559" s="68"/>
      <c r="I559" s="68"/>
      <c r="J559" s="68"/>
      <c r="K559" s="68"/>
      <c r="L559" s="68"/>
      <c r="M559" s="68"/>
      <c r="N559" s="68"/>
      <c r="O559" s="68"/>
      <c r="P559" s="68"/>
      <c r="Q559" s="68"/>
      <c r="R559" s="68"/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</row>
    <row r="560" spans="2:40">
      <c r="B560" s="68"/>
      <c r="C560" s="68"/>
      <c r="D560" s="68"/>
      <c r="E560" s="68"/>
      <c r="F560" s="68"/>
      <c r="G560" s="68"/>
      <c r="H560" s="68"/>
      <c r="I560" s="68"/>
      <c r="J560" s="68"/>
      <c r="K560" s="68"/>
      <c r="L560" s="68"/>
      <c r="M560" s="68"/>
      <c r="N560" s="68"/>
      <c r="O560" s="68"/>
      <c r="P560" s="68"/>
      <c r="Q560" s="68"/>
      <c r="R560" s="68"/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</row>
    <row r="561" spans="2:40">
      <c r="B561" s="68"/>
      <c r="C561" s="68"/>
      <c r="D561" s="68"/>
      <c r="E561" s="68"/>
      <c r="F561" s="68"/>
      <c r="G561" s="68"/>
      <c r="H561" s="68"/>
      <c r="I561" s="68"/>
      <c r="J561" s="68"/>
      <c r="K561" s="68"/>
      <c r="L561" s="68"/>
      <c r="M561" s="68"/>
      <c r="N561" s="68"/>
      <c r="O561" s="68"/>
      <c r="P561" s="68"/>
      <c r="Q561" s="68"/>
      <c r="R561" s="68"/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</row>
    <row r="562" spans="2:40">
      <c r="B562" s="68"/>
      <c r="C562" s="68"/>
      <c r="D562" s="68"/>
      <c r="E562" s="68"/>
      <c r="F562" s="68"/>
      <c r="G562" s="68"/>
      <c r="H562" s="68"/>
      <c r="I562" s="68"/>
      <c r="J562" s="68"/>
      <c r="K562" s="68"/>
      <c r="L562" s="68"/>
      <c r="M562" s="68"/>
      <c r="N562" s="68"/>
      <c r="O562" s="68"/>
      <c r="P562" s="68"/>
      <c r="Q562" s="68"/>
      <c r="R562" s="68"/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</row>
    <row r="563" spans="2:40">
      <c r="B563" s="68"/>
      <c r="C563" s="68"/>
      <c r="D563" s="68"/>
      <c r="E563" s="68"/>
      <c r="F563" s="68"/>
      <c r="G563" s="68"/>
      <c r="H563" s="68"/>
      <c r="I563" s="68"/>
      <c r="J563" s="68"/>
      <c r="K563" s="68"/>
      <c r="L563" s="68"/>
      <c r="M563" s="68"/>
      <c r="N563" s="68"/>
      <c r="O563" s="68"/>
      <c r="P563" s="68"/>
      <c r="Q563" s="68"/>
      <c r="R563" s="68"/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</row>
    <row r="564" spans="2:40">
      <c r="B564" s="68"/>
      <c r="C564" s="68"/>
      <c r="D564" s="68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</row>
    <row r="565" spans="2:40">
      <c r="B565" s="68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</row>
    <row r="566" spans="2:40">
      <c r="B566" s="68"/>
      <c r="C566" s="68"/>
      <c r="D566" s="68"/>
      <c r="E566" s="68"/>
      <c r="F566" s="68"/>
      <c r="G566" s="68"/>
      <c r="H566" s="68"/>
      <c r="I566" s="68"/>
      <c r="J566" s="68"/>
      <c r="K566" s="68"/>
      <c r="L566" s="68"/>
      <c r="M566" s="68"/>
      <c r="N566" s="68"/>
      <c r="O566" s="68"/>
      <c r="P566" s="68"/>
      <c r="Q566" s="68"/>
      <c r="R566" s="68"/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</row>
    <row r="567" spans="2:40">
      <c r="B567" s="68"/>
      <c r="C567" s="68"/>
      <c r="D567" s="68"/>
      <c r="E567" s="68"/>
      <c r="F567" s="68"/>
      <c r="G567" s="68"/>
      <c r="H567" s="68"/>
      <c r="I567" s="68"/>
      <c r="J567" s="68"/>
      <c r="K567" s="68"/>
      <c r="L567" s="68"/>
      <c r="M567" s="68"/>
      <c r="N567" s="68"/>
      <c r="O567" s="68"/>
      <c r="P567" s="68"/>
      <c r="Q567" s="68"/>
      <c r="R567" s="68"/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</row>
    <row r="568" spans="2:40">
      <c r="B568" s="68"/>
      <c r="C568" s="68"/>
      <c r="D568" s="68"/>
      <c r="E568" s="68"/>
      <c r="F568" s="68"/>
      <c r="G568" s="68"/>
      <c r="H568" s="68"/>
      <c r="I568" s="68"/>
      <c r="J568" s="68"/>
      <c r="K568" s="68"/>
      <c r="L568" s="68"/>
      <c r="M568" s="68"/>
      <c r="N568" s="68"/>
      <c r="O568" s="68"/>
      <c r="P568" s="68"/>
      <c r="Q568" s="68"/>
      <c r="R568" s="68"/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</row>
    <row r="569" spans="2:40">
      <c r="B569" s="68"/>
      <c r="C569" s="68"/>
      <c r="D569" s="68"/>
      <c r="E569" s="68"/>
      <c r="F569" s="68"/>
      <c r="G569" s="68"/>
      <c r="H569" s="68"/>
      <c r="I569" s="68"/>
      <c r="J569" s="68"/>
      <c r="K569" s="68"/>
      <c r="L569" s="68"/>
      <c r="M569" s="68"/>
      <c r="N569" s="68"/>
      <c r="O569" s="68"/>
      <c r="P569" s="68"/>
      <c r="Q569" s="68"/>
      <c r="R569" s="68"/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</row>
    <row r="570" spans="2:40">
      <c r="B570" s="68"/>
      <c r="C570" s="68"/>
      <c r="D570" s="68"/>
      <c r="E570" s="68"/>
      <c r="F570" s="68"/>
      <c r="G570" s="68"/>
      <c r="H570" s="68"/>
      <c r="I570" s="68"/>
      <c r="J570" s="68"/>
      <c r="K570" s="68"/>
      <c r="L570" s="68"/>
      <c r="M570" s="68"/>
      <c r="N570" s="68"/>
      <c r="O570" s="68"/>
      <c r="P570" s="68"/>
      <c r="Q570" s="68"/>
      <c r="R570" s="68"/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</row>
    <row r="571" spans="2:40">
      <c r="B571" s="68"/>
      <c r="C571" s="68"/>
      <c r="D571" s="68"/>
      <c r="E571" s="68"/>
      <c r="F571" s="68"/>
      <c r="G571" s="68"/>
      <c r="H571" s="68"/>
      <c r="I571" s="68"/>
      <c r="J571" s="68"/>
      <c r="K571" s="68"/>
      <c r="L571" s="68"/>
      <c r="M571" s="68"/>
      <c r="N571" s="68"/>
      <c r="O571" s="68"/>
      <c r="P571" s="68"/>
      <c r="Q571" s="68"/>
      <c r="R571" s="68"/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</row>
    <row r="572" spans="2:40">
      <c r="B572" s="68"/>
      <c r="C572" s="68"/>
      <c r="D572" s="68"/>
      <c r="E572" s="68"/>
      <c r="F572" s="68"/>
      <c r="G572" s="68"/>
      <c r="H572" s="68"/>
      <c r="I572" s="68"/>
      <c r="J572" s="68"/>
      <c r="K572" s="68"/>
      <c r="L572" s="68"/>
      <c r="M572" s="68"/>
      <c r="N572" s="68"/>
      <c r="O572" s="68"/>
      <c r="P572" s="68"/>
      <c r="Q572" s="68"/>
      <c r="R572" s="68"/>
      <c r="S572" s="68"/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</row>
    <row r="573" spans="2:40">
      <c r="B573" s="68"/>
      <c r="C573" s="68"/>
      <c r="D573" s="68"/>
      <c r="E573" s="68"/>
      <c r="F573" s="68"/>
      <c r="G573" s="68"/>
      <c r="H573" s="68"/>
      <c r="I573" s="68"/>
      <c r="J573" s="68"/>
      <c r="K573" s="68"/>
      <c r="L573" s="68"/>
      <c r="M573" s="68"/>
      <c r="N573" s="68"/>
      <c r="O573" s="68"/>
      <c r="P573" s="68"/>
      <c r="Q573" s="68"/>
      <c r="R573" s="68"/>
      <c r="S573" s="68"/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</row>
    <row r="574" spans="2:40">
      <c r="B574" s="68"/>
      <c r="C574" s="68"/>
      <c r="D574" s="68"/>
      <c r="E574" s="68"/>
      <c r="F574" s="68"/>
      <c r="G574" s="68"/>
      <c r="H574" s="68"/>
      <c r="I574" s="68"/>
      <c r="J574" s="68"/>
      <c r="K574" s="68"/>
      <c r="L574" s="68"/>
      <c r="M574" s="68"/>
      <c r="N574" s="68"/>
      <c r="O574" s="68"/>
      <c r="P574" s="68"/>
      <c r="Q574" s="68"/>
      <c r="R574" s="68"/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</row>
    <row r="575" spans="2:40">
      <c r="B575" s="68"/>
      <c r="C575" s="68"/>
      <c r="D575" s="68"/>
      <c r="E575" s="68"/>
      <c r="F575" s="68"/>
      <c r="G575" s="68"/>
      <c r="H575" s="68"/>
      <c r="I575" s="68"/>
      <c r="J575" s="68"/>
      <c r="K575" s="68"/>
      <c r="L575" s="68"/>
      <c r="M575" s="68"/>
      <c r="N575" s="68"/>
      <c r="O575" s="68"/>
      <c r="P575" s="68"/>
      <c r="Q575" s="68"/>
      <c r="R575" s="68"/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</row>
    <row r="576" spans="2:40">
      <c r="B576" s="68"/>
      <c r="C576" s="68"/>
      <c r="D576" s="68"/>
      <c r="E576" s="68"/>
      <c r="F576" s="68"/>
      <c r="G576" s="68"/>
      <c r="H576" s="68"/>
      <c r="I576" s="68"/>
      <c r="J576" s="68"/>
      <c r="K576" s="68"/>
      <c r="L576" s="68"/>
      <c r="M576" s="68"/>
      <c r="N576" s="68"/>
      <c r="O576" s="68"/>
      <c r="P576" s="68"/>
      <c r="Q576" s="68"/>
      <c r="R576" s="68"/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</row>
    <row r="577" spans="2:40">
      <c r="B577" s="68"/>
      <c r="C577" s="68"/>
      <c r="D577" s="68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</row>
    <row r="578" spans="2:40">
      <c r="B578" s="68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</row>
    <row r="579" spans="2:40">
      <c r="B579" s="68"/>
      <c r="C579" s="68"/>
      <c r="D579" s="68"/>
      <c r="E579" s="68"/>
      <c r="F579" s="68"/>
      <c r="G579" s="68"/>
      <c r="H579" s="68"/>
      <c r="I579" s="68"/>
      <c r="J579" s="68"/>
      <c r="K579" s="68"/>
      <c r="L579" s="68"/>
      <c r="M579" s="68"/>
      <c r="N579" s="68"/>
      <c r="O579" s="68"/>
      <c r="P579" s="68"/>
      <c r="Q579" s="68"/>
      <c r="R579" s="68"/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</row>
    <row r="580" spans="2:40">
      <c r="B580" s="68"/>
      <c r="C580" s="68"/>
      <c r="D580" s="68"/>
      <c r="E580" s="68"/>
      <c r="F580" s="68"/>
      <c r="G580" s="68"/>
      <c r="H580" s="68"/>
      <c r="I580" s="68"/>
      <c r="J580" s="68"/>
      <c r="K580" s="68"/>
      <c r="L580" s="68"/>
      <c r="M580" s="68"/>
      <c r="N580" s="68"/>
      <c r="O580" s="68"/>
      <c r="P580" s="68"/>
      <c r="Q580" s="68"/>
      <c r="R580" s="68"/>
      <c r="S580" s="68"/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</row>
    <row r="581" spans="2:40">
      <c r="B581" s="68"/>
      <c r="C581" s="68"/>
      <c r="D581" s="68"/>
      <c r="E581" s="68"/>
      <c r="F581" s="68"/>
      <c r="G581" s="68"/>
      <c r="H581" s="68"/>
      <c r="I581" s="68"/>
      <c r="J581" s="68"/>
      <c r="K581" s="68"/>
      <c r="L581" s="68"/>
      <c r="M581" s="68"/>
      <c r="N581" s="68"/>
      <c r="O581" s="68"/>
      <c r="P581" s="68"/>
      <c r="Q581" s="68"/>
      <c r="R581" s="68"/>
      <c r="S581" s="68"/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</row>
    <row r="582" spans="2:40">
      <c r="B582" s="68"/>
      <c r="C582" s="68"/>
      <c r="D582" s="68"/>
      <c r="E582" s="68"/>
      <c r="F582" s="68"/>
      <c r="G582" s="68"/>
      <c r="H582" s="68"/>
      <c r="I582" s="68"/>
      <c r="J582" s="68"/>
      <c r="K582" s="68"/>
      <c r="L582" s="68"/>
      <c r="M582" s="68"/>
      <c r="N582" s="68"/>
      <c r="O582" s="68"/>
      <c r="P582" s="68"/>
      <c r="Q582" s="68"/>
      <c r="R582" s="68"/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</row>
    <row r="583" spans="2:40">
      <c r="B583" s="68"/>
      <c r="C583" s="68"/>
      <c r="D583" s="68"/>
      <c r="E583" s="68"/>
      <c r="F583" s="68"/>
      <c r="G583" s="68"/>
      <c r="H583" s="68"/>
      <c r="I583" s="68"/>
      <c r="J583" s="68"/>
      <c r="K583" s="68"/>
      <c r="L583" s="68"/>
      <c r="M583" s="68"/>
      <c r="N583" s="68"/>
      <c r="O583" s="68"/>
      <c r="P583" s="68"/>
      <c r="Q583" s="68"/>
      <c r="R583" s="68"/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</row>
    <row r="584" spans="2:40">
      <c r="B584" s="68"/>
      <c r="C584" s="68"/>
      <c r="D584" s="68"/>
      <c r="E584" s="68"/>
      <c r="F584" s="68"/>
      <c r="G584" s="68"/>
      <c r="H584" s="68"/>
      <c r="I584" s="68"/>
      <c r="J584" s="68"/>
      <c r="K584" s="68"/>
      <c r="L584" s="68"/>
      <c r="M584" s="68"/>
      <c r="N584" s="68"/>
      <c r="O584" s="68"/>
      <c r="P584" s="68"/>
      <c r="Q584" s="68"/>
      <c r="R584" s="68"/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</row>
    <row r="585" spans="2:40">
      <c r="B585" s="68"/>
      <c r="C585" s="68"/>
      <c r="D585" s="68"/>
      <c r="E585" s="68"/>
      <c r="F585" s="68"/>
      <c r="G585" s="68"/>
      <c r="H585" s="68"/>
      <c r="I585" s="68"/>
      <c r="J585" s="68"/>
      <c r="K585" s="68"/>
      <c r="L585" s="68"/>
      <c r="M585" s="68"/>
      <c r="N585" s="68"/>
      <c r="O585" s="68"/>
      <c r="P585" s="68"/>
      <c r="Q585" s="68"/>
      <c r="R585" s="68"/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</row>
    <row r="586" spans="2:40">
      <c r="B586" s="68"/>
      <c r="C586" s="68"/>
      <c r="D586" s="68"/>
      <c r="E586" s="68"/>
      <c r="F586" s="68"/>
      <c r="G586" s="68"/>
      <c r="H586" s="68"/>
      <c r="I586" s="68"/>
      <c r="J586" s="68"/>
      <c r="K586" s="68"/>
      <c r="L586" s="68"/>
      <c r="M586" s="68"/>
      <c r="N586" s="68"/>
      <c r="O586" s="68"/>
      <c r="P586" s="68"/>
      <c r="Q586" s="68"/>
      <c r="R586" s="68"/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</row>
    <row r="587" spans="2:40">
      <c r="B587" s="68"/>
      <c r="C587" s="68"/>
      <c r="D587" s="68"/>
      <c r="E587" s="68"/>
      <c r="F587" s="68"/>
      <c r="G587" s="68"/>
      <c r="H587" s="68"/>
      <c r="I587" s="68"/>
      <c r="J587" s="68"/>
      <c r="K587" s="68"/>
      <c r="L587" s="68"/>
      <c r="M587" s="68"/>
      <c r="N587" s="68"/>
      <c r="O587" s="68"/>
      <c r="P587" s="68"/>
      <c r="Q587" s="68"/>
      <c r="R587" s="68"/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</row>
    <row r="588" spans="2:40">
      <c r="B588" s="68"/>
      <c r="C588" s="68"/>
      <c r="D588" s="68"/>
      <c r="E588" s="68"/>
      <c r="F588" s="68"/>
      <c r="G588" s="68"/>
      <c r="H588" s="68"/>
      <c r="I588" s="68"/>
      <c r="J588" s="68"/>
      <c r="K588" s="68"/>
      <c r="L588" s="68"/>
      <c r="M588" s="68"/>
      <c r="N588" s="68"/>
      <c r="O588" s="68"/>
      <c r="P588" s="68"/>
      <c r="Q588" s="68"/>
      <c r="R588" s="68"/>
      <c r="S588" s="68"/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</row>
    <row r="589" spans="2:40">
      <c r="B589" s="68"/>
      <c r="C589" s="68"/>
      <c r="D589" s="68"/>
      <c r="E589" s="68"/>
      <c r="F589" s="68"/>
      <c r="G589" s="68"/>
      <c r="H589" s="68"/>
      <c r="I589" s="68"/>
      <c r="J589" s="68"/>
      <c r="K589" s="68"/>
      <c r="L589" s="68"/>
      <c r="M589" s="68"/>
      <c r="N589" s="68"/>
      <c r="O589" s="68"/>
      <c r="P589" s="68"/>
      <c r="Q589" s="68"/>
      <c r="R589" s="68"/>
      <c r="S589" s="68"/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</row>
    <row r="590" spans="2:40">
      <c r="B590" s="68"/>
      <c r="C590" s="68"/>
      <c r="D590" s="68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</row>
    <row r="591" spans="2:40">
      <c r="B591" s="68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</row>
    <row r="592" spans="2:40">
      <c r="B592" s="68"/>
      <c r="C592" s="68"/>
      <c r="D592" s="68"/>
      <c r="E592" s="68"/>
      <c r="F592" s="68"/>
      <c r="G592" s="68"/>
      <c r="H592" s="68"/>
      <c r="I592" s="68"/>
      <c r="J592" s="68"/>
      <c r="K592" s="68"/>
      <c r="L592" s="68"/>
      <c r="M592" s="68"/>
      <c r="N592" s="68"/>
      <c r="O592" s="68"/>
      <c r="P592" s="68"/>
      <c r="Q592" s="68"/>
      <c r="R592" s="68"/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</row>
    <row r="593" spans="2:40">
      <c r="B593" s="68"/>
      <c r="C593" s="68"/>
      <c r="D593" s="68"/>
      <c r="E593" s="68"/>
      <c r="F593" s="68"/>
      <c r="G593" s="68"/>
      <c r="H593" s="68"/>
      <c r="I593" s="68"/>
      <c r="J593" s="68"/>
      <c r="K593" s="68"/>
      <c r="L593" s="68"/>
      <c r="M593" s="68"/>
      <c r="N593" s="68"/>
      <c r="O593" s="68"/>
      <c r="P593" s="68"/>
      <c r="Q593" s="68"/>
      <c r="R593" s="68"/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</row>
    <row r="594" spans="2:40">
      <c r="B594" s="68"/>
      <c r="C594" s="68"/>
      <c r="D594" s="68"/>
      <c r="E594" s="68"/>
      <c r="F594" s="68"/>
      <c r="G594" s="68"/>
      <c r="H594" s="68"/>
      <c r="I594" s="68"/>
      <c r="J594" s="68"/>
      <c r="K594" s="68"/>
      <c r="L594" s="68"/>
      <c r="M594" s="68"/>
      <c r="N594" s="68"/>
      <c r="O594" s="68"/>
      <c r="P594" s="68"/>
      <c r="Q594" s="68"/>
      <c r="R594" s="68"/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</row>
    <row r="595" spans="2:40">
      <c r="B595" s="68"/>
      <c r="C595" s="68"/>
      <c r="D595" s="68"/>
      <c r="E595" s="68"/>
      <c r="F595" s="68"/>
      <c r="G595" s="68"/>
      <c r="H595" s="68"/>
      <c r="I595" s="68"/>
      <c r="J595" s="68"/>
      <c r="K595" s="68"/>
      <c r="L595" s="68"/>
      <c r="M595" s="68"/>
      <c r="N595" s="68"/>
      <c r="O595" s="68"/>
      <c r="P595" s="68"/>
      <c r="Q595" s="68"/>
      <c r="R595" s="68"/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</row>
    <row r="596" spans="2:40">
      <c r="B596" s="68"/>
      <c r="C596" s="68"/>
      <c r="D596" s="68"/>
      <c r="E596" s="68"/>
      <c r="F596" s="68"/>
      <c r="G596" s="68"/>
      <c r="H596" s="68"/>
      <c r="I596" s="68"/>
      <c r="J596" s="68"/>
      <c r="K596" s="68"/>
      <c r="L596" s="68"/>
      <c r="M596" s="68"/>
      <c r="N596" s="68"/>
      <c r="O596" s="68"/>
      <c r="P596" s="68"/>
      <c r="Q596" s="68"/>
      <c r="R596" s="68"/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</row>
    <row r="597" spans="2:40">
      <c r="B597" s="68"/>
      <c r="C597" s="68"/>
      <c r="D597" s="68"/>
      <c r="E597" s="68"/>
      <c r="F597" s="68"/>
      <c r="G597" s="68"/>
      <c r="H597" s="68"/>
      <c r="I597" s="68"/>
      <c r="J597" s="68"/>
      <c r="K597" s="68"/>
      <c r="L597" s="68"/>
      <c r="M597" s="68"/>
      <c r="N597" s="68"/>
      <c r="O597" s="68"/>
      <c r="P597" s="68"/>
      <c r="Q597" s="68"/>
      <c r="R597" s="68"/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</row>
    <row r="598" spans="2:40">
      <c r="B598" s="68"/>
      <c r="C598" s="68"/>
      <c r="D598" s="68"/>
      <c r="E598" s="68"/>
      <c r="F598" s="68"/>
      <c r="G598" s="68"/>
      <c r="H598" s="68"/>
      <c r="I598" s="68"/>
      <c r="J598" s="68"/>
      <c r="K598" s="68"/>
      <c r="L598" s="68"/>
      <c r="M598" s="68"/>
      <c r="N598" s="68"/>
      <c r="O598" s="68"/>
      <c r="P598" s="68"/>
      <c r="Q598" s="68"/>
      <c r="R598" s="68"/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</row>
    <row r="599" spans="2:40">
      <c r="B599" s="68"/>
      <c r="C599" s="68"/>
      <c r="D599" s="68"/>
      <c r="E599" s="68"/>
      <c r="F599" s="68"/>
      <c r="G599" s="68"/>
      <c r="H599" s="68"/>
      <c r="I599" s="68"/>
      <c r="J599" s="68"/>
      <c r="K599" s="68"/>
      <c r="L599" s="68"/>
      <c r="M599" s="68"/>
      <c r="N599" s="68"/>
      <c r="O599" s="68"/>
      <c r="P599" s="68"/>
      <c r="Q599" s="68"/>
      <c r="R599" s="68"/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</row>
    <row r="600" spans="2:40">
      <c r="B600" s="68"/>
      <c r="C600" s="68"/>
      <c r="D600" s="68"/>
      <c r="E600" s="68"/>
      <c r="F600" s="68"/>
      <c r="G600" s="68"/>
      <c r="H600" s="68"/>
      <c r="I600" s="68"/>
      <c r="J600" s="68"/>
      <c r="K600" s="68"/>
      <c r="L600" s="68"/>
      <c r="M600" s="68"/>
      <c r="N600" s="68"/>
      <c r="O600" s="68"/>
      <c r="P600" s="68"/>
      <c r="Q600" s="68"/>
      <c r="R600" s="68"/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</row>
    <row r="601" spans="2:40">
      <c r="B601" s="68"/>
      <c r="C601" s="68"/>
      <c r="D601" s="68"/>
      <c r="E601" s="68"/>
      <c r="F601" s="68"/>
      <c r="G601" s="68"/>
      <c r="H601" s="68"/>
      <c r="I601" s="68"/>
      <c r="J601" s="68"/>
      <c r="K601" s="68"/>
      <c r="L601" s="68"/>
      <c r="M601" s="68"/>
      <c r="N601" s="68"/>
      <c r="O601" s="68"/>
      <c r="P601" s="68"/>
      <c r="Q601" s="68"/>
      <c r="R601" s="68"/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</row>
    <row r="602" spans="2:40">
      <c r="B602" s="68"/>
      <c r="C602" s="68"/>
      <c r="D602" s="68"/>
      <c r="E602" s="68"/>
      <c r="F602" s="68"/>
      <c r="G602" s="68"/>
      <c r="H602" s="68"/>
      <c r="I602" s="68"/>
      <c r="J602" s="68"/>
      <c r="K602" s="68"/>
      <c r="L602" s="68"/>
      <c r="M602" s="68"/>
      <c r="N602" s="68"/>
      <c r="O602" s="68"/>
      <c r="P602" s="68"/>
      <c r="Q602" s="68"/>
      <c r="R602" s="68"/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</row>
    <row r="603" spans="2:40">
      <c r="B603" s="68"/>
      <c r="C603" s="68"/>
      <c r="D603" s="68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</row>
    <row r="604" spans="2:40">
      <c r="B604" s="68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</row>
    <row r="605" spans="2:40">
      <c r="B605" s="68"/>
      <c r="C605" s="68"/>
      <c r="D605" s="68"/>
      <c r="E605" s="68"/>
      <c r="F605" s="68"/>
      <c r="G605" s="68"/>
      <c r="H605" s="68"/>
      <c r="I605" s="68"/>
      <c r="J605" s="68"/>
      <c r="K605" s="68"/>
      <c r="L605" s="68"/>
      <c r="M605" s="68"/>
      <c r="N605" s="68"/>
      <c r="O605" s="68"/>
      <c r="P605" s="68"/>
      <c r="Q605" s="68"/>
      <c r="R605" s="68"/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</row>
    <row r="606" spans="2:40">
      <c r="B606" s="68"/>
      <c r="C606" s="68"/>
      <c r="D606" s="68"/>
      <c r="E606" s="68"/>
      <c r="F606" s="68"/>
      <c r="G606" s="68"/>
      <c r="H606" s="68"/>
      <c r="I606" s="68"/>
      <c r="J606" s="68"/>
      <c r="K606" s="68"/>
      <c r="L606" s="68"/>
      <c r="M606" s="68"/>
      <c r="N606" s="68"/>
      <c r="O606" s="68"/>
      <c r="P606" s="68"/>
      <c r="Q606" s="68"/>
      <c r="R606" s="68"/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</row>
    <row r="607" spans="2:40">
      <c r="B607" s="68"/>
      <c r="C607" s="68"/>
      <c r="D607" s="68"/>
      <c r="E607" s="68"/>
      <c r="F607" s="68"/>
      <c r="G607" s="68"/>
      <c r="H607" s="68"/>
      <c r="I607" s="68"/>
      <c r="J607" s="68"/>
      <c r="K607" s="68"/>
      <c r="L607" s="68"/>
      <c r="M607" s="68"/>
      <c r="N607" s="68"/>
      <c r="O607" s="68"/>
      <c r="P607" s="68"/>
      <c r="Q607" s="68"/>
      <c r="R607" s="68"/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</row>
    <row r="608" spans="2:40">
      <c r="B608" s="68"/>
      <c r="C608" s="68"/>
      <c r="D608" s="68"/>
      <c r="E608" s="68"/>
      <c r="F608" s="68"/>
      <c r="G608" s="68"/>
      <c r="H608" s="68"/>
      <c r="I608" s="68"/>
      <c r="J608" s="68"/>
      <c r="K608" s="68"/>
      <c r="L608" s="68"/>
      <c r="M608" s="68"/>
      <c r="N608" s="68"/>
      <c r="O608" s="68"/>
      <c r="P608" s="68"/>
      <c r="Q608" s="68"/>
      <c r="R608" s="68"/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</row>
    <row r="609" spans="2:40">
      <c r="B609" s="68"/>
      <c r="C609" s="68"/>
      <c r="D609" s="68"/>
      <c r="E609" s="68"/>
      <c r="F609" s="68"/>
      <c r="G609" s="68"/>
      <c r="H609" s="68"/>
      <c r="I609" s="68"/>
      <c r="J609" s="68"/>
      <c r="K609" s="68"/>
      <c r="L609" s="68"/>
      <c r="M609" s="68"/>
      <c r="N609" s="68"/>
      <c r="O609" s="68"/>
      <c r="P609" s="68"/>
      <c r="Q609" s="68"/>
      <c r="R609" s="68"/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</row>
    <row r="610" spans="2:40">
      <c r="B610" s="68"/>
      <c r="C610" s="68"/>
      <c r="D610" s="68"/>
      <c r="E610" s="68"/>
      <c r="F610" s="68"/>
      <c r="G610" s="68"/>
      <c r="H610" s="68"/>
      <c r="I610" s="68"/>
      <c r="J610" s="68"/>
      <c r="K610" s="68"/>
      <c r="L610" s="68"/>
      <c r="M610" s="68"/>
      <c r="N610" s="68"/>
      <c r="O610" s="68"/>
      <c r="P610" s="68"/>
      <c r="Q610" s="68"/>
      <c r="R610" s="68"/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</row>
    <row r="611" spans="2:40">
      <c r="B611" s="68"/>
      <c r="C611" s="68"/>
      <c r="D611" s="68"/>
      <c r="E611" s="68"/>
      <c r="F611" s="68"/>
      <c r="G611" s="68"/>
      <c r="H611" s="68"/>
      <c r="I611" s="68"/>
      <c r="J611" s="68"/>
      <c r="K611" s="68"/>
      <c r="L611" s="68"/>
      <c r="M611" s="68"/>
      <c r="N611" s="68"/>
      <c r="O611" s="68"/>
      <c r="P611" s="68"/>
      <c r="Q611" s="68"/>
      <c r="R611" s="68"/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</row>
    <row r="612" spans="2:40">
      <c r="B612" s="68"/>
      <c r="C612" s="68"/>
      <c r="D612" s="68"/>
      <c r="E612" s="68"/>
      <c r="F612" s="68"/>
      <c r="G612" s="68"/>
      <c r="H612" s="68"/>
      <c r="I612" s="68"/>
      <c r="J612" s="68"/>
      <c r="K612" s="68"/>
      <c r="L612" s="68"/>
      <c r="M612" s="68"/>
      <c r="N612" s="68"/>
      <c r="O612" s="68"/>
      <c r="P612" s="68"/>
      <c r="Q612" s="68"/>
      <c r="R612" s="68"/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</row>
    <row r="613" spans="2:40">
      <c r="B613" s="68"/>
      <c r="C613" s="68"/>
      <c r="D613" s="68"/>
      <c r="E613" s="68"/>
      <c r="F613" s="68"/>
      <c r="G613" s="68"/>
      <c r="H613" s="68"/>
      <c r="I613" s="68"/>
      <c r="J613" s="68"/>
      <c r="K613" s="68"/>
      <c r="L613" s="68"/>
      <c r="M613" s="68"/>
      <c r="N613" s="68"/>
      <c r="O613" s="68"/>
      <c r="P613" s="68"/>
      <c r="Q613" s="68"/>
      <c r="R613" s="68"/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</row>
    <row r="614" spans="2:40">
      <c r="B614" s="68"/>
      <c r="C614" s="68"/>
      <c r="D614" s="68"/>
      <c r="E614" s="68"/>
      <c r="F614" s="68"/>
      <c r="G614" s="68"/>
      <c r="H614" s="68"/>
      <c r="I614" s="68"/>
      <c r="J614" s="68"/>
      <c r="K614" s="68"/>
      <c r="L614" s="68"/>
      <c r="M614" s="68"/>
      <c r="N614" s="68"/>
      <c r="O614" s="68"/>
      <c r="P614" s="68"/>
      <c r="Q614" s="68"/>
      <c r="R614" s="68"/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</row>
    <row r="615" spans="2:40">
      <c r="B615" s="68"/>
      <c r="C615" s="68"/>
      <c r="D615" s="68"/>
      <c r="E615" s="68"/>
      <c r="F615" s="68"/>
      <c r="G615" s="68"/>
      <c r="H615" s="68"/>
      <c r="I615" s="68"/>
      <c r="J615" s="68"/>
      <c r="K615" s="68"/>
      <c r="L615" s="68"/>
      <c r="M615" s="68"/>
      <c r="N615" s="68"/>
      <c r="O615" s="68"/>
      <c r="P615" s="68"/>
      <c r="Q615" s="68"/>
      <c r="R615" s="68"/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</row>
    <row r="616" spans="2:40">
      <c r="B616" s="68"/>
      <c r="C616" s="68"/>
      <c r="D616" s="68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</row>
    <row r="617" spans="2:40">
      <c r="B617" s="68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</row>
    <row r="618" spans="2:40">
      <c r="B618" s="68"/>
      <c r="C618" s="68"/>
      <c r="D618" s="68"/>
      <c r="E618" s="68"/>
      <c r="F618" s="68"/>
      <c r="G618" s="68"/>
      <c r="H618" s="68"/>
      <c r="I618" s="68"/>
      <c r="J618" s="68"/>
      <c r="K618" s="68"/>
      <c r="L618" s="68"/>
      <c r="M618" s="68"/>
      <c r="N618" s="68"/>
      <c r="O618" s="68"/>
      <c r="P618" s="68"/>
      <c r="Q618" s="68"/>
      <c r="R618" s="68"/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</row>
    <row r="619" spans="2:40">
      <c r="B619" s="68"/>
      <c r="C619" s="68"/>
      <c r="D619" s="68"/>
      <c r="E619" s="68"/>
      <c r="F619" s="68"/>
      <c r="G619" s="68"/>
      <c r="H619" s="68"/>
      <c r="I619" s="68"/>
      <c r="J619" s="68"/>
      <c r="K619" s="68"/>
      <c r="L619" s="68"/>
      <c r="M619" s="68"/>
      <c r="N619" s="68"/>
      <c r="O619" s="68"/>
      <c r="P619" s="68"/>
      <c r="Q619" s="68"/>
      <c r="R619" s="68"/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</row>
    <row r="620" spans="2:40">
      <c r="B620" s="68"/>
      <c r="C620" s="68"/>
      <c r="D620" s="68"/>
      <c r="E620" s="68"/>
      <c r="F620" s="68"/>
      <c r="G620" s="68"/>
      <c r="H620" s="68"/>
      <c r="I620" s="68"/>
      <c r="J620" s="68"/>
      <c r="K620" s="68"/>
      <c r="L620" s="68"/>
      <c r="M620" s="68"/>
      <c r="N620" s="68"/>
      <c r="O620" s="68"/>
      <c r="P620" s="68"/>
      <c r="Q620" s="68"/>
      <c r="R620" s="68"/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</row>
    <row r="621" spans="2:40">
      <c r="B621" s="68"/>
      <c r="C621" s="68"/>
      <c r="D621" s="68"/>
      <c r="E621" s="68"/>
      <c r="F621" s="68"/>
      <c r="G621" s="68"/>
      <c r="H621" s="68"/>
      <c r="I621" s="68"/>
      <c r="J621" s="68"/>
      <c r="K621" s="68"/>
      <c r="L621" s="68"/>
      <c r="M621" s="68"/>
      <c r="N621" s="68"/>
      <c r="O621" s="68"/>
      <c r="P621" s="68"/>
      <c r="Q621" s="68"/>
      <c r="R621" s="68"/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</row>
    <row r="622" spans="2:40">
      <c r="B622" s="68"/>
      <c r="C622" s="68"/>
      <c r="D622" s="68"/>
      <c r="E622" s="68"/>
      <c r="F622" s="68"/>
      <c r="G622" s="68"/>
      <c r="H622" s="68"/>
      <c r="I622" s="68"/>
      <c r="J622" s="68"/>
      <c r="K622" s="68"/>
      <c r="L622" s="68"/>
      <c r="M622" s="68"/>
      <c r="N622" s="68"/>
      <c r="O622" s="68"/>
      <c r="P622" s="68"/>
      <c r="Q622" s="68"/>
      <c r="R622" s="68"/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</row>
    <row r="623" spans="2:40">
      <c r="B623" s="68"/>
      <c r="C623" s="68"/>
      <c r="D623" s="68"/>
      <c r="E623" s="68"/>
      <c r="F623" s="68"/>
      <c r="G623" s="68"/>
      <c r="H623" s="68"/>
      <c r="I623" s="68"/>
      <c r="J623" s="68"/>
      <c r="K623" s="68"/>
      <c r="L623" s="68"/>
      <c r="M623" s="68"/>
      <c r="N623" s="68"/>
      <c r="O623" s="68"/>
      <c r="P623" s="68"/>
      <c r="Q623" s="68"/>
      <c r="R623" s="68"/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</row>
    <row r="624" spans="2:40">
      <c r="B624" s="68"/>
      <c r="C624" s="68"/>
      <c r="D624" s="68"/>
      <c r="E624" s="68"/>
      <c r="F624" s="68"/>
      <c r="G624" s="68"/>
      <c r="H624" s="68"/>
      <c r="I624" s="68"/>
      <c r="J624" s="68"/>
      <c r="K624" s="68"/>
      <c r="L624" s="68"/>
      <c r="M624" s="68"/>
      <c r="N624" s="68"/>
      <c r="O624" s="68"/>
      <c r="P624" s="68"/>
      <c r="Q624" s="68"/>
      <c r="R624" s="68"/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</row>
    <row r="625" spans="2:40">
      <c r="B625" s="68"/>
      <c r="C625" s="68"/>
      <c r="D625" s="68"/>
      <c r="E625" s="68"/>
      <c r="F625" s="68"/>
      <c r="G625" s="68"/>
      <c r="H625" s="68"/>
      <c r="I625" s="68"/>
      <c r="J625" s="68"/>
      <c r="K625" s="68"/>
      <c r="L625" s="68"/>
      <c r="M625" s="68"/>
      <c r="N625" s="68"/>
      <c r="O625" s="68"/>
      <c r="P625" s="68"/>
      <c r="Q625" s="68"/>
      <c r="R625" s="68"/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</row>
    <row r="626" spans="2:40">
      <c r="B626" s="68"/>
      <c r="C626" s="68"/>
      <c r="D626" s="68"/>
      <c r="E626" s="68"/>
      <c r="F626" s="68"/>
      <c r="G626" s="68"/>
      <c r="H626" s="68"/>
      <c r="I626" s="68"/>
      <c r="J626" s="68"/>
      <c r="K626" s="68"/>
      <c r="L626" s="68"/>
      <c r="M626" s="68"/>
      <c r="N626" s="68"/>
      <c r="O626" s="68"/>
      <c r="P626" s="68"/>
      <c r="Q626" s="68"/>
      <c r="R626" s="68"/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</row>
    <row r="627" spans="2:40">
      <c r="B627" s="68"/>
      <c r="C627" s="68"/>
      <c r="D627" s="68"/>
      <c r="E627" s="68"/>
      <c r="F627" s="68"/>
      <c r="G627" s="68"/>
      <c r="H627" s="68"/>
      <c r="I627" s="68"/>
      <c r="J627" s="68"/>
      <c r="K627" s="68"/>
      <c r="L627" s="68"/>
      <c r="M627" s="68"/>
      <c r="N627" s="68"/>
      <c r="O627" s="68"/>
      <c r="P627" s="68"/>
      <c r="Q627" s="68"/>
      <c r="R627" s="68"/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</row>
    <row r="628" spans="2:40">
      <c r="B628" s="68"/>
      <c r="C628" s="68"/>
      <c r="D628" s="68"/>
      <c r="E628" s="68"/>
      <c r="F628" s="68"/>
      <c r="G628" s="68"/>
      <c r="H628" s="68"/>
      <c r="I628" s="68"/>
      <c r="J628" s="68"/>
      <c r="K628" s="68"/>
      <c r="L628" s="68"/>
      <c r="M628" s="68"/>
      <c r="N628" s="68"/>
      <c r="O628" s="68"/>
      <c r="P628" s="68"/>
      <c r="Q628" s="68"/>
      <c r="R628" s="68"/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</row>
    <row r="629" spans="2:40">
      <c r="B629" s="68"/>
      <c r="C629" s="68"/>
      <c r="D629" s="68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</row>
    <row r="630" spans="2:40">
      <c r="B630" s="68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</row>
    <row r="631" spans="2:40">
      <c r="B631" s="68"/>
      <c r="C631" s="68"/>
      <c r="D631" s="68"/>
      <c r="E631" s="68"/>
      <c r="F631" s="68"/>
      <c r="G631" s="68"/>
      <c r="H631" s="68"/>
      <c r="I631" s="68"/>
      <c r="J631" s="68"/>
      <c r="K631" s="68"/>
      <c r="L631" s="68"/>
      <c r="M631" s="68"/>
      <c r="N631" s="68"/>
      <c r="O631" s="68"/>
      <c r="P631" s="68"/>
      <c r="Q631" s="68"/>
      <c r="R631" s="68"/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</row>
    <row r="632" spans="2:40">
      <c r="B632" s="68"/>
      <c r="C632" s="68"/>
      <c r="D632" s="68"/>
      <c r="E632" s="68"/>
      <c r="F632" s="68"/>
      <c r="G632" s="68"/>
      <c r="H632" s="68"/>
      <c r="I632" s="68"/>
      <c r="J632" s="68"/>
      <c r="K632" s="68"/>
      <c r="L632" s="68"/>
      <c r="M632" s="68"/>
      <c r="N632" s="68"/>
      <c r="O632" s="68"/>
      <c r="P632" s="68"/>
      <c r="Q632" s="68"/>
      <c r="R632" s="68"/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</row>
    <row r="633" spans="2:40">
      <c r="B633" s="68"/>
      <c r="C633" s="68"/>
      <c r="D633" s="68"/>
      <c r="E633" s="68"/>
      <c r="F633" s="68"/>
      <c r="G633" s="68"/>
      <c r="H633" s="68"/>
      <c r="I633" s="68"/>
      <c r="J633" s="68"/>
      <c r="K633" s="68"/>
      <c r="L633" s="68"/>
      <c r="M633" s="68"/>
      <c r="N633" s="68"/>
      <c r="O633" s="68"/>
      <c r="P633" s="68"/>
      <c r="Q633" s="68"/>
      <c r="R633" s="68"/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</row>
    <row r="634" spans="2:40">
      <c r="B634" s="68"/>
      <c r="C634" s="68"/>
      <c r="D634" s="68"/>
      <c r="E634" s="68"/>
      <c r="F634" s="68"/>
      <c r="G634" s="68"/>
      <c r="H634" s="68"/>
      <c r="I634" s="68"/>
      <c r="J634" s="68"/>
      <c r="K634" s="68"/>
      <c r="L634" s="68"/>
      <c r="M634" s="68"/>
      <c r="N634" s="68"/>
      <c r="O634" s="68"/>
      <c r="P634" s="68"/>
      <c r="Q634" s="68"/>
      <c r="R634" s="68"/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</row>
    <row r="635" spans="2:40">
      <c r="B635" s="68"/>
      <c r="C635" s="68"/>
      <c r="D635" s="68"/>
      <c r="E635" s="68"/>
      <c r="F635" s="68"/>
      <c r="G635" s="68"/>
      <c r="H635" s="68"/>
      <c r="I635" s="68"/>
      <c r="J635" s="68"/>
      <c r="K635" s="68"/>
      <c r="L635" s="68"/>
      <c r="M635" s="68"/>
      <c r="N635" s="68"/>
      <c r="O635" s="68"/>
      <c r="P635" s="68"/>
      <c r="Q635" s="68"/>
      <c r="R635" s="68"/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</row>
    <row r="636" spans="2:40">
      <c r="B636" s="68"/>
      <c r="C636" s="68"/>
      <c r="D636" s="68"/>
      <c r="E636" s="68"/>
      <c r="F636" s="68"/>
      <c r="G636" s="68"/>
      <c r="H636" s="68"/>
      <c r="I636" s="68"/>
      <c r="J636" s="68"/>
      <c r="K636" s="68"/>
      <c r="L636" s="68"/>
      <c r="M636" s="68"/>
      <c r="N636" s="68"/>
      <c r="O636" s="68"/>
      <c r="P636" s="68"/>
      <c r="Q636" s="68"/>
      <c r="R636" s="68"/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</row>
    <row r="637" spans="2:40">
      <c r="B637" s="68"/>
      <c r="C637" s="68"/>
      <c r="D637" s="68"/>
      <c r="E637" s="68"/>
      <c r="F637" s="68"/>
      <c r="G637" s="68"/>
      <c r="H637" s="68"/>
      <c r="I637" s="68"/>
      <c r="J637" s="68"/>
      <c r="K637" s="68"/>
      <c r="L637" s="68"/>
      <c r="M637" s="68"/>
      <c r="N637" s="68"/>
      <c r="O637" s="68"/>
      <c r="P637" s="68"/>
      <c r="Q637" s="68"/>
      <c r="R637" s="68"/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</row>
    <row r="638" spans="2:40">
      <c r="B638" s="68"/>
      <c r="C638" s="68"/>
      <c r="D638" s="68"/>
      <c r="E638" s="68"/>
      <c r="F638" s="68"/>
      <c r="G638" s="68"/>
      <c r="H638" s="68"/>
      <c r="I638" s="68"/>
      <c r="J638" s="68"/>
      <c r="K638" s="68"/>
      <c r="L638" s="68"/>
      <c r="M638" s="68"/>
      <c r="N638" s="68"/>
      <c r="O638" s="68"/>
      <c r="P638" s="68"/>
      <c r="Q638" s="68"/>
      <c r="R638" s="68"/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</row>
    <row r="639" spans="2:40">
      <c r="B639" s="68"/>
      <c r="C639" s="68"/>
      <c r="D639" s="68"/>
      <c r="E639" s="68"/>
      <c r="F639" s="68"/>
      <c r="G639" s="68"/>
      <c r="H639" s="68"/>
      <c r="I639" s="68"/>
      <c r="J639" s="68"/>
      <c r="K639" s="68"/>
      <c r="L639" s="68"/>
      <c r="M639" s="68"/>
      <c r="N639" s="68"/>
      <c r="O639" s="68"/>
      <c r="P639" s="68"/>
      <c r="Q639" s="68"/>
      <c r="R639" s="68"/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</row>
    <row r="640" spans="2:40">
      <c r="B640" s="68"/>
      <c r="C640" s="68"/>
      <c r="D640" s="68"/>
      <c r="E640" s="68"/>
      <c r="F640" s="68"/>
      <c r="G640" s="68"/>
      <c r="H640" s="68"/>
      <c r="I640" s="68"/>
      <c r="J640" s="68"/>
      <c r="K640" s="68"/>
      <c r="L640" s="68"/>
      <c r="M640" s="68"/>
      <c r="N640" s="68"/>
      <c r="O640" s="68"/>
      <c r="P640" s="68"/>
      <c r="Q640" s="68"/>
      <c r="R640" s="68"/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</row>
    <row r="641" spans="2:40">
      <c r="B641" s="68"/>
      <c r="C641" s="68"/>
      <c r="D641" s="68"/>
      <c r="E641" s="68"/>
      <c r="F641" s="68"/>
      <c r="G641" s="68"/>
      <c r="H641" s="68"/>
      <c r="I641" s="68"/>
      <c r="J641" s="68"/>
      <c r="K641" s="68"/>
      <c r="L641" s="68"/>
      <c r="M641" s="68"/>
      <c r="N641" s="68"/>
      <c r="O641" s="68"/>
      <c r="P641" s="68"/>
      <c r="Q641" s="68"/>
      <c r="R641" s="68"/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</row>
    <row r="642" spans="2:40">
      <c r="B642" s="68"/>
      <c r="C642" s="68"/>
      <c r="D642" s="68"/>
      <c r="E642" s="68"/>
      <c r="F642" s="68"/>
      <c r="G642" s="68"/>
      <c r="H642" s="68"/>
      <c r="I642" s="68"/>
      <c r="J642" s="68"/>
      <c r="K642" s="68"/>
      <c r="L642" s="68"/>
      <c r="M642" s="68"/>
      <c r="N642" s="68"/>
      <c r="O642" s="68"/>
      <c r="P642" s="68"/>
      <c r="Q642" s="68"/>
      <c r="R642" s="68"/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</row>
    <row r="643" spans="2:40">
      <c r="B643" s="68"/>
      <c r="C643" s="68"/>
      <c r="D643" s="68"/>
      <c r="E643" s="68"/>
      <c r="F643" s="68"/>
      <c r="G643" s="68"/>
      <c r="H643" s="68"/>
      <c r="I643" s="68"/>
      <c r="J643" s="68"/>
      <c r="K643" s="68"/>
      <c r="L643" s="68"/>
      <c r="M643" s="68"/>
      <c r="N643" s="68"/>
      <c r="O643" s="68"/>
      <c r="P643" s="68"/>
      <c r="Q643" s="68"/>
      <c r="R643" s="68"/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</row>
    <row r="644" spans="2:40">
      <c r="B644" s="68"/>
      <c r="C644" s="68"/>
      <c r="D644" s="68"/>
      <c r="E644" s="68"/>
      <c r="F644" s="68"/>
      <c r="G644" s="68"/>
      <c r="H644" s="68"/>
      <c r="I644" s="68"/>
      <c r="J644" s="68"/>
      <c r="K644" s="68"/>
      <c r="L644" s="68"/>
      <c r="M644" s="68"/>
      <c r="N644" s="68"/>
      <c r="O644" s="68"/>
      <c r="P644" s="68"/>
      <c r="Q644" s="68"/>
      <c r="R644" s="68"/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</row>
    <row r="645" spans="2:40">
      <c r="B645" s="68"/>
      <c r="C645" s="68"/>
      <c r="D645" s="68"/>
      <c r="E645" s="68"/>
      <c r="F645" s="68"/>
      <c r="G645" s="68"/>
      <c r="H645" s="68"/>
      <c r="I645" s="68"/>
      <c r="J645" s="68"/>
      <c r="K645" s="68"/>
      <c r="L645" s="68"/>
      <c r="M645" s="68"/>
      <c r="N645" s="68"/>
      <c r="O645" s="68"/>
      <c r="P645" s="68"/>
      <c r="Q645" s="68"/>
      <c r="R645" s="68"/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</row>
    <row r="646" spans="2:40">
      <c r="B646" s="68"/>
      <c r="C646" s="68"/>
      <c r="D646" s="68"/>
      <c r="E646" s="68"/>
      <c r="F646" s="68"/>
      <c r="G646" s="68"/>
      <c r="H646" s="68"/>
      <c r="I646" s="68"/>
      <c r="J646" s="68"/>
      <c r="K646" s="68"/>
      <c r="L646" s="68"/>
      <c r="M646" s="68"/>
      <c r="N646" s="68"/>
      <c r="O646" s="68"/>
      <c r="P646" s="68"/>
      <c r="Q646" s="68"/>
      <c r="R646" s="68"/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</row>
    <row r="647" spans="2:40">
      <c r="B647" s="68"/>
      <c r="C647" s="68"/>
      <c r="D647" s="68"/>
      <c r="E647" s="68"/>
      <c r="F647" s="68"/>
      <c r="G647" s="68"/>
      <c r="H647" s="68"/>
      <c r="I647" s="68"/>
      <c r="J647" s="68"/>
      <c r="K647" s="68"/>
      <c r="L647" s="68"/>
      <c r="M647" s="68"/>
      <c r="N647" s="68"/>
      <c r="O647" s="68"/>
      <c r="P647" s="68"/>
      <c r="Q647" s="68"/>
      <c r="R647" s="68"/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</row>
    <row r="648" spans="2:40">
      <c r="B648" s="68"/>
      <c r="C648" s="68"/>
      <c r="D648" s="68"/>
      <c r="E648" s="68"/>
      <c r="F648" s="68"/>
      <c r="G648" s="68"/>
      <c r="H648" s="68"/>
      <c r="I648" s="68"/>
      <c r="J648" s="68"/>
      <c r="K648" s="68"/>
      <c r="L648" s="68"/>
      <c r="M648" s="68"/>
      <c r="N648" s="68"/>
      <c r="O648" s="68"/>
      <c r="P648" s="68"/>
      <c r="Q648" s="68"/>
      <c r="R648" s="68"/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</row>
    <row r="649" spans="2:40">
      <c r="B649" s="68"/>
      <c r="C649" s="68"/>
      <c r="D649" s="68"/>
      <c r="E649" s="68"/>
      <c r="F649" s="68"/>
      <c r="G649" s="68"/>
      <c r="H649" s="68"/>
      <c r="I649" s="68"/>
      <c r="J649" s="68"/>
      <c r="K649" s="68"/>
      <c r="L649" s="68"/>
      <c r="M649" s="68"/>
      <c r="N649" s="68"/>
      <c r="O649" s="68"/>
      <c r="P649" s="68"/>
      <c r="Q649" s="68"/>
      <c r="R649" s="68"/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</row>
    <row r="650" spans="2:40">
      <c r="B650" s="68"/>
      <c r="C650" s="68"/>
      <c r="D650" s="68"/>
      <c r="E650" s="68"/>
      <c r="F650" s="68"/>
      <c r="G650" s="68"/>
      <c r="H650" s="68"/>
      <c r="I650" s="68"/>
      <c r="J650" s="68"/>
      <c r="K650" s="68"/>
      <c r="L650" s="68"/>
      <c r="M650" s="68"/>
      <c r="N650" s="68"/>
      <c r="O650" s="68"/>
      <c r="P650" s="68"/>
      <c r="Q650" s="68"/>
      <c r="R650" s="68"/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</row>
    <row r="651" spans="2:40">
      <c r="B651" s="68"/>
      <c r="C651" s="68"/>
      <c r="D651" s="68"/>
      <c r="E651" s="68"/>
      <c r="F651" s="68"/>
      <c r="G651" s="68"/>
      <c r="H651" s="68"/>
      <c r="I651" s="68"/>
      <c r="J651" s="68"/>
      <c r="K651" s="68"/>
      <c r="L651" s="68"/>
      <c r="M651" s="68"/>
      <c r="N651" s="68"/>
      <c r="O651" s="68"/>
      <c r="P651" s="68"/>
      <c r="Q651" s="68"/>
      <c r="R651" s="68"/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</row>
    <row r="652" spans="2:40">
      <c r="B652" s="68"/>
      <c r="C652" s="68"/>
      <c r="D652" s="68"/>
      <c r="E652" s="68"/>
      <c r="F652" s="68"/>
      <c r="G652" s="68"/>
      <c r="H652" s="68"/>
      <c r="I652" s="68"/>
      <c r="J652" s="68"/>
      <c r="K652" s="68"/>
      <c r="L652" s="68"/>
      <c r="M652" s="68"/>
      <c r="N652" s="68"/>
      <c r="O652" s="68"/>
      <c r="P652" s="68"/>
      <c r="Q652" s="68"/>
      <c r="R652" s="68"/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</row>
    <row r="653" spans="2:40">
      <c r="B653" s="68"/>
      <c r="C653" s="68"/>
      <c r="D653" s="68"/>
      <c r="E653" s="68"/>
      <c r="F653" s="68"/>
      <c r="G653" s="68"/>
      <c r="H653" s="68"/>
      <c r="I653" s="68"/>
      <c r="J653" s="68"/>
      <c r="K653" s="68"/>
      <c r="L653" s="68"/>
      <c r="M653" s="68"/>
      <c r="N653" s="68"/>
      <c r="O653" s="68"/>
      <c r="P653" s="68"/>
      <c r="Q653" s="68"/>
      <c r="R653" s="68"/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</row>
    <row r="654" spans="2:40">
      <c r="B654" s="68"/>
      <c r="C654" s="68"/>
      <c r="D654" s="68"/>
      <c r="E654" s="68"/>
      <c r="F654" s="68"/>
      <c r="G654" s="68"/>
      <c r="H654" s="68"/>
      <c r="I654" s="68"/>
      <c r="J654" s="68"/>
      <c r="K654" s="68"/>
      <c r="L654" s="68"/>
      <c r="M654" s="68"/>
      <c r="N654" s="68"/>
      <c r="O654" s="68"/>
      <c r="P654" s="68"/>
      <c r="Q654" s="68"/>
      <c r="R654" s="68"/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</row>
    <row r="655" spans="2:40">
      <c r="B655" s="68"/>
      <c r="C655" s="68"/>
      <c r="D655" s="68"/>
      <c r="E655" s="68"/>
      <c r="F655" s="68"/>
      <c r="G655" s="68"/>
      <c r="H655" s="68"/>
      <c r="I655" s="68"/>
      <c r="J655" s="68"/>
      <c r="K655" s="68"/>
      <c r="L655" s="68"/>
      <c r="M655" s="68"/>
      <c r="N655" s="68"/>
      <c r="O655" s="68"/>
      <c r="P655" s="68"/>
      <c r="Q655" s="68"/>
      <c r="R655" s="68"/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</row>
    <row r="656" spans="2:40">
      <c r="B656" s="68"/>
      <c r="C656" s="68"/>
      <c r="D656" s="68"/>
      <c r="E656" s="68"/>
      <c r="F656" s="68"/>
      <c r="G656" s="68"/>
      <c r="H656" s="68"/>
      <c r="I656" s="68"/>
      <c r="J656" s="68"/>
      <c r="K656" s="68"/>
      <c r="L656" s="68"/>
      <c r="M656" s="68"/>
      <c r="N656" s="68"/>
      <c r="O656" s="68"/>
      <c r="P656" s="68"/>
      <c r="Q656" s="68"/>
      <c r="R656" s="68"/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</row>
    <row r="657" spans="2:40">
      <c r="B657" s="68"/>
      <c r="C657" s="68"/>
      <c r="D657" s="68"/>
      <c r="E657" s="68"/>
      <c r="F657" s="68"/>
      <c r="G657" s="68"/>
      <c r="H657" s="68"/>
      <c r="I657" s="68"/>
      <c r="J657" s="68"/>
      <c r="K657" s="68"/>
      <c r="L657" s="68"/>
      <c r="M657" s="68"/>
      <c r="N657" s="68"/>
      <c r="O657" s="68"/>
      <c r="P657" s="68"/>
      <c r="Q657" s="68"/>
      <c r="R657" s="68"/>
      <c r="S657" s="68"/>
      <c r="T657" s="68"/>
      <c r="U657" s="68"/>
      <c r="V657" s="68"/>
      <c r="W657" s="68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</row>
    <row r="658" spans="2:40">
      <c r="B658" s="68"/>
      <c r="C658" s="68"/>
      <c r="D658" s="68"/>
      <c r="E658" s="68"/>
      <c r="F658" s="68"/>
      <c r="G658" s="68"/>
      <c r="H658" s="68"/>
      <c r="I658" s="68"/>
      <c r="J658" s="68"/>
      <c r="K658" s="68"/>
      <c r="L658" s="68"/>
      <c r="M658" s="68"/>
      <c r="N658" s="68"/>
      <c r="O658" s="68"/>
      <c r="P658" s="68"/>
      <c r="Q658" s="68"/>
      <c r="R658" s="68"/>
      <c r="S658" s="68"/>
      <c r="T658" s="68"/>
      <c r="U658" s="68"/>
      <c r="V658" s="68"/>
      <c r="W658" s="68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</row>
    <row r="659" spans="2:40">
      <c r="B659" s="68"/>
      <c r="C659" s="68"/>
      <c r="D659" s="68"/>
      <c r="E659" s="68"/>
      <c r="F659" s="68"/>
      <c r="G659" s="68"/>
      <c r="H659" s="68"/>
      <c r="I659" s="68"/>
      <c r="J659" s="68"/>
      <c r="K659" s="68"/>
      <c r="L659" s="68"/>
      <c r="M659" s="68"/>
      <c r="N659" s="68"/>
      <c r="O659" s="68"/>
      <c r="P659" s="68"/>
      <c r="Q659" s="68"/>
      <c r="R659" s="68"/>
      <c r="S659" s="68"/>
      <c r="T659" s="68"/>
      <c r="U659" s="68"/>
      <c r="V659" s="68"/>
      <c r="W659" s="68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</row>
    <row r="660" spans="2:40">
      <c r="B660" s="68"/>
      <c r="C660" s="68"/>
      <c r="D660" s="68"/>
      <c r="E660" s="68"/>
      <c r="F660" s="68"/>
      <c r="G660" s="68"/>
      <c r="H660" s="68"/>
      <c r="I660" s="68"/>
      <c r="J660" s="68"/>
      <c r="K660" s="68"/>
      <c r="L660" s="68"/>
      <c r="M660" s="68"/>
      <c r="N660" s="68"/>
      <c r="O660" s="68"/>
      <c r="P660" s="68"/>
      <c r="Q660" s="68"/>
      <c r="R660" s="68"/>
      <c r="S660" s="68"/>
      <c r="T660" s="68"/>
      <c r="U660" s="68"/>
      <c r="V660" s="68"/>
      <c r="W660" s="68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</row>
    <row r="661" spans="2:40">
      <c r="B661" s="68"/>
      <c r="C661" s="68"/>
      <c r="D661" s="68"/>
      <c r="E661" s="68"/>
      <c r="F661" s="68"/>
      <c r="G661" s="68"/>
      <c r="H661" s="68"/>
      <c r="I661" s="68"/>
      <c r="J661" s="68"/>
      <c r="K661" s="68"/>
      <c r="L661" s="68"/>
      <c r="M661" s="68"/>
      <c r="N661" s="68"/>
      <c r="O661" s="68"/>
      <c r="P661" s="68"/>
      <c r="Q661" s="68"/>
      <c r="R661" s="68"/>
      <c r="S661" s="68"/>
      <c r="T661" s="68"/>
      <c r="U661" s="68"/>
      <c r="V661" s="68"/>
      <c r="W661" s="68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</row>
    <row r="662" spans="2:40">
      <c r="B662" s="68"/>
      <c r="C662" s="68"/>
      <c r="D662" s="68"/>
      <c r="E662" s="68"/>
      <c r="F662" s="68"/>
      <c r="G662" s="68"/>
      <c r="H662" s="68"/>
      <c r="I662" s="68"/>
      <c r="J662" s="68"/>
      <c r="K662" s="68"/>
      <c r="L662" s="68"/>
      <c r="M662" s="68"/>
      <c r="N662" s="68"/>
      <c r="O662" s="68"/>
      <c r="P662" s="68"/>
      <c r="Q662" s="68"/>
      <c r="R662" s="68"/>
      <c r="S662" s="68"/>
      <c r="T662" s="68"/>
      <c r="U662" s="68"/>
      <c r="V662" s="68"/>
      <c r="W662" s="68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</row>
    <row r="663" spans="2:40">
      <c r="B663" s="68"/>
      <c r="C663" s="68"/>
      <c r="D663" s="68"/>
      <c r="E663" s="68"/>
      <c r="F663" s="68"/>
      <c r="G663" s="68"/>
      <c r="H663" s="68"/>
      <c r="I663" s="68"/>
      <c r="J663" s="68"/>
      <c r="K663" s="68"/>
      <c r="L663" s="68"/>
      <c r="M663" s="68"/>
      <c r="N663" s="68"/>
      <c r="O663" s="68"/>
      <c r="P663" s="68"/>
      <c r="Q663" s="68"/>
      <c r="R663" s="68"/>
      <c r="S663" s="68"/>
      <c r="T663" s="68"/>
      <c r="U663" s="68"/>
      <c r="V663" s="68"/>
      <c r="W663" s="68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</row>
    <row r="664" spans="2:40">
      <c r="B664" s="68"/>
      <c r="C664" s="68"/>
      <c r="D664" s="68"/>
      <c r="E664" s="68"/>
      <c r="F664" s="68"/>
      <c r="G664" s="68"/>
      <c r="H664" s="68"/>
      <c r="I664" s="68"/>
      <c r="J664" s="68"/>
      <c r="K664" s="68"/>
      <c r="L664" s="68"/>
      <c r="M664" s="68"/>
      <c r="N664" s="68"/>
      <c r="O664" s="68"/>
      <c r="P664" s="68"/>
      <c r="Q664" s="68"/>
      <c r="R664" s="68"/>
      <c r="S664" s="68"/>
      <c r="T664" s="68"/>
      <c r="U664" s="68"/>
      <c r="V664" s="68"/>
      <c r="W664" s="68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</row>
    <row r="665" spans="2:40">
      <c r="B665" s="68"/>
      <c r="C665" s="68"/>
      <c r="D665" s="68"/>
      <c r="E665" s="68"/>
      <c r="F665" s="68"/>
      <c r="G665" s="68"/>
      <c r="H665" s="68"/>
      <c r="I665" s="68"/>
      <c r="J665" s="68"/>
      <c r="K665" s="68"/>
      <c r="L665" s="68"/>
      <c r="M665" s="68"/>
      <c r="N665" s="68"/>
      <c r="O665" s="68"/>
      <c r="P665" s="68"/>
      <c r="Q665" s="68"/>
      <c r="R665" s="68"/>
      <c r="S665" s="68"/>
      <c r="T665" s="68"/>
      <c r="U665" s="68"/>
      <c r="V665" s="68"/>
      <c r="W665" s="68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</row>
    <row r="666" spans="2:40">
      <c r="B666" s="68"/>
      <c r="C666" s="68"/>
      <c r="D666" s="68"/>
      <c r="E666" s="68"/>
      <c r="F666" s="68"/>
      <c r="G666" s="68"/>
      <c r="H666" s="68"/>
      <c r="I666" s="68"/>
      <c r="J666" s="68"/>
      <c r="K666" s="68"/>
      <c r="L666" s="68"/>
      <c r="M666" s="68"/>
      <c r="N666" s="68"/>
      <c r="O666" s="68"/>
      <c r="P666" s="68"/>
      <c r="Q666" s="68"/>
      <c r="R666" s="68"/>
      <c r="S666" s="68"/>
      <c r="T666" s="68"/>
      <c r="U666" s="68"/>
      <c r="V666" s="68"/>
      <c r="W666" s="68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</row>
    <row r="667" spans="2:40">
      <c r="B667" s="68"/>
      <c r="C667" s="68"/>
      <c r="D667" s="68"/>
      <c r="E667" s="68"/>
      <c r="F667" s="68"/>
      <c r="G667" s="68"/>
      <c r="H667" s="68"/>
      <c r="I667" s="68"/>
      <c r="J667" s="68"/>
      <c r="K667" s="68"/>
      <c r="L667" s="68"/>
      <c r="M667" s="68"/>
      <c r="N667" s="68"/>
      <c r="O667" s="68"/>
      <c r="P667" s="68"/>
      <c r="Q667" s="68"/>
      <c r="R667" s="68"/>
      <c r="S667" s="68"/>
      <c r="T667" s="68"/>
      <c r="U667" s="68"/>
      <c r="V667" s="68"/>
      <c r="W667" s="68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</row>
    <row r="668" spans="2:40">
      <c r="B668" s="68"/>
      <c r="C668" s="68"/>
      <c r="D668" s="68"/>
      <c r="E668" s="68"/>
      <c r="F668" s="68"/>
      <c r="G668" s="68"/>
      <c r="H668" s="68"/>
      <c r="I668" s="68"/>
      <c r="J668" s="68"/>
      <c r="K668" s="68"/>
      <c r="L668" s="68"/>
      <c r="M668" s="68"/>
      <c r="N668" s="68"/>
      <c r="O668" s="68"/>
      <c r="P668" s="68"/>
      <c r="Q668" s="68"/>
      <c r="R668" s="68"/>
      <c r="S668" s="68"/>
      <c r="T668" s="68"/>
      <c r="U668" s="68"/>
      <c r="V668" s="68"/>
      <c r="W668" s="68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</row>
    <row r="669" spans="2:40">
      <c r="B669" s="68"/>
      <c r="C669" s="68"/>
      <c r="D669" s="68"/>
      <c r="E669" s="68"/>
      <c r="F669" s="68"/>
      <c r="G669" s="68"/>
      <c r="H669" s="68"/>
      <c r="I669" s="68"/>
      <c r="J669" s="68"/>
      <c r="K669" s="68"/>
      <c r="L669" s="68"/>
      <c r="M669" s="68"/>
      <c r="N669" s="68"/>
      <c r="O669" s="68"/>
      <c r="P669" s="68"/>
      <c r="Q669" s="68"/>
      <c r="R669" s="68"/>
      <c r="S669" s="68"/>
      <c r="T669" s="68"/>
      <c r="U669" s="68"/>
      <c r="V669" s="68"/>
      <c r="W669" s="68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</row>
    <row r="670" spans="2:40">
      <c r="B670" s="68"/>
      <c r="C670" s="68"/>
      <c r="D670" s="68"/>
      <c r="E670" s="68"/>
      <c r="F670" s="68"/>
      <c r="G670" s="68"/>
      <c r="H670" s="68"/>
      <c r="I670" s="68"/>
      <c r="J670" s="68"/>
      <c r="K670" s="68"/>
      <c r="L670" s="68"/>
      <c r="M670" s="68"/>
      <c r="N670" s="68"/>
      <c r="O670" s="68"/>
      <c r="P670" s="68"/>
      <c r="Q670" s="68"/>
      <c r="R670" s="68"/>
      <c r="S670" s="68"/>
      <c r="T670" s="68"/>
      <c r="U670" s="68"/>
      <c r="V670" s="68"/>
      <c r="W670" s="68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</row>
    <row r="671" spans="2:40">
      <c r="B671" s="68"/>
      <c r="C671" s="68"/>
      <c r="D671" s="68"/>
      <c r="E671" s="68"/>
      <c r="F671" s="68"/>
      <c r="G671" s="68"/>
      <c r="H671" s="68"/>
      <c r="I671" s="68"/>
      <c r="J671" s="68"/>
      <c r="K671" s="68"/>
      <c r="L671" s="68"/>
      <c r="M671" s="68"/>
      <c r="N671" s="68"/>
      <c r="O671" s="68"/>
      <c r="P671" s="68"/>
      <c r="Q671" s="68"/>
      <c r="R671" s="68"/>
      <c r="S671" s="68"/>
      <c r="T671" s="68"/>
      <c r="U671" s="68"/>
      <c r="V671" s="68"/>
      <c r="W671" s="68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</row>
    <row r="672" spans="2:40">
      <c r="B672" s="68"/>
      <c r="C672" s="68"/>
      <c r="D672" s="68"/>
      <c r="E672" s="68"/>
      <c r="F672" s="68"/>
      <c r="G672" s="68"/>
      <c r="H672" s="68"/>
      <c r="I672" s="68"/>
      <c r="J672" s="68"/>
      <c r="K672" s="68"/>
      <c r="L672" s="68"/>
      <c r="M672" s="68"/>
      <c r="N672" s="68"/>
      <c r="O672" s="68"/>
      <c r="P672" s="68"/>
      <c r="Q672" s="68"/>
      <c r="R672" s="68"/>
      <c r="S672" s="68"/>
      <c r="T672" s="68"/>
      <c r="U672" s="68"/>
      <c r="V672" s="68"/>
      <c r="W672" s="68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</row>
    <row r="673" spans="2:40">
      <c r="B673" s="68"/>
      <c r="C673" s="68"/>
      <c r="D673" s="68"/>
      <c r="E673" s="68"/>
      <c r="F673" s="68"/>
      <c r="G673" s="68"/>
      <c r="H673" s="68"/>
      <c r="I673" s="68"/>
      <c r="J673" s="68"/>
      <c r="K673" s="68"/>
      <c r="L673" s="68"/>
      <c r="M673" s="68"/>
      <c r="N673" s="68"/>
      <c r="O673" s="68"/>
      <c r="P673" s="68"/>
      <c r="Q673" s="68"/>
      <c r="R673" s="68"/>
      <c r="S673" s="68"/>
      <c r="T673" s="68"/>
      <c r="U673" s="68"/>
      <c r="V673" s="68"/>
      <c r="W673" s="68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</row>
    <row r="674" spans="2:40">
      <c r="B674" s="68"/>
      <c r="C674" s="68"/>
      <c r="D674" s="68"/>
      <c r="E674" s="68"/>
      <c r="F674" s="68"/>
      <c r="G674" s="68"/>
      <c r="H674" s="68"/>
      <c r="I674" s="68"/>
      <c r="J674" s="68"/>
      <c r="K674" s="68"/>
      <c r="L674" s="68"/>
      <c r="M674" s="68"/>
      <c r="N674" s="68"/>
      <c r="O674" s="68"/>
      <c r="P674" s="68"/>
      <c r="Q674" s="68"/>
      <c r="R674" s="68"/>
      <c r="S674" s="68"/>
      <c r="T674" s="68"/>
      <c r="U674" s="68"/>
      <c r="V674" s="68"/>
      <c r="W674" s="68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</row>
    <row r="675" spans="2:40">
      <c r="B675" s="68"/>
      <c r="C675" s="68"/>
      <c r="D675" s="68"/>
      <c r="E675" s="68"/>
      <c r="F675" s="68"/>
      <c r="G675" s="68"/>
      <c r="H675" s="68"/>
      <c r="I675" s="68"/>
      <c r="J675" s="68"/>
      <c r="K675" s="68"/>
      <c r="L675" s="68"/>
      <c r="M675" s="68"/>
      <c r="N675" s="68"/>
      <c r="O675" s="68"/>
      <c r="P675" s="68"/>
      <c r="Q675" s="68"/>
      <c r="R675" s="68"/>
      <c r="S675" s="68"/>
      <c r="T675" s="68"/>
      <c r="U675" s="68"/>
      <c r="V675" s="68"/>
      <c r="W675" s="68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</row>
    <row r="676" spans="2:40">
      <c r="B676" s="68"/>
      <c r="C676" s="68"/>
      <c r="D676" s="68"/>
      <c r="E676" s="68"/>
      <c r="F676" s="68"/>
      <c r="G676" s="68"/>
      <c r="H676" s="68"/>
      <c r="I676" s="68"/>
      <c r="J676" s="68"/>
      <c r="K676" s="68"/>
      <c r="L676" s="68"/>
      <c r="M676" s="68"/>
      <c r="N676" s="68"/>
      <c r="O676" s="68"/>
      <c r="P676" s="68"/>
      <c r="Q676" s="68"/>
      <c r="R676" s="68"/>
      <c r="S676" s="68"/>
      <c r="T676" s="68"/>
      <c r="U676" s="68"/>
      <c r="V676" s="68"/>
      <c r="W676" s="68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</row>
    <row r="677" spans="2:40">
      <c r="B677" s="68"/>
      <c r="C677" s="68"/>
      <c r="D677" s="68"/>
      <c r="E677" s="68"/>
      <c r="F677" s="68"/>
      <c r="G677" s="68"/>
      <c r="H677" s="68"/>
      <c r="I677" s="68"/>
      <c r="J677" s="68"/>
      <c r="K677" s="68"/>
      <c r="L677" s="68"/>
      <c r="M677" s="68"/>
      <c r="N677" s="68"/>
      <c r="O677" s="68"/>
      <c r="P677" s="68"/>
      <c r="Q677" s="68"/>
      <c r="R677" s="68"/>
      <c r="S677" s="68"/>
      <c r="T677" s="68"/>
      <c r="U677" s="68"/>
      <c r="V677" s="68"/>
      <c r="W677" s="68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</row>
    <row r="678" spans="2:40">
      <c r="B678" s="68"/>
      <c r="C678" s="68"/>
      <c r="D678" s="68"/>
      <c r="E678" s="68"/>
      <c r="F678" s="68"/>
      <c r="G678" s="68"/>
      <c r="H678" s="68"/>
      <c r="I678" s="68"/>
      <c r="J678" s="68"/>
      <c r="K678" s="68"/>
      <c r="L678" s="68"/>
      <c r="M678" s="68"/>
      <c r="N678" s="68"/>
      <c r="O678" s="68"/>
      <c r="P678" s="68"/>
      <c r="Q678" s="68"/>
      <c r="R678" s="68"/>
      <c r="S678" s="68"/>
      <c r="T678" s="68"/>
      <c r="U678" s="68"/>
      <c r="V678" s="68"/>
      <c r="W678" s="68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</row>
    <row r="679" spans="2:40">
      <c r="B679" s="68"/>
      <c r="C679" s="68"/>
      <c r="D679" s="68"/>
      <c r="E679" s="68"/>
      <c r="F679" s="68"/>
      <c r="G679" s="68"/>
      <c r="H679" s="68"/>
      <c r="I679" s="68"/>
      <c r="J679" s="68"/>
      <c r="K679" s="68"/>
      <c r="L679" s="68"/>
      <c r="M679" s="68"/>
      <c r="N679" s="68"/>
      <c r="O679" s="68"/>
      <c r="P679" s="68"/>
      <c r="Q679" s="68"/>
      <c r="R679" s="68"/>
      <c r="S679" s="68"/>
      <c r="T679" s="68"/>
      <c r="U679" s="68"/>
      <c r="V679" s="68"/>
      <c r="W679" s="68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</row>
    <row r="680" spans="2:40">
      <c r="B680" s="68"/>
      <c r="C680" s="68"/>
      <c r="D680" s="68"/>
      <c r="E680" s="68"/>
      <c r="F680" s="68"/>
      <c r="G680" s="68"/>
      <c r="H680" s="68"/>
      <c r="I680" s="68"/>
      <c r="J680" s="68"/>
      <c r="K680" s="68"/>
      <c r="L680" s="68"/>
      <c r="M680" s="68"/>
      <c r="N680" s="68"/>
      <c r="O680" s="68"/>
      <c r="P680" s="68"/>
      <c r="Q680" s="68"/>
      <c r="R680" s="68"/>
      <c r="S680" s="68"/>
      <c r="T680" s="68"/>
      <c r="U680" s="68"/>
      <c r="V680" s="68"/>
      <c r="W680" s="68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</row>
    <row r="681" spans="2:40">
      <c r="B681" s="68"/>
      <c r="C681" s="68"/>
      <c r="D681" s="68"/>
      <c r="E681" s="68"/>
      <c r="F681" s="68"/>
      <c r="G681" s="68"/>
      <c r="H681" s="68"/>
      <c r="I681" s="68"/>
      <c r="J681" s="68"/>
      <c r="K681" s="68"/>
      <c r="L681" s="68"/>
      <c r="M681" s="68"/>
      <c r="N681" s="68"/>
      <c r="O681" s="68"/>
      <c r="P681" s="68"/>
      <c r="Q681" s="68"/>
      <c r="R681" s="68"/>
      <c r="S681" s="68"/>
      <c r="T681" s="68"/>
      <c r="U681" s="68"/>
      <c r="V681" s="68"/>
      <c r="W681" s="68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</row>
    <row r="682" spans="2:40">
      <c r="B682" s="68"/>
      <c r="C682" s="68"/>
      <c r="D682" s="68"/>
      <c r="E682" s="68"/>
      <c r="F682" s="68"/>
      <c r="G682" s="68"/>
      <c r="H682" s="68"/>
      <c r="I682" s="68"/>
      <c r="J682" s="68"/>
      <c r="K682" s="68"/>
      <c r="L682" s="68"/>
      <c r="M682" s="68"/>
      <c r="N682" s="68"/>
      <c r="O682" s="68"/>
      <c r="P682" s="68"/>
      <c r="Q682" s="68"/>
      <c r="R682" s="68"/>
      <c r="S682" s="68"/>
      <c r="T682" s="68"/>
      <c r="U682" s="68"/>
      <c r="V682" s="68"/>
      <c r="W682" s="68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</row>
    <row r="683" spans="2:40">
      <c r="B683" s="68"/>
      <c r="C683" s="68"/>
      <c r="D683" s="68"/>
      <c r="E683" s="68"/>
      <c r="F683" s="68"/>
      <c r="G683" s="68"/>
      <c r="H683" s="68"/>
      <c r="I683" s="68"/>
      <c r="J683" s="68"/>
      <c r="K683" s="68"/>
      <c r="L683" s="68"/>
      <c r="M683" s="68"/>
      <c r="N683" s="68"/>
      <c r="O683" s="68"/>
      <c r="P683" s="68"/>
      <c r="Q683" s="68"/>
      <c r="R683" s="68"/>
      <c r="S683" s="68"/>
      <c r="T683" s="68"/>
      <c r="U683" s="68"/>
      <c r="V683" s="68"/>
      <c r="W683" s="68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</row>
    <row r="684" spans="2:40">
      <c r="B684" s="68"/>
      <c r="C684" s="68"/>
      <c r="D684" s="68"/>
      <c r="E684" s="68"/>
      <c r="F684" s="68"/>
      <c r="G684" s="68"/>
      <c r="H684" s="68"/>
      <c r="I684" s="68"/>
      <c r="J684" s="68"/>
      <c r="K684" s="68"/>
      <c r="L684" s="68"/>
      <c r="M684" s="68"/>
      <c r="N684" s="68"/>
      <c r="O684" s="68"/>
      <c r="P684" s="68"/>
      <c r="Q684" s="68"/>
      <c r="R684" s="68"/>
      <c r="S684" s="68"/>
      <c r="T684" s="68"/>
      <c r="U684" s="68"/>
      <c r="V684" s="68"/>
      <c r="W684" s="68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</row>
    <row r="685" spans="2:40">
      <c r="B685" s="68"/>
      <c r="C685" s="68"/>
      <c r="D685" s="68"/>
      <c r="E685" s="68"/>
      <c r="F685" s="68"/>
      <c r="G685" s="68"/>
      <c r="H685" s="68"/>
      <c r="I685" s="68"/>
      <c r="J685" s="68"/>
      <c r="K685" s="68"/>
      <c r="L685" s="68"/>
      <c r="M685" s="68"/>
      <c r="N685" s="68"/>
      <c r="O685" s="68"/>
      <c r="P685" s="68"/>
      <c r="Q685" s="68"/>
      <c r="R685" s="68"/>
      <c r="S685" s="68"/>
      <c r="T685" s="68"/>
      <c r="U685" s="68"/>
      <c r="V685" s="68"/>
      <c r="W685" s="68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</row>
    <row r="686" spans="2:40">
      <c r="B686" s="68"/>
      <c r="C686" s="68"/>
      <c r="D686" s="68"/>
      <c r="E686" s="68"/>
      <c r="F686" s="68"/>
      <c r="G686" s="68"/>
      <c r="H686" s="68"/>
      <c r="I686" s="68"/>
      <c r="J686" s="68"/>
      <c r="K686" s="68"/>
      <c r="L686" s="68"/>
      <c r="M686" s="68"/>
      <c r="N686" s="68"/>
      <c r="O686" s="68"/>
      <c r="P686" s="68"/>
      <c r="Q686" s="68"/>
      <c r="R686" s="68"/>
      <c r="S686" s="68"/>
      <c r="T686" s="68"/>
      <c r="U686" s="68"/>
      <c r="V686" s="68"/>
      <c r="W686" s="68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</row>
    <row r="687" spans="2:40">
      <c r="B687" s="68"/>
      <c r="C687" s="68"/>
      <c r="D687" s="68"/>
      <c r="E687" s="68"/>
      <c r="F687" s="68"/>
      <c r="G687" s="68"/>
      <c r="H687" s="68"/>
      <c r="I687" s="68"/>
      <c r="J687" s="68"/>
      <c r="K687" s="68"/>
      <c r="L687" s="68"/>
      <c r="M687" s="68"/>
      <c r="N687" s="68"/>
      <c r="O687" s="68"/>
      <c r="P687" s="68"/>
      <c r="Q687" s="68"/>
      <c r="R687" s="68"/>
      <c r="S687" s="68"/>
      <c r="T687" s="68"/>
      <c r="U687" s="68"/>
      <c r="V687" s="68"/>
      <c r="W687" s="68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</row>
    <row r="688" spans="2:40">
      <c r="B688" s="68"/>
      <c r="C688" s="68"/>
      <c r="D688" s="68"/>
      <c r="E688" s="68"/>
      <c r="F688" s="68"/>
      <c r="G688" s="68"/>
      <c r="H688" s="68"/>
      <c r="I688" s="68"/>
      <c r="J688" s="68"/>
      <c r="K688" s="68"/>
      <c r="L688" s="68"/>
      <c r="M688" s="68"/>
      <c r="N688" s="68"/>
      <c r="O688" s="68"/>
      <c r="P688" s="68"/>
      <c r="Q688" s="68"/>
      <c r="R688" s="68"/>
      <c r="S688" s="68"/>
      <c r="T688" s="68"/>
      <c r="U688" s="68"/>
      <c r="V688" s="68"/>
      <c r="W688" s="68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</row>
    <row r="689" spans="2:40">
      <c r="B689" s="68"/>
      <c r="C689" s="68"/>
      <c r="D689" s="68"/>
      <c r="E689" s="68"/>
      <c r="F689" s="68"/>
      <c r="G689" s="68"/>
      <c r="H689" s="68"/>
      <c r="I689" s="68"/>
      <c r="J689" s="68"/>
      <c r="K689" s="68"/>
      <c r="L689" s="68"/>
      <c r="M689" s="68"/>
      <c r="N689" s="68"/>
      <c r="O689" s="68"/>
      <c r="P689" s="68"/>
      <c r="Q689" s="68"/>
      <c r="R689" s="68"/>
      <c r="S689" s="68"/>
      <c r="T689" s="68"/>
      <c r="U689" s="68"/>
      <c r="V689" s="68"/>
      <c r="W689" s="68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</row>
    <row r="690" spans="2:40">
      <c r="B690" s="68"/>
      <c r="C690" s="68"/>
      <c r="D690" s="68"/>
      <c r="E690" s="68"/>
      <c r="F690" s="68"/>
      <c r="G690" s="68"/>
      <c r="H690" s="68"/>
      <c r="I690" s="68"/>
      <c r="J690" s="68"/>
      <c r="K690" s="68"/>
      <c r="L690" s="68"/>
      <c r="M690" s="68"/>
      <c r="N690" s="68"/>
      <c r="O690" s="68"/>
      <c r="P690" s="68"/>
      <c r="Q690" s="68"/>
      <c r="R690" s="68"/>
      <c r="S690" s="68"/>
      <c r="T690" s="68"/>
      <c r="U690" s="68"/>
      <c r="V690" s="68"/>
      <c r="W690" s="68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</row>
    <row r="691" spans="2:40">
      <c r="B691" s="68"/>
      <c r="C691" s="68"/>
      <c r="D691" s="68"/>
      <c r="E691" s="68"/>
      <c r="F691" s="68"/>
      <c r="G691" s="68"/>
      <c r="H691" s="68"/>
      <c r="I691" s="68"/>
      <c r="J691" s="68"/>
      <c r="K691" s="68"/>
      <c r="L691" s="68"/>
      <c r="M691" s="68"/>
      <c r="N691" s="68"/>
      <c r="O691" s="68"/>
      <c r="P691" s="68"/>
      <c r="Q691" s="68"/>
      <c r="R691" s="68"/>
      <c r="S691" s="68"/>
      <c r="T691" s="68"/>
      <c r="U691" s="68"/>
      <c r="V691" s="68"/>
      <c r="W691" s="68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</row>
    <row r="692" spans="2:40">
      <c r="B692" s="68"/>
      <c r="C692" s="68"/>
      <c r="D692" s="68"/>
      <c r="E692" s="68"/>
      <c r="F692" s="68"/>
      <c r="G692" s="68"/>
      <c r="H692" s="68"/>
      <c r="I692" s="68"/>
      <c r="J692" s="68"/>
      <c r="K692" s="68"/>
      <c r="L692" s="68"/>
      <c r="M692" s="68"/>
      <c r="N692" s="68"/>
      <c r="O692" s="68"/>
      <c r="P692" s="68"/>
      <c r="Q692" s="68"/>
      <c r="R692" s="68"/>
      <c r="S692" s="68"/>
      <c r="T692" s="68"/>
      <c r="U692" s="68"/>
      <c r="V692" s="68"/>
      <c r="W692" s="68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</row>
    <row r="693" spans="2:40">
      <c r="B693" s="68"/>
      <c r="C693" s="68"/>
      <c r="D693" s="68"/>
      <c r="E693" s="68"/>
      <c r="F693" s="68"/>
      <c r="G693" s="68"/>
      <c r="H693" s="68"/>
      <c r="I693" s="68"/>
      <c r="J693" s="68"/>
      <c r="K693" s="68"/>
      <c r="L693" s="68"/>
      <c r="M693" s="68"/>
      <c r="N693" s="68"/>
      <c r="O693" s="68"/>
      <c r="P693" s="68"/>
      <c r="Q693" s="68"/>
      <c r="R693" s="68"/>
      <c r="S693" s="68"/>
      <c r="T693" s="68"/>
      <c r="U693" s="68"/>
      <c r="V693" s="68"/>
      <c r="W693" s="68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</row>
    <row r="694" spans="2:40">
      <c r="B694" s="68"/>
      <c r="C694" s="68"/>
      <c r="D694" s="68"/>
      <c r="E694" s="68"/>
      <c r="F694" s="68"/>
      <c r="G694" s="68"/>
      <c r="H694" s="68"/>
      <c r="I694" s="68"/>
      <c r="J694" s="68"/>
      <c r="K694" s="68"/>
      <c r="L694" s="68"/>
      <c r="M694" s="68"/>
      <c r="N694" s="68"/>
      <c r="O694" s="68"/>
      <c r="P694" s="68"/>
      <c r="Q694" s="68"/>
      <c r="R694" s="68"/>
      <c r="S694" s="68"/>
      <c r="T694" s="68"/>
      <c r="U694" s="68"/>
      <c r="V694" s="68"/>
      <c r="W694" s="68"/>
      <c r="X694" s="68"/>
      <c r="Y694" s="68"/>
      <c r="Z694" s="68"/>
      <c r="AA694" s="68"/>
      <c r="AB694" s="68"/>
      <c r="AC694" s="68"/>
      <c r="AD694" s="68"/>
      <c r="AE694" s="68"/>
      <c r="AF694" s="68"/>
      <c r="AG694" s="68"/>
      <c r="AH694" s="68"/>
      <c r="AI694" s="68"/>
      <c r="AJ694" s="68"/>
      <c r="AK694" s="68"/>
      <c r="AL694" s="68"/>
      <c r="AM694" s="68"/>
      <c r="AN694" s="68"/>
    </row>
    <row r="695" spans="2:40">
      <c r="B695" s="68"/>
      <c r="C695" s="68"/>
      <c r="D695" s="68"/>
      <c r="E695" s="68"/>
      <c r="F695" s="68"/>
      <c r="G695" s="68"/>
      <c r="H695" s="68"/>
      <c r="I695" s="68"/>
      <c r="J695" s="68"/>
      <c r="K695" s="68"/>
      <c r="L695" s="68"/>
      <c r="M695" s="68"/>
      <c r="N695" s="68"/>
      <c r="O695" s="68"/>
      <c r="P695" s="68"/>
      <c r="Q695" s="68"/>
      <c r="R695" s="68"/>
      <c r="S695" s="68"/>
      <c r="T695" s="68"/>
      <c r="U695" s="68"/>
      <c r="V695" s="68"/>
      <c r="W695" s="68"/>
      <c r="X695" s="68"/>
      <c r="Y695" s="68"/>
      <c r="Z695" s="68"/>
      <c r="AA695" s="68"/>
      <c r="AB695" s="68"/>
      <c r="AC695" s="68"/>
      <c r="AD695" s="68"/>
      <c r="AE695" s="68"/>
      <c r="AF695" s="68"/>
      <c r="AG695" s="68"/>
      <c r="AH695" s="68"/>
      <c r="AI695" s="68"/>
      <c r="AJ695" s="68"/>
      <c r="AK695" s="68"/>
      <c r="AL695" s="68"/>
      <c r="AM695" s="68"/>
      <c r="AN695" s="68"/>
    </row>
    <row r="696" spans="2:40">
      <c r="B696" s="68"/>
      <c r="C696" s="68"/>
      <c r="D696" s="68"/>
      <c r="E696" s="68"/>
      <c r="F696" s="68"/>
      <c r="G696" s="68"/>
      <c r="H696" s="68"/>
      <c r="I696" s="68"/>
      <c r="J696" s="68"/>
      <c r="K696" s="68"/>
      <c r="L696" s="68"/>
      <c r="M696" s="68"/>
      <c r="N696" s="68"/>
      <c r="O696" s="68"/>
      <c r="P696" s="68"/>
      <c r="Q696" s="68"/>
      <c r="R696" s="68"/>
      <c r="S696" s="68"/>
      <c r="T696" s="68"/>
      <c r="U696" s="68"/>
      <c r="V696" s="68"/>
      <c r="W696" s="68"/>
      <c r="X696" s="68"/>
      <c r="Y696" s="68"/>
      <c r="Z696" s="68"/>
      <c r="AA696" s="68"/>
      <c r="AB696" s="68"/>
      <c r="AC696" s="68"/>
      <c r="AD696" s="68"/>
      <c r="AE696" s="68"/>
      <c r="AF696" s="68"/>
      <c r="AG696" s="68"/>
      <c r="AH696" s="68"/>
      <c r="AI696" s="68"/>
      <c r="AJ696" s="68"/>
      <c r="AK696" s="68"/>
      <c r="AL696" s="68"/>
      <c r="AM696" s="68"/>
      <c r="AN696" s="68"/>
    </row>
    <row r="697" spans="2:40">
      <c r="B697" s="68"/>
      <c r="C697" s="68"/>
      <c r="D697" s="68"/>
      <c r="E697" s="68"/>
      <c r="F697" s="68"/>
      <c r="G697" s="68"/>
      <c r="H697" s="68"/>
      <c r="I697" s="68"/>
      <c r="J697" s="68"/>
      <c r="K697" s="68"/>
      <c r="L697" s="68"/>
      <c r="M697" s="68"/>
      <c r="N697" s="68"/>
      <c r="O697" s="68"/>
      <c r="P697" s="68"/>
      <c r="Q697" s="68"/>
      <c r="R697" s="68"/>
      <c r="S697" s="68"/>
      <c r="T697" s="68"/>
      <c r="U697" s="68"/>
      <c r="V697" s="68"/>
      <c r="W697" s="68"/>
      <c r="X697" s="68"/>
      <c r="Y697" s="68"/>
      <c r="Z697" s="68"/>
      <c r="AA697" s="68"/>
      <c r="AB697" s="68"/>
      <c r="AC697" s="68"/>
      <c r="AD697" s="68"/>
      <c r="AE697" s="68"/>
      <c r="AF697" s="68"/>
      <c r="AG697" s="68"/>
      <c r="AH697" s="68"/>
      <c r="AI697" s="68"/>
      <c r="AJ697" s="68"/>
      <c r="AK697" s="68"/>
      <c r="AL697" s="68"/>
      <c r="AM697" s="68"/>
      <c r="AN697" s="68"/>
    </row>
    <row r="698" spans="2:40">
      <c r="B698" s="68"/>
      <c r="C698" s="68"/>
      <c r="D698" s="68"/>
      <c r="E698" s="68"/>
      <c r="F698" s="68"/>
      <c r="G698" s="68"/>
      <c r="H698" s="68"/>
      <c r="I698" s="68"/>
      <c r="J698" s="68"/>
      <c r="K698" s="68"/>
      <c r="L698" s="68"/>
      <c r="M698" s="68"/>
      <c r="N698" s="68"/>
      <c r="O698" s="68"/>
      <c r="P698" s="68"/>
      <c r="Q698" s="68"/>
      <c r="R698" s="68"/>
      <c r="S698" s="68"/>
      <c r="T698" s="68"/>
      <c r="U698" s="68"/>
      <c r="V698" s="68"/>
      <c r="W698" s="68"/>
      <c r="X698" s="68"/>
      <c r="Y698" s="68"/>
      <c r="Z698" s="68"/>
      <c r="AA698" s="68"/>
      <c r="AB698" s="68"/>
      <c r="AC698" s="68"/>
      <c r="AD698" s="68"/>
      <c r="AE698" s="68"/>
      <c r="AF698" s="68"/>
      <c r="AG698" s="68"/>
      <c r="AH698" s="68"/>
      <c r="AI698" s="68"/>
      <c r="AJ698" s="68"/>
      <c r="AK698" s="68"/>
      <c r="AL698" s="68"/>
      <c r="AM698" s="68"/>
      <c r="AN698" s="68"/>
    </row>
    <row r="699" spans="2:40">
      <c r="B699" s="68"/>
      <c r="C699" s="68"/>
      <c r="D699" s="68"/>
      <c r="E699" s="68"/>
      <c r="F699" s="68"/>
      <c r="G699" s="68"/>
      <c r="H699" s="68"/>
      <c r="I699" s="68"/>
      <c r="J699" s="68"/>
      <c r="K699" s="68"/>
      <c r="L699" s="68"/>
      <c r="M699" s="68"/>
      <c r="N699" s="68"/>
      <c r="O699" s="68"/>
      <c r="P699" s="68"/>
      <c r="Q699" s="68"/>
      <c r="R699" s="68"/>
      <c r="S699" s="68"/>
      <c r="T699" s="68"/>
      <c r="U699" s="68"/>
      <c r="V699" s="68"/>
      <c r="W699" s="68"/>
      <c r="X699" s="68"/>
      <c r="Y699" s="68"/>
      <c r="Z699" s="68"/>
      <c r="AA699" s="68"/>
      <c r="AB699" s="68"/>
      <c r="AC699" s="68"/>
      <c r="AD699" s="68"/>
      <c r="AE699" s="68"/>
      <c r="AF699" s="68"/>
      <c r="AG699" s="68"/>
      <c r="AH699" s="68"/>
      <c r="AI699" s="68"/>
      <c r="AJ699" s="68"/>
      <c r="AK699" s="68"/>
      <c r="AL699" s="68"/>
      <c r="AM699" s="68"/>
      <c r="AN699" s="68"/>
    </row>
    <row r="700" spans="2:40">
      <c r="B700" s="68"/>
      <c r="C700" s="68"/>
      <c r="D700" s="68"/>
      <c r="E700" s="68"/>
      <c r="F700" s="68"/>
      <c r="G700" s="68"/>
      <c r="H700" s="68"/>
      <c r="I700" s="68"/>
      <c r="J700" s="68"/>
      <c r="K700" s="68"/>
      <c r="L700" s="68"/>
      <c r="M700" s="68"/>
      <c r="N700" s="68"/>
      <c r="O700" s="68"/>
      <c r="P700" s="68"/>
      <c r="Q700" s="68"/>
      <c r="R700" s="68"/>
      <c r="S700" s="68"/>
      <c r="T700" s="68"/>
      <c r="U700" s="68"/>
      <c r="V700" s="68"/>
      <c r="W700" s="68"/>
      <c r="X700" s="68"/>
      <c r="Y700" s="68"/>
      <c r="Z700" s="68"/>
      <c r="AA700" s="68"/>
      <c r="AB700" s="68"/>
      <c r="AC700" s="68"/>
      <c r="AD700" s="68"/>
      <c r="AE700" s="68"/>
      <c r="AF700" s="68"/>
      <c r="AG700" s="68"/>
      <c r="AH700" s="68"/>
      <c r="AI700" s="68"/>
      <c r="AJ700" s="68"/>
      <c r="AK700" s="68"/>
      <c r="AL700" s="68"/>
      <c r="AM700" s="68"/>
      <c r="AN700" s="68"/>
    </row>
    <row r="701" spans="2:40">
      <c r="B701" s="68"/>
      <c r="C701" s="68"/>
      <c r="D701" s="68"/>
      <c r="E701" s="68"/>
      <c r="F701" s="68"/>
      <c r="G701" s="68"/>
      <c r="H701" s="68"/>
      <c r="I701" s="68"/>
      <c r="J701" s="68"/>
      <c r="K701" s="68"/>
      <c r="L701" s="68"/>
      <c r="M701" s="68"/>
      <c r="N701" s="68"/>
      <c r="O701" s="68"/>
      <c r="P701" s="68"/>
      <c r="Q701" s="68"/>
      <c r="R701" s="68"/>
      <c r="S701" s="68"/>
      <c r="T701" s="68"/>
      <c r="U701" s="68"/>
      <c r="V701" s="68"/>
      <c r="W701" s="68"/>
      <c r="X701" s="68"/>
      <c r="Y701" s="68"/>
      <c r="Z701" s="68"/>
      <c r="AA701" s="68"/>
      <c r="AB701" s="68"/>
      <c r="AC701" s="68"/>
      <c r="AD701" s="68"/>
      <c r="AE701" s="68"/>
      <c r="AF701" s="68"/>
      <c r="AG701" s="68"/>
      <c r="AH701" s="68"/>
      <c r="AI701" s="68"/>
      <c r="AJ701" s="68"/>
      <c r="AK701" s="68"/>
      <c r="AL701" s="68"/>
      <c r="AM701" s="68"/>
      <c r="AN701" s="68"/>
    </row>
    <row r="702" spans="2:40">
      <c r="B702" s="68"/>
      <c r="C702" s="68"/>
      <c r="D702" s="68"/>
      <c r="E702" s="68"/>
      <c r="F702" s="68"/>
      <c r="G702" s="68"/>
      <c r="H702" s="68"/>
      <c r="I702" s="68"/>
      <c r="J702" s="68"/>
      <c r="K702" s="68"/>
      <c r="L702" s="68"/>
      <c r="M702" s="68"/>
      <c r="N702" s="68"/>
      <c r="O702" s="68"/>
      <c r="P702" s="68"/>
      <c r="Q702" s="68"/>
      <c r="R702" s="68"/>
      <c r="S702" s="68"/>
      <c r="T702" s="68"/>
      <c r="U702" s="68"/>
      <c r="V702" s="68"/>
      <c r="W702" s="68"/>
      <c r="X702" s="68"/>
      <c r="Y702" s="68"/>
      <c r="Z702" s="68"/>
      <c r="AA702" s="68"/>
      <c r="AB702" s="68"/>
      <c r="AC702" s="68"/>
      <c r="AD702" s="68"/>
      <c r="AE702" s="68"/>
      <c r="AF702" s="68"/>
      <c r="AG702" s="68"/>
      <c r="AH702" s="68"/>
      <c r="AI702" s="68"/>
      <c r="AJ702" s="68"/>
      <c r="AK702" s="68"/>
      <c r="AL702" s="68"/>
      <c r="AM702" s="68"/>
      <c r="AN702" s="68"/>
    </row>
    <row r="703" spans="2:40">
      <c r="B703" s="68"/>
      <c r="C703" s="68"/>
      <c r="D703" s="68"/>
      <c r="E703" s="68"/>
      <c r="F703" s="68"/>
      <c r="G703" s="68"/>
      <c r="H703" s="68"/>
      <c r="I703" s="68"/>
      <c r="J703" s="68"/>
      <c r="K703" s="68"/>
      <c r="L703" s="68"/>
      <c r="M703" s="68"/>
      <c r="N703" s="68"/>
      <c r="O703" s="68"/>
      <c r="P703" s="68"/>
      <c r="Q703" s="68"/>
      <c r="R703" s="68"/>
      <c r="S703" s="68"/>
      <c r="T703" s="68"/>
      <c r="U703" s="68"/>
      <c r="V703" s="68"/>
      <c r="W703" s="68"/>
      <c r="X703" s="68"/>
      <c r="Y703" s="68"/>
      <c r="Z703" s="68"/>
      <c r="AA703" s="68"/>
      <c r="AB703" s="68"/>
      <c r="AC703" s="68"/>
      <c r="AD703" s="68"/>
      <c r="AE703" s="68"/>
      <c r="AF703" s="68"/>
      <c r="AG703" s="68"/>
      <c r="AH703" s="68"/>
      <c r="AI703" s="68"/>
      <c r="AJ703" s="68"/>
      <c r="AK703" s="68"/>
      <c r="AL703" s="68"/>
      <c r="AM703" s="68"/>
      <c r="AN703" s="68"/>
    </row>
    <row r="704" spans="2:40">
      <c r="B704" s="68"/>
      <c r="C704" s="68"/>
      <c r="D704" s="68"/>
      <c r="E704" s="68"/>
      <c r="F704" s="68"/>
      <c r="G704" s="68"/>
      <c r="H704" s="68"/>
      <c r="I704" s="68"/>
      <c r="J704" s="68"/>
      <c r="K704" s="68"/>
      <c r="L704" s="68"/>
      <c r="M704" s="68"/>
      <c r="N704" s="68"/>
      <c r="O704" s="68"/>
      <c r="P704" s="68"/>
      <c r="Q704" s="68"/>
      <c r="R704" s="68"/>
      <c r="S704" s="68"/>
      <c r="T704" s="68"/>
      <c r="U704" s="68"/>
      <c r="V704" s="68"/>
      <c r="W704" s="68"/>
      <c r="X704" s="68"/>
      <c r="Y704" s="68"/>
      <c r="Z704" s="68"/>
      <c r="AA704" s="68"/>
      <c r="AB704" s="68"/>
      <c r="AC704" s="68"/>
      <c r="AD704" s="68"/>
      <c r="AE704" s="68"/>
      <c r="AF704" s="68"/>
      <c r="AG704" s="68"/>
      <c r="AH704" s="68"/>
      <c r="AI704" s="68"/>
      <c r="AJ704" s="68"/>
      <c r="AK704" s="68"/>
      <c r="AL704" s="68"/>
      <c r="AM704" s="68"/>
      <c r="AN704" s="68"/>
    </row>
    <row r="705" spans="2:40">
      <c r="B705" s="68"/>
      <c r="C705" s="68"/>
      <c r="D705" s="68"/>
      <c r="E705" s="68"/>
      <c r="F705" s="68"/>
      <c r="G705" s="68"/>
      <c r="H705" s="68"/>
      <c r="I705" s="68"/>
      <c r="J705" s="68"/>
      <c r="K705" s="68"/>
      <c r="L705" s="68"/>
      <c r="M705" s="68"/>
      <c r="N705" s="68"/>
      <c r="O705" s="68"/>
      <c r="P705" s="68"/>
      <c r="Q705" s="68"/>
      <c r="R705" s="68"/>
      <c r="S705" s="68"/>
      <c r="T705" s="68"/>
      <c r="U705" s="68"/>
      <c r="V705" s="68"/>
      <c r="W705" s="68"/>
      <c r="X705" s="68"/>
      <c r="Y705" s="68"/>
      <c r="Z705" s="68"/>
      <c r="AA705" s="68"/>
      <c r="AB705" s="68"/>
      <c r="AC705" s="68"/>
      <c r="AD705" s="68"/>
      <c r="AE705" s="68"/>
      <c r="AF705" s="68"/>
      <c r="AG705" s="68"/>
      <c r="AH705" s="68"/>
      <c r="AI705" s="68"/>
      <c r="AJ705" s="68"/>
      <c r="AK705" s="68"/>
      <c r="AL705" s="68"/>
      <c r="AM705" s="68"/>
      <c r="AN705" s="68"/>
    </row>
    <row r="706" spans="2:40">
      <c r="B706" s="68"/>
      <c r="C706" s="68"/>
      <c r="D706" s="68"/>
      <c r="E706" s="68"/>
      <c r="F706" s="68"/>
      <c r="G706" s="68"/>
      <c r="H706" s="68"/>
      <c r="I706" s="68"/>
      <c r="J706" s="68"/>
      <c r="K706" s="68"/>
      <c r="L706" s="68"/>
      <c r="M706" s="68"/>
      <c r="N706" s="68"/>
      <c r="O706" s="68"/>
      <c r="P706" s="68"/>
      <c r="Q706" s="68"/>
      <c r="R706" s="68"/>
      <c r="S706" s="68"/>
      <c r="T706" s="68"/>
      <c r="U706" s="68"/>
      <c r="V706" s="68"/>
      <c r="W706" s="68"/>
      <c r="X706" s="68"/>
      <c r="Y706" s="68"/>
      <c r="Z706" s="68"/>
      <c r="AA706" s="68"/>
      <c r="AB706" s="68"/>
      <c r="AC706" s="68"/>
      <c r="AD706" s="68"/>
      <c r="AE706" s="68"/>
      <c r="AF706" s="68"/>
      <c r="AG706" s="68"/>
      <c r="AH706" s="68"/>
      <c r="AI706" s="68"/>
      <c r="AJ706" s="68"/>
      <c r="AK706" s="68"/>
      <c r="AL706" s="68"/>
      <c r="AM706" s="68"/>
      <c r="AN706" s="68"/>
    </row>
    <row r="707" spans="2:40">
      <c r="B707" s="68"/>
      <c r="C707" s="68"/>
      <c r="D707" s="68"/>
      <c r="E707" s="68"/>
      <c r="F707" s="68"/>
      <c r="G707" s="68"/>
      <c r="H707" s="68"/>
      <c r="I707" s="68"/>
      <c r="J707" s="68"/>
      <c r="K707" s="68"/>
      <c r="L707" s="68"/>
      <c r="M707" s="68"/>
      <c r="N707" s="68"/>
      <c r="O707" s="68"/>
      <c r="P707" s="68"/>
      <c r="Q707" s="68"/>
      <c r="R707" s="68"/>
      <c r="S707" s="68"/>
      <c r="T707" s="68"/>
      <c r="U707" s="68"/>
      <c r="V707" s="68"/>
      <c r="W707" s="68"/>
      <c r="X707" s="68"/>
      <c r="Y707" s="68"/>
      <c r="Z707" s="68"/>
      <c r="AA707" s="68"/>
      <c r="AB707" s="68"/>
      <c r="AC707" s="68"/>
      <c r="AD707" s="68"/>
      <c r="AE707" s="68"/>
      <c r="AF707" s="68"/>
      <c r="AG707" s="68"/>
      <c r="AH707" s="68"/>
      <c r="AI707" s="68"/>
      <c r="AJ707" s="68"/>
      <c r="AK707" s="68"/>
      <c r="AL707" s="68"/>
      <c r="AM707" s="68"/>
      <c r="AN707" s="68"/>
    </row>
    <row r="708" spans="2:40">
      <c r="B708" s="68"/>
      <c r="C708" s="68"/>
      <c r="D708" s="68"/>
      <c r="E708" s="68"/>
      <c r="F708" s="68"/>
      <c r="G708" s="68"/>
      <c r="H708" s="68"/>
      <c r="I708" s="68"/>
      <c r="J708" s="68"/>
      <c r="K708" s="68"/>
      <c r="L708" s="68"/>
      <c r="M708" s="68"/>
      <c r="N708" s="68"/>
      <c r="O708" s="68"/>
      <c r="P708" s="68"/>
      <c r="Q708" s="68"/>
      <c r="R708" s="68"/>
      <c r="S708" s="68"/>
      <c r="T708" s="68"/>
      <c r="U708" s="68"/>
      <c r="V708" s="68"/>
      <c r="W708" s="68"/>
      <c r="X708" s="68"/>
      <c r="Y708" s="68"/>
      <c r="Z708" s="68"/>
      <c r="AA708" s="68"/>
      <c r="AB708" s="68"/>
      <c r="AC708" s="68"/>
      <c r="AD708" s="68"/>
      <c r="AE708" s="68"/>
      <c r="AF708" s="68"/>
      <c r="AG708" s="68"/>
      <c r="AH708" s="68"/>
      <c r="AI708" s="68"/>
      <c r="AJ708" s="68"/>
      <c r="AK708" s="68"/>
      <c r="AL708" s="68"/>
      <c r="AM708" s="68"/>
      <c r="AN708" s="68"/>
    </row>
    <row r="709" spans="2:40">
      <c r="B709" s="68"/>
      <c r="C709" s="68"/>
      <c r="D709" s="68"/>
      <c r="E709" s="68"/>
      <c r="F709" s="68"/>
      <c r="G709" s="68"/>
      <c r="H709" s="68"/>
      <c r="I709" s="68"/>
      <c r="J709" s="68"/>
      <c r="K709" s="68"/>
      <c r="L709" s="68"/>
      <c r="M709" s="68"/>
      <c r="N709" s="68"/>
      <c r="O709" s="68"/>
      <c r="P709" s="68"/>
      <c r="Q709" s="68"/>
      <c r="R709" s="68"/>
      <c r="S709" s="68"/>
      <c r="T709" s="68"/>
      <c r="U709" s="68"/>
      <c r="V709" s="68"/>
      <c r="W709" s="68"/>
      <c r="X709" s="68"/>
      <c r="Y709" s="68"/>
      <c r="Z709" s="68"/>
      <c r="AA709" s="68"/>
      <c r="AB709" s="68"/>
      <c r="AC709" s="68"/>
      <c r="AD709" s="68"/>
      <c r="AE709" s="68"/>
      <c r="AF709" s="68"/>
      <c r="AG709" s="68"/>
      <c r="AH709" s="68"/>
      <c r="AI709" s="68"/>
      <c r="AJ709" s="68"/>
      <c r="AK709" s="68"/>
      <c r="AL709" s="68"/>
      <c r="AM709" s="68"/>
      <c r="AN709" s="68"/>
    </row>
    <row r="710" spans="2:40">
      <c r="B710" s="68"/>
      <c r="C710" s="68"/>
      <c r="D710" s="68"/>
      <c r="E710" s="68"/>
      <c r="F710" s="68"/>
      <c r="G710" s="68"/>
      <c r="H710" s="68"/>
      <c r="I710" s="68"/>
      <c r="J710" s="68"/>
      <c r="K710" s="68"/>
      <c r="L710" s="68"/>
      <c r="M710" s="68"/>
      <c r="N710" s="68"/>
      <c r="O710" s="68"/>
      <c r="P710" s="68"/>
      <c r="Q710" s="68"/>
      <c r="R710" s="68"/>
      <c r="S710" s="68"/>
      <c r="T710" s="68"/>
      <c r="U710" s="68"/>
      <c r="V710" s="68"/>
      <c r="W710" s="68"/>
      <c r="X710" s="68"/>
      <c r="Y710" s="68"/>
      <c r="Z710" s="68"/>
      <c r="AA710" s="68"/>
      <c r="AB710" s="68"/>
      <c r="AC710" s="68"/>
      <c r="AD710" s="68"/>
      <c r="AE710" s="68"/>
      <c r="AF710" s="68"/>
      <c r="AG710" s="68"/>
      <c r="AH710" s="68"/>
      <c r="AI710" s="68"/>
      <c r="AJ710" s="68"/>
      <c r="AK710" s="68"/>
      <c r="AL710" s="68"/>
      <c r="AM710" s="68"/>
      <c r="AN710" s="68"/>
    </row>
    <row r="711" spans="2:40">
      <c r="B711" s="68"/>
      <c r="C711" s="68"/>
      <c r="D711" s="68"/>
      <c r="E711" s="68"/>
      <c r="F711" s="68"/>
      <c r="G711" s="68"/>
      <c r="H711" s="68"/>
      <c r="I711" s="68"/>
      <c r="J711" s="68"/>
      <c r="K711" s="68"/>
      <c r="L711" s="68"/>
      <c r="M711" s="68"/>
      <c r="N711" s="68"/>
      <c r="O711" s="68"/>
      <c r="P711" s="68"/>
      <c r="Q711" s="68"/>
      <c r="R711" s="68"/>
      <c r="S711" s="68"/>
      <c r="T711" s="68"/>
      <c r="U711" s="68"/>
      <c r="V711" s="68"/>
      <c r="W711" s="68"/>
      <c r="X711" s="68"/>
      <c r="Y711" s="68"/>
      <c r="Z711" s="68"/>
      <c r="AA711" s="68"/>
      <c r="AB711" s="68"/>
      <c r="AC711" s="68"/>
      <c r="AD711" s="68"/>
      <c r="AE711" s="68"/>
      <c r="AF711" s="68"/>
      <c r="AG711" s="68"/>
      <c r="AH711" s="68"/>
      <c r="AI711" s="68"/>
      <c r="AJ711" s="68"/>
      <c r="AK711" s="68"/>
      <c r="AL711" s="68"/>
      <c r="AM711" s="68"/>
      <c r="AN711" s="68"/>
    </row>
    <row r="712" spans="2:40">
      <c r="B712" s="68"/>
      <c r="C712" s="68"/>
      <c r="D712" s="68"/>
      <c r="E712" s="68"/>
      <c r="F712" s="68"/>
      <c r="G712" s="68"/>
      <c r="H712" s="68"/>
      <c r="I712" s="68"/>
      <c r="J712" s="68"/>
      <c r="K712" s="68"/>
      <c r="L712" s="68"/>
      <c r="M712" s="68"/>
      <c r="N712" s="68"/>
      <c r="O712" s="68"/>
      <c r="P712" s="68"/>
      <c r="Q712" s="68"/>
      <c r="R712" s="68"/>
      <c r="S712" s="68"/>
      <c r="T712" s="68"/>
      <c r="U712" s="68"/>
      <c r="V712" s="68"/>
      <c r="W712" s="68"/>
      <c r="X712" s="68"/>
      <c r="Y712" s="68"/>
      <c r="Z712" s="68"/>
      <c r="AA712" s="68"/>
      <c r="AB712" s="68"/>
      <c r="AC712" s="68"/>
      <c r="AD712" s="68"/>
      <c r="AE712" s="68"/>
      <c r="AF712" s="68"/>
      <c r="AG712" s="68"/>
      <c r="AH712" s="68"/>
      <c r="AI712" s="68"/>
      <c r="AJ712" s="68"/>
      <c r="AK712" s="68"/>
      <c r="AL712" s="68"/>
      <c r="AM712" s="68"/>
      <c r="AN712" s="68"/>
    </row>
    <row r="713" spans="2:40">
      <c r="B713" s="68"/>
      <c r="C713" s="68"/>
      <c r="D713" s="68"/>
      <c r="E713" s="68"/>
      <c r="F713" s="68"/>
      <c r="G713" s="68"/>
      <c r="H713" s="68"/>
      <c r="I713" s="68"/>
      <c r="J713" s="68"/>
      <c r="K713" s="68"/>
      <c r="L713" s="68"/>
      <c r="M713" s="68"/>
      <c r="N713" s="68"/>
      <c r="O713" s="68"/>
      <c r="P713" s="68"/>
      <c r="Q713" s="68"/>
      <c r="R713" s="68"/>
      <c r="S713" s="68"/>
      <c r="T713" s="68"/>
      <c r="U713" s="68"/>
      <c r="V713" s="68"/>
      <c r="W713" s="68"/>
      <c r="X713" s="68"/>
      <c r="Y713" s="68"/>
      <c r="Z713" s="68"/>
      <c r="AA713" s="68"/>
      <c r="AB713" s="68"/>
      <c r="AC713" s="68"/>
      <c r="AD713" s="68"/>
      <c r="AE713" s="68"/>
      <c r="AF713" s="68"/>
      <c r="AG713" s="68"/>
      <c r="AH713" s="68"/>
      <c r="AI713" s="68"/>
      <c r="AJ713" s="68"/>
      <c r="AK713" s="68"/>
      <c r="AL713" s="68"/>
      <c r="AM713" s="68"/>
      <c r="AN713" s="68"/>
    </row>
    <row r="714" spans="2:40">
      <c r="B714" s="68"/>
      <c r="C714" s="68"/>
      <c r="D714" s="68"/>
      <c r="E714" s="68"/>
      <c r="F714" s="68"/>
      <c r="G714" s="68"/>
      <c r="H714" s="68"/>
      <c r="I714" s="68"/>
      <c r="J714" s="68"/>
      <c r="K714" s="68"/>
      <c r="L714" s="68"/>
      <c r="M714" s="68"/>
      <c r="N714" s="68"/>
      <c r="O714" s="68"/>
      <c r="P714" s="68"/>
      <c r="Q714" s="68"/>
      <c r="R714" s="68"/>
      <c r="S714" s="68"/>
      <c r="T714" s="68"/>
      <c r="U714" s="68"/>
      <c r="V714" s="68"/>
      <c r="W714" s="68"/>
      <c r="X714" s="68"/>
      <c r="Y714" s="68"/>
      <c r="Z714" s="68"/>
      <c r="AA714" s="68"/>
      <c r="AB714" s="68"/>
      <c r="AC714" s="68"/>
      <c r="AD714" s="68"/>
      <c r="AE714" s="68"/>
      <c r="AF714" s="68"/>
      <c r="AG714" s="68"/>
      <c r="AH714" s="68"/>
      <c r="AI714" s="68"/>
      <c r="AJ714" s="68"/>
      <c r="AK714" s="68"/>
      <c r="AL714" s="68"/>
      <c r="AM714" s="68"/>
      <c r="AN714" s="68"/>
    </row>
    <row r="715" spans="2:40">
      <c r="B715" s="68"/>
      <c r="C715" s="68"/>
      <c r="D715" s="68"/>
      <c r="E715" s="68"/>
      <c r="F715" s="68"/>
      <c r="G715" s="68"/>
      <c r="H715" s="68"/>
      <c r="I715" s="68"/>
      <c r="J715" s="68"/>
      <c r="K715" s="68"/>
      <c r="L715" s="68"/>
      <c r="M715" s="68"/>
      <c r="N715" s="68"/>
      <c r="O715" s="68"/>
      <c r="P715" s="68"/>
      <c r="Q715" s="68"/>
      <c r="R715" s="68"/>
      <c r="S715" s="68"/>
      <c r="T715" s="68"/>
      <c r="U715" s="68"/>
      <c r="V715" s="68"/>
      <c r="W715" s="68"/>
      <c r="X715" s="68"/>
      <c r="Y715" s="68"/>
      <c r="Z715" s="68"/>
      <c r="AA715" s="68"/>
      <c r="AB715" s="68"/>
      <c r="AC715" s="68"/>
      <c r="AD715" s="68"/>
      <c r="AE715" s="68"/>
      <c r="AF715" s="68"/>
      <c r="AG715" s="68"/>
      <c r="AH715" s="68"/>
      <c r="AI715" s="68"/>
      <c r="AJ715" s="68"/>
      <c r="AK715" s="68"/>
      <c r="AL715" s="68"/>
      <c r="AM715" s="68"/>
      <c r="AN715" s="68"/>
    </row>
    <row r="716" spans="2:40">
      <c r="B716" s="68"/>
      <c r="C716" s="68"/>
      <c r="D716" s="68"/>
      <c r="E716" s="68"/>
      <c r="F716" s="68"/>
      <c r="G716" s="68"/>
      <c r="H716" s="68"/>
      <c r="I716" s="68"/>
      <c r="J716" s="68"/>
      <c r="K716" s="68"/>
      <c r="L716" s="68"/>
      <c r="M716" s="68"/>
      <c r="N716" s="68"/>
      <c r="O716" s="68"/>
      <c r="P716" s="68"/>
      <c r="Q716" s="68"/>
      <c r="R716" s="68"/>
      <c r="S716" s="68"/>
      <c r="T716" s="68"/>
      <c r="U716" s="68"/>
      <c r="V716" s="68"/>
      <c r="W716" s="68"/>
      <c r="X716" s="68"/>
      <c r="Y716" s="68"/>
      <c r="Z716" s="68"/>
      <c r="AA716" s="68"/>
      <c r="AB716" s="68"/>
      <c r="AC716" s="68"/>
      <c r="AD716" s="68"/>
      <c r="AE716" s="68"/>
      <c r="AF716" s="68"/>
      <c r="AG716" s="68"/>
      <c r="AH716" s="68"/>
      <c r="AI716" s="68"/>
      <c r="AJ716" s="68"/>
      <c r="AK716" s="68"/>
      <c r="AL716" s="68"/>
      <c r="AM716" s="68"/>
      <c r="AN716" s="68"/>
    </row>
    <row r="717" spans="2:40">
      <c r="B717" s="68"/>
      <c r="C717" s="68"/>
      <c r="D717" s="68"/>
      <c r="E717" s="68"/>
      <c r="F717" s="68"/>
      <c r="G717" s="68"/>
      <c r="H717" s="68"/>
      <c r="I717" s="68"/>
      <c r="J717" s="68"/>
      <c r="K717" s="68"/>
      <c r="L717" s="68"/>
      <c r="M717" s="68"/>
      <c r="N717" s="68"/>
      <c r="O717" s="68"/>
      <c r="P717" s="68"/>
      <c r="Q717" s="68"/>
      <c r="R717" s="68"/>
      <c r="S717" s="68"/>
      <c r="T717" s="68"/>
      <c r="U717" s="68"/>
      <c r="V717" s="68"/>
      <c r="W717" s="68"/>
      <c r="X717" s="68"/>
      <c r="Y717" s="68"/>
      <c r="Z717" s="68"/>
      <c r="AA717" s="68"/>
      <c r="AB717" s="68"/>
      <c r="AC717" s="68"/>
      <c r="AD717" s="68"/>
      <c r="AE717" s="68"/>
      <c r="AF717" s="68"/>
      <c r="AG717" s="68"/>
      <c r="AH717" s="68"/>
      <c r="AI717" s="68"/>
      <c r="AJ717" s="68"/>
      <c r="AK717" s="68"/>
      <c r="AL717" s="68"/>
      <c r="AM717" s="68"/>
      <c r="AN717" s="68"/>
    </row>
    <row r="718" spans="2:40">
      <c r="B718" s="68"/>
      <c r="C718" s="68"/>
      <c r="D718" s="68"/>
      <c r="E718" s="68"/>
      <c r="F718" s="68"/>
      <c r="G718" s="68"/>
      <c r="H718" s="68"/>
      <c r="I718" s="68"/>
      <c r="J718" s="68"/>
      <c r="K718" s="68"/>
      <c r="L718" s="68"/>
      <c r="M718" s="68"/>
      <c r="N718" s="68"/>
      <c r="O718" s="68"/>
      <c r="P718" s="68"/>
      <c r="Q718" s="68"/>
      <c r="R718" s="68"/>
      <c r="S718" s="68"/>
      <c r="T718" s="68"/>
      <c r="U718" s="68"/>
      <c r="V718" s="68"/>
      <c r="W718" s="68"/>
      <c r="X718" s="68"/>
      <c r="Y718" s="68"/>
      <c r="Z718" s="68"/>
      <c r="AA718" s="68"/>
      <c r="AB718" s="68"/>
      <c r="AC718" s="68"/>
      <c r="AD718" s="68"/>
      <c r="AE718" s="68"/>
      <c r="AF718" s="68"/>
      <c r="AG718" s="68"/>
      <c r="AH718" s="68"/>
      <c r="AI718" s="68"/>
      <c r="AJ718" s="68"/>
      <c r="AK718" s="68"/>
      <c r="AL718" s="68"/>
      <c r="AM718" s="68"/>
      <c r="AN718" s="68"/>
    </row>
    <row r="719" spans="2:40">
      <c r="B719" s="68"/>
      <c r="C719" s="68"/>
      <c r="D719" s="68"/>
      <c r="E719" s="68"/>
      <c r="F719" s="68"/>
      <c r="G719" s="68"/>
      <c r="H719" s="68"/>
      <c r="I719" s="68"/>
      <c r="J719" s="68"/>
      <c r="K719" s="68"/>
      <c r="L719" s="68"/>
      <c r="M719" s="68"/>
      <c r="N719" s="68"/>
      <c r="O719" s="68"/>
      <c r="P719" s="68"/>
      <c r="Q719" s="68"/>
      <c r="R719" s="68"/>
      <c r="S719" s="68"/>
      <c r="T719" s="68"/>
      <c r="U719" s="68"/>
      <c r="V719" s="68"/>
      <c r="W719" s="68"/>
      <c r="X719" s="68"/>
      <c r="Y719" s="68"/>
      <c r="Z719" s="68"/>
      <c r="AA719" s="68"/>
      <c r="AB719" s="68"/>
      <c r="AC719" s="68"/>
      <c r="AD719" s="68"/>
      <c r="AE719" s="68"/>
      <c r="AF719" s="68"/>
      <c r="AG719" s="68"/>
      <c r="AH719" s="68"/>
      <c r="AI719" s="68"/>
      <c r="AJ719" s="68"/>
      <c r="AK719" s="68"/>
      <c r="AL719" s="68"/>
      <c r="AM719" s="68"/>
      <c r="AN719" s="68"/>
    </row>
    <row r="720" spans="2:40">
      <c r="B720" s="68"/>
      <c r="C720" s="68"/>
      <c r="D720" s="68"/>
      <c r="E720" s="68"/>
      <c r="F720" s="68"/>
      <c r="G720" s="68"/>
      <c r="H720" s="68"/>
      <c r="I720" s="68"/>
      <c r="J720" s="68"/>
      <c r="K720" s="68"/>
      <c r="L720" s="68"/>
      <c r="M720" s="68"/>
      <c r="N720" s="68"/>
      <c r="O720" s="68"/>
      <c r="P720" s="68"/>
      <c r="Q720" s="68"/>
      <c r="R720" s="68"/>
      <c r="S720" s="68"/>
      <c r="T720" s="68"/>
      <c r="U720" s="68"/>
      <c r="V720" s="68"/>
      <c r="W720" s="68"/>
      <c r="X720" s="68"/>
      <c r="Y720" s="68"/>
      <c r="Z720" s="68"/>
      <c r="AA720" s="68"/>
      <c r="AB720" s="68"/>
      <c r="AC720" s="68"/>
      <c r="AD720" s="68"/>
      <c r="AE720" s="68"/>
      <c r="AF720" s="68"/>
      <c r="AG720" s="68"/>
      <c r="AH720" s="68"/>
      <c r="AI720" s="68"/>
      <c r="AJ720" s="68"/>
      <c r="AK720" s="68"/>
      <c r="AL720" s="68"/>
      <c r="AM720" s="68"/>
      <c r="AN720" s="68"/>
    </row>
    <row r="721" spans="2:40">
      <c r="B721" s="68"/>
      <c r="C721" s="68"/>
      <c r="D721" s="68"/>
      <c r="E721" s="68"/>
      <c r="F721" s="68"/>
      <c r="G721" s="68"/>
      <c r="H721" s="68"/>
      <c r="I721" s="68"/>
      <c r="J721" s="68"/>
      <c r="K721" s="68"/>
      <c r="L721" s="68"/>
      <c r="M721" s="68"/>
      <c r="N721" s="68"/>
      <c r="O721" s="68"/>
      <c r="P721" s="68"/>
      <c r="Q721" s="68"/>
      <c r="R721" s="68"/>
      <c r="S721" s="68"/>
      <c r="T721" s="68"/>
      <c r="U721" s="68"/>
      <c r="V721" s="68"/>
      <c r="W721" s="68"/>
      <c r="X721" s="68"/>
      <c r="Y721" s="68"/>
      <c r="Z721" s="68"/>
      <c r="AA721" s="68"/>
      <c r="AB721" s="68"/>
      <c r="AC721" s="68"/>
      <c r="AD721" s="68"/>
      <c r="AE721" s="68"/>
      <c r="AF721" s="68"/>
      <c r="AG721" s="68"/>
      <c r="AH721" s="68"/>
      <c r="AI721" s="68"/>
      <c r="AJ721" s="68"/>
      <c r="AK721" s="68"/>
      <c r="AL721" s="68"/>
      <c r="AM721" s="68"/>
      <c r="AN721" s="68"/>
    </row>
    <row r="722" spans="2:40">
      <c r="B722" s="68"/>
      <c r="C722" s="68"/>
      <c r="D722" s="68"/>
      <c r="E722" s="68"/>
      <c r="F722" s="68"/>
      <c r="G722" s="68"/>
      <c r="H722" s="68"/>
      <c r="I722" s="68"/>
      <c r="J722" s="68"/>
      <c r="K722" s="68"/>
      <c r="L722" s="68"/>
      <c r="M722" s="68"/>
      <c r="N722" s="68"/>
      <c r="O722" s="68"/>
      <c r="P722" s="68"/>
      <c r="Q722" s="68"/>
      <c r="R722" s="68"/>
      <c r="S722" s="68"/>
      <c r="T722" s="68"/>
      <c r="U722" s="68"/>
      <c r="V722" s="68"/>
      <c r="W722" s="68"/>
      <c r="X722" s="68"/>
      <c r="Y722" s="68"/>
      <c r="Z722" s="68"/>
      <c r="AA722" s="68"/>
      <c r="AB722" s="68"/>
      <c r="AC722" s="68"/>
      <c r="AD722" s="68"/>
      <c r="AE722" s="68"/>
      <c r="AF722" s="68"/>
      <c r="AG722" s="68"/>
      <c r="AH722" s="68"/>
      <c r="AI722" s="68"/>
      <c r="AJ722" s="68"/>
      <c r="AK722" s="68"/>
      <c r="AL722" s="68"/>
      <c r="AM722" s="68"/>
      <c r="AN722" s="68"/>
    </row>
    <row r="723" spans="2:40">
      <c r="B723" s="68"/>
      <c r="C723" s="68"/>
      <c r="D723" s="68"/>
      <c r="E723" s="68"/>
      <c r="F723" s="68"/>
      <c r="G723" s="68"/>
      <c r="H723" s="68"/>
      <c r="I723" s="68"/>
      <c r="J723" s="68"/>
      <c r="K723" s="68"/>
      <c r="L723" s="68"/>
      <c r="M723" s="68"/>
      <c r="N723" s="68"/>
      <c r="O723" s="68"/>
      <c r="P723" s="68"/>
      <c r="Q723" s="68"/>
      <c r="R723" s="68"/>
      <c r="S723" s="68"/>
      <c r="T723" s="68"/>
      <c r="U723" s="68"/>
      <c r="V723" s="68"/>
      <c r="W723" s="68"/>
      <c r="X723" s="68"/>
      <c r="Y723" s="68"/>
      <c r="Z723" s="68"/>
      <c r="AA723" s="68"/>
      <c r="AB723" s="68"/>
      <c r="AC723" s="68"/>
      <c r="AD723" s="68"/>
      <c r="AE723" s="68"/>
      <c r="AF723" s="68"/>
      <c r="AG723" s="68"/>
      <c r="AH723" s="68"/>
      <c r="AI723" s="68"/>
      <c r="AJ723" s="68"/>
      <c r="AK723" s="68"/>
      <c r="AL723" s="68"/>
      <c r="AM723" s="68"/>
      <c r="AN723" s="68"/>
    </row>
    <row r="724" spans="2:40">
      <c r="B724" s="68"/>
      <c r="C724" s="68"/>
      <c r="D724" s="68"/>
      <c r="E724" s="68"/>
      <c r="F724" s="68"/>
      <c r="G724" s="68"/>
      <c r="H724" s="68"/>
      <c r="I724" s="68"/>
      <c r="J724" s="68"/>
      <c r="K724" s="68"/>
      <c r="L724" s="68"/>
      <c r="M724" s="68"/>
      <c r="N724" s="68"/>
      <c r="O724" s="68"/>
      <c r="P724" s="68"/>
      <c r="Q724" s="68"/>
      <c r="R724" s="68"/>
      <c r="S724" s="68"/>
      <c r="T724" s="68"/>
      <c r="U724" s="68"/>
      <c r="V724" s="68"/>
      <c r="W724" s="68"/>
      <c r="X724" s="68"/>
      <c r="Y724" s="68"/>
      <c r="Z724" s="68"/>
      <c r="AA724" s="68"/>
      <c r="AB724" s="68"/>
      <c r="AC724" s="68"/>
      <c r="AD724" s="68"/>
      <c r="AE724" s="68"/>
      <c r="AF724" s="68"/>
      <c r="AG724" s="68"/>
      <c r="AH724" s="68"/>
      <c r="AI724" s="68"/>
      <c r="AJ724" s="68"/>
      <c r="AK724" s="68"/>
      <c r="AL724" s="68"/>
      <c r="AM724" s="68"/>
      <c r="AN724" s="68"/>
    </row>
    <row r="725" spans="2:40">
      <c r="B725" s="68"/>
      <c r="C725" s="68"/>
      <c r="D725" s="68"/>
      <c r="E725" s="68"/>
      <c r="F725" s="68"/>
      <c r="G725" s="68"/>
      <c r="H725" s="68"/>
      <c r="I725" s="68"/>
      <c r="J725" s="68"/>
      <c r="K725" s="68"/>
      <c r="L725" s="68"/>
      <c r="M725" s="68"/>
      <c r="N725" s="68"/>
      <c r="O725" s="68"/>
      <c r="P725" s="68"/>
      <c r="Q725" s="68"/>
      <c r="R725" s="68"/>
      <c r="S725" s="68"/>
      <c r="T725" s="68"/>
      <c r="U725" s="68"/>
      <c r="V725" s="68"/>
      <c r="W725" s="68"/>
      <c r="X725" s="68"/>
      <c r="Y725" s="68"/>
      <c r="Z725" s="68"/>
      <c r="AA725" s="68"/>
      <c r="AB725" s="68"/>
      <c r="AC725" s="68"/>
      <c r="AD725" s="68"/>
      <c r="AE725" s="68"/>
      <c r="AF725" s="68"/>
      <c r="AG725" s="68"/>
      <c r="AH725" s="68"/>
      <c r="AI725" s="68"/>
      <c r="AJ725" s="68"/>
      <c r="AK725" s="68"/>
      <c r="AL725" s="68"/>
      <c r="AM725" s="68"/>
      <c r="AN725" s="68"/>
    </row>
    <row r="726" spans="2:40">
      <c r="B726" s="68"/>
      <c r="C726" s="68"/>
      <c r="D726" s="68"/>
      <c r="E726" s="68"/>
      <c r="F726" s="68"/>
      <c r="G726" s="68"/>
      <c r="H726" s="68"/>
      <c r="I726" s="68"/>
      <c r="J726" s="68"/>
      <c r="K726" s="68"/>
      <c r="L726" s="68"/>
      <c r="M726" s="68"/>
      <c r="N726" s="68"/>
      <c r="O726" s="68"/>
      <c r="P726" s="68"/>
      <c r="Q726" s="68"/>
      <c r="R726" s="68"/>
      <c r="S726" s="68"/>
      <c r="T726" s="68"/>
      <c r="U726" s="68"/>
      <c r="V726" s="68"/>
      <c r="W726" s="68"/>
      <c r="X726" s="68"/>
      <c r="Y726" s="68"/>
      <c r="Z726" s="68"/>
      <c r="AA726" s="68"/>
      <c r="AB726" s="68"/>
      <c r="AC726" s="68"/>
      <c r="AD726" s="68"/>
      <c r="AE726" s="68"/>
      <c r="AF726" s="68"/>
      <c r="AG726" s="68"/>
      <c r="AH726" s="68"/>
      <c r="AI726" s="68"/>
      <c r="AJ726" s="68"/>
      <c r="AK726" s="68"/>
      <c r="AL726" s="68"/>
      <c r="AM726" s="68"/>
      <c r="AN726" s="68"/>
    </row>
    <row r="727" spans="2:40">
      <c r="B727" s="68"/>
      <c r="C727" s="68"/>
      <c r="D727" s="68"/>
      <c r="E727" s="68"/>
      <c r="F727" s="68"/>
      <c r="G727" s="68"/>
      <c r="H727" s="68"/>
      <c r="I727" s="68"/>
      <c r="J727" s="68"/>
      <c r="K727" s="68"/>
      <c r="L727" s="68"/>
      <c r="M727" s="68"/>
      <c r="N727" s="68"/>
      <c r="O727" s="68"/>
      <c r="P727" s="68"/>
      <c r="Q727" s="68"/>
      <c r="R727" s="68"/>
      <c r="S727" s="68"/>
      <c r="T727" s="68"/>
      <c r="U727" s="68"/>
      <c r="V727" s="68"/>
      <c r="W727" s="68"/>
      <c r="X727" s="68"/>
      <c r="Y727" s="68"/>
      <c r="Z727" s="68"/>
      <c r="AA727" s="68"/>
      <c r="AB727" s="68"/>
      <c r="AC727" s="68"/>
      <c r="AD727" s="68"/>
      <c r="AE727" s="68"/>
      <c r="AF727" s="68"/>
      <c r="AG727" s="68"/>
      <c r="AH727" s="68"/>
      <c r="AI727" s="68"/>
      <c r="AJ727" s="68"/>
      <c r="AK727" s="68"/>
      <c r="AL727" s="68"/>
      <c r="AM727" s="68"/>
      <c r="AN727" s="68"/>
    </row>
    <row r="728" spans="2:40">
      <c r="B728" s="68"/>
      <c r="C728" s="68"/>
      <c r="D728" s="68"/>
      <c r="E728" s="68"/>
      <c r="F728" s="68"/>
      <c r="G728" s="68"/>
      <c r="H728" s="68"/>
      <c r="I728" s="68"/>
      <c r="J728" s="68"/>
      <c r="K728" s="68"/>
      <c r="L728" s="68"/>
      <c r="M728" s="68"/>
      <c r="N728" s="68"/>
      <c r="O728" s="68"/>
      <c r="P728" s="68"/>
      <c r="Q728" s="68"/>
      <c r="R728" s="68"/>
      <c r="S728" s="68"/>
      <c r="T728" s="68"/>
      <c r="U728" s="68"/>
      <c r="V728" s="68"/>
      <c r="W728" s="68"/>
      <c r="X728" s="68"/>
      <c r="Y728" s="68"/>
      <c r="Z728" s="68"/>
      <c r="AA728" s="68"/>
      <c r="AB728" s="68"/>
      <c r="AC728" s="68"/>
      <c r="AD728" s="68"/>
      <c r="AE728" s="68"/>
      <c r="AF728" s="68"/>
      <c r="AG728" s="68"/>
      <c r="AH728" s="68"/>
      <c r="AI728" s="68"/>
      <c r="AJ728" s="68"/>
      <c r="AK728" s="68"/>
      <c r="AL728" s="68"/>
      <c r="AM728" s="68"/>
      <c r="AN728" s="68"/>
    </row>
    <row r="729" spans="2:40">
      <c r="B729" s="68"/>
      <c r="C729" s="68"/>
      <c r="D729" s="68"/>
      <c r="E729" s="68"/>
      <c r="F729" s="68"/>
      <c r="G729" s="68"/>
      <c r="H729" s="68"/>
      <c r="I729" s="68"/>
      <c r="J729" s="68"/>
      <c r="K729" s="68"/>
      <c r="L729" s="68"/>
      <c r="M729" s="68"/>
      <c r="N729" s="68"/>
      <c r="O729" s="68"/>
      <c r="P729" s="68"/>
      <c r="Q729" s="68"/>
      <c r="R729" s="68"/>
      <c r="S729" s="68"/>
      <c r="T729" s="68"/>
      <c r="U729" s="68"/>
      <c r="V729" s="68"/>
      <c r="W729" s="68"/>
      <c r="X729" s="68"/>
      <c r="Y729" s="68"/>
      <c r="Z729" s="68"/>
      <c r="AA729" s="68"/>
      <c r="AB729" s="68"/>
      <c r="AC729" s="68"/>
      <c r="AD729" s="68"/>
      <c r="AE729" s="68"/>
      <c r="AF729" s="68"/>
      <c r="AG729" s="68"/>
      <c r="AH729" s="68"/>
      <c r="AI729" s="68"/>
      <c r="AJ729" s="68"/>
      <c r="AK729" s="68"/>
      <c r="AL729" s="68"/>
      <c r="AM729" s="68"/>
      <c r="AN729" s="68"/>
    </row>
    <row r="730" spans="2:40">
      <c r="B730" s="68"/>
      <c r="C730" s="68"/>
      <c r="D730" s="68"/>
      <c r="E730" s="68"/>
      <c r="F730" s="68"/>
      <c r="G730" s="68"/>
      <c r="H730" s="68"/>
      <c r="I730" s="68"/>
      <c r="J730" s="68"/>
      <c r="K730" s="68"/>
      <c r="L730" s="68"/>
      <c r="M730" s="68"/>
      <c r="N730" s="68"/>
      <c r="O730" s="68"/>
      <c r="P730" s="68"/>
      <c r="Q730" s="68"/>
      <c r="R730" s="68"/>
      <c r="S730" s="68"/>
      <c r="T730" s="68"/>
      <c r="U730" s="68"/>
      <c r="V730" s="68"/>
      <c r="W730" s="68"/>
      <c r="X730" s="68"/>
      <c r="Y730" s="68"/>
      <c r="Z730" s="68"/>
      <c r="AA730" s="68"/>
      <c r="AB730" s="68"/>
      <c r="AC730" s="68"/>
      <c r="AD730" s="68"/>
      <c r="AE730" s="68"/>
      <c r="AF730" s="68"/>
      <c r="AG730" s="68"/>
      <c r="AH730" s="68"/>
      <c r="AI730" s="68"/>
      <c r="AJ730" s="68"/>
      <c r="AK730" s="68"/>
      <c r="AL730" s="68"/>
      <c r="AM730" s="68"/>
      <c r="AN730" s="68"/>
    </row>
    <row r="731" spans="2:40">
      <c r="B731" s="68"/>
      <c r="C731" s="68"/>
      <c r="D731" s="68"/>
      <c r="E731" s="68"/>
      <c r="F731" s="68"/>
      <c r="G731" s="68"/>
      <c r="H731" s="68"/>
      <c r="I731" s="68"/>
      <c r="J731" s="68"/>
      <c r="K731" s="68"/>
      <c r="L731" s="68"/>
      <c r="M731" s="68"/>
      <c r="N731" s="68"/>
      <c r="O731" s="68"/>
      <c r="P731" s="68"/>
      <c r="Q731" s="68"/>
      <c r="R731" s="68"/>
      <c r="S731" s="68"/>
      <c r="T731" s="68"/>
      <c r="U731" s="68"/>
      <c r="V731" s="68"/>
      <c r="W731" s="68"/>
      <c r="X731" s="68"/>
      <c r="Y731" s="68"/>
      <c r="Z731" s="68"/>
      <c r="AA731" s="68"/>
      <c r="AB731" s="68"/>
      <c r="AC731" s="68"/>
      <c r="AD731" s="68"/>
      <c r="AE731" s="68"/>
      <c r="AF731" s="68"/>
      <c r="AG731" s="68"/>
      <c r="AH731" s="68"/>
      <c r="AI731" s="68"/>
      <c r="AJ731" s="68"/>
      <c r="AK731" s="68"/>
      <c r="AL731" s="68"/>
      <c r="AM731" s="68"/>
      <c r="AN731" s="68"/>
    </row>
    <row r="732" spans="2:40">
      <c r="B732" s="68"/>
      <c r="C732" s="68"/>
      <c r="D732" s="68"/>
      <c r="E732" s="68"/>
      <c r="F732" s="68"/>
      <c r="G732" s="68"/>
      <c r="H732" s="68"/>
      <c r="I732" s="68"/>
      <c r="J732" s="68"/>
      <c r="K732" s="68"/>
      <c r="L732" s="68"/>
      <c r="M732" s="68"/>
      <c r="N732" s="68"/>
      <c r="O732" s="68"/>
      <c r="P732" s="68"/>
      <c r="Q732" s="68"/>
      <c r="R732" s="68"/>
      <c r="S732" s="68"/>
      <c r="T732" s="68"/>
      <c r="U732" s="68"/>
      <c r="V732" s="68"/>
      <c r="W732" s="68"/>
      <c r="X732" s="68"/>
      <c r="Y732" s="68"/>
      <c r="Z732" s="68"/>
      <c r="AA732" s="68"/>
      <c r="AB732" s="68"/>
      <c r="AC732" s="68"/>
      <c r="AD732" s="68"/>
      <c r="AE732" s="68"/>
      <c r="AF732" s="68"/>
      <c r="AG732" s="68"/>
      <c r="AH732" s="68"/>
      <c r="AI732" s="68"/>
      <c r="AJ732" s="68"/>
      <c r="AK732" s="68"/>
      <c r="AL732" s="68"/>
      <c r="AM732" s="68"/>
      <c r="AN732" s="68"/>
    </row>
    <row r="733" spans="2:40">
      <c r="B733" s="68"/>
      <c r="C733" s="68"/>
      <c r="D733" s="68"/>
      <c r="E733" s="68"/>
      <c r="F733" s="68"/>
      <c r="G733" s="68"/>
      <c r="H733" s="68"/>
      <c r="I733" s="68"/>
      <c r="J733" s="68"/>
      <c r="K733" s="68"/>
      <c r="L733" s="68"/>
      <c r="M733" s="68"/>
      <c r="N733" s="68"/>
      <c r="O733" s="68"/>
      <c r="P733" s="68"/>
      <c r="Q733" s="68"/>
      <c r="R733" s="68"/>
      <c r="S733" s="68"/>
      <c r="T733" s="68"/>
      <c r="U733" s="68"/>
      <c r="V733" s="68"/>
      <c r="W733" s="68"/>
      <c r="X733" s="68"/>
      <c r="Y733" s="68"/>
      <c r="Z733" s="68"/>
      <c r="AA733" s="68"/>
      <c r="AB733" s="68"/>
      <c r="AC733" s="68"/>
      <c r="AD733" s="68"/>
      <c r="AE733" s="68"/>
      <c r="AF733" s="68"/>
      <c r="AG733" s="68"/>
      <c r="AH733" s="68"/>
      <c r="AI733" s="68"/>
      <c r="AJ733" s="68"/>
      <c r="AK733" s="68"/>
      <c r="AL733" s="68"/>
      <c r="AM733" s="68"/>
      <c r="AN733" s="68"/>
    </row>
    <row r="734" spans="2:40">
      <c r="B734" s="68"/>
      <c r="C734" s="68"/>
      <c r="D734" s="68"/>
      <c r="E734" s="68"/>
      <c r="F734" s="68"/>
      <c r="G734" s="68"/>
      <c r="H734" s="68"/>
      <c r="I734" s="68"/>
      <c r="J734" s="68"/>
      <c r="K734" s="68"/>
      <c r="L734" s="68"/>
      <c r="M734" s="68"/>
      <c r="N734" s="68"/>
      <c r="O734" s="68"/>
      <c r="P734" s="68"/>
      <c r="Q734" s="68"/>
      <c r="R734" s="68"/>
      <c r="S734" s="68"/>
      <c r="T734" s="68"/>
      <c r="U734" s="68"/>
      <c r="V734" s="68"/>
      <c r="W734" s="68"/>
      <c r="X734" s="68"/>
      <c r="Y734" s="68"/>
      <c r="Z734" s="68"/>
      <c r="AA734" s="68"/>
      <c r="AB734" s="68"/>
      <c r="AC734" s="68"/>
      <c r="AD734" s="68"/>
      <c r="AE734" s="68"/>
      <c r="AF734" s="68"/>
      <c r="AG734" s="68"/>
      <c r="AH734" s="68"/>
      <c r="AI734" s="68"/>
      <c r="AJ734" s="68"/>
      <c r="AK734" s="68"/>
      <c r="AL734" s="68"/>
      <c r="AM734" s="68"/>
      <c r="AN734" s="68"/>
    </row>
    <row r="735" spans="2:40">
      <c r="B735" s="68"/>
      <c r="C735" s="68"/>
      <c r="D735" s="68"/>
      <c r="E735" s="68"/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</row>
    <row r="736" spans="2:40">
      <c r="B736" s="68"/>
      <c r="C736" s="68"/>
      <c r="D736" s="68"/>
      <c r="E736" s="68"/>
      <c r="F736" s="68"/>
      <c r="G736" s="68"/>
      <c r="H736" s="68"/>
      <c r="I736" s="68"/>
      <c r="J736" s="68"/>
      <c r="K736" s="68"/>
      <c r="L736" s="68"/>
      <c r="M736" s="68"/>
      <c r="N736" s="68"/>
      <c r="O736" s="68"/>
      <c r="P736" s="68"/>
      <c r="Q736" s="68"/>
      <c r="R736" s="68"/>
      <c r="S736" s="68"/>
      <c r="T736" s="68"/>
      <c r="U736" s="68"/>
      <c r="V736" s="68"/>
      <c r="W736" s="68"/>
      <c r="X736" s="68"/>
      <c r="Y736" s="68"/>
      <c r="Z736" s="68"/>
      <c r="AA736" s="68"/>
      <c r="AB736" s="68"/>
      <c r="AC736" s="68"/>
      <c r="AD736" s="68"/>
      <c r="AE736" s="68"/>
      <c r="AF736" s="68"/>
      <c r="AG736" s="68"/>
      <c r="AH736" s="68"/>
      <c r="AI736" s="68"/>
      <c r="AJ736" s="68"/>
      <c r="AK736" s="68"/>
      <c r="AL736" s="68"/>
      <c r="AM736" s="68"/>
      <c r="AN736" s="68"/>
    </row>
    <row r="737" spans="2:40">
      <c r="B737" s="68"/>
      <c r="C737" s="68"/>
      <c r="D737" s="68"/>
      <c r="E737" s="68"/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</row>
    <row r="738" spans="2:40">
      <c r="B738" s="68"/>
      <c r="C738" s="68"/>
      <c r="D738" s="68"/>
      <c r="E738" s="68"/>
      <c r="F738" s="68"/>
      <c r="G738" s="68"/>
      <c r="H738" s="68"/>
      <c r="I738" s="68"/>
      <c r="J738" s="68"/>
      <c r="K738" s="68"/>
      <c r="L738" s="68"/>
      <c r="M738" s="68"/>
      <c r="N738" s="68"/>
      <c r="O738" s="68"/>
      <c r="P738" s="68"/>
      <c r="Q738" s="68"/>
      <c r="R738" s="68"/>
      <c r="S738" s="68"/>
      <c r="T738" s="68"/>
      <c r="U738" s="68"/>
      <c r="V738" s="68"/>
      <c r="W738" s="68"/>
      <c r="X738" s="68"/>
      <c r="Y738" s="68"/>
      <c r="Z738" s="68"/>
      <c r="AA738" s="68"/>
      <c r="AB738" s="68"/>
      <c r="AC738" s="68"/>
      <c r="AD738" s="68"/>
      <c r="AE738" s="68"/>
      <c r="AF738" s="68"/>
      <c r="AG738" s="68"/>
      <c r="AH738" s="68"/>
      <c r="AI738" s="68"/>
      <c r="AJ738" s="68"/>
      <c r="AK738" s="68"/>
      <c r="AL738" s="68"/>
      <c r="AM738" s="68"/>
      <c r="AN738" s="68"/>
    </row>
    <row r="739" spans="2:40">
      <c r="B739" s="68"/>
      <c r="C739" s="68"/>
      <c r="D739" s="68"/>
      <c r="E739" s="68"/>
      <c r="F739" s="68"/>
      <c r="G739" s="68"/>
      <c r="H739" s="68"/>
      <c r="I739" s="68"/>
      <c r="J739" s="68"/>
      <c r="K739" s="68"/>
      <c r="L739" s="68"/>
      <c r="M739" s="68"/>
      <c r="N739" s="68"/>
      <c r="O739" s="68"/>
      <c r="P739" s="68"/>
      <c r="Q739" s="68"/>
      <c r="R739" s="68"/>
      <c r="S739" s="68"/>
      <c r="T739" s="68"/>
      <c r="U739" s="68"/>
      <c r="V739" s="68"/>
      <c r="W739" s="68"/>
      <c r="X739" s="68"/>
      <c r="Y739" s="68"/>
      <c r="Z739" s="68"/>
      <c r="AA739" s="68"/>
      <c r="AB739" s="68"/>
      <c r="AC739" s="68"/>
      <c r="AD739" s="68"/>
      <c r="AE739" s="68"/>
      <c r="AF739" s="68"/>
      <c r="AG739" s="68"/>
      <c r="AH739" s="68"/>
      <c r="AI739" s="68"/>
      <c r="AJ739" s="68"/>
      <c r="AK739" s="68"/>
      <c r="AL739" s="68"/>
      <c r="AM739" s="68"/>
      <c r="AN739" s="68"/>
    </row>
    <row r="740" spans="2:40">
      <c r="B740" s="68"/>
      <c r="C740" s="68"/>
      <c r="D740" s="68"/>
      <c r="E740" s="68"/>
      <c r="F740" s="68"/>
      <c r="G740" s="68"/>
      <c r="H740" s="68"/>
      <c r="I740" s="68"/>
      <c r="J740" s="68"/>
      <c r="K740" s="68"/>
      <c r="L740" s="68"/>
      <c r="M740" s="68"/>
      <c r="N740" s="68"/>
      <c r="O740" s="68"/>
      <c r="P740" s="68"/>
      <c r="Q740" s="68"/>
      <c r="R740" s="68"/>
      <c r="S740" s="68"/>
      <c r="T740" s="68"/>
      <c r="U740" s="68"/>
      <c r="V740" s="68"/>
      <c r="W740" s="68"/>
      <c r="X740" s="68"/>
      <c r="Y740" s="68"/>
      <c r="Z740" s="68"/>
      <c r="AA740" s="68"/>
      <c r="AB740" s="68"/>
      <c r="AC740" s="68"/>
      <c r="AD740" s="68"/>
      <c r="AE740" s="68"/>
      <c r="AF740" s="68"/>
      <c r="AG740" s="68"/>
      <c r="AH740" s="68"/>
      <c r="AI740" s="68"/>
      <c r="AJ740" s="68"/>
      <c r="AK740" s="68"/>
      <c r="AL740" s="68"/>
      <c r="AM740" s="68"/>
      <c r="AN740" s="68"/>
    </row>
    <row r="741" spans="2:40">
      <c r="B741" s="68"/>
      <c r="C741" s="68"/>
      <c r="D741" s="68"/>
      <c r="E741" s="68"/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</row>
    <row r="742" spans="2:40">
      <c r="B742" s="68"/>
      <c r="C742" s="68"/>
      <c r="D742" s="68"/>
      <c r="E742" s="68"/>
      <c r="F742" s="68"/>
      <c r="G742" s="68"/>
      <c r="H742" s="68"/>
      <c r="I742" s="68"/>
      <c r="J742" s="68"/>
      <c r="K742" s="68"/>
      <c r="L742" s="68"/>
      <c r="M742" s="68"/>
      <c r="N742" s="68"/>
      <c r="O742" s="68"/>
      <c r="P742" s="68"/>
      <c r="Q742" s="68"/>
      <c r="R742" s="68"/>
      <c r="S742" s="68"/>
      <c r="T742" s="68"/>
      <c r="U742" s="68"/>
      <c r="V742" s="68"/>
      <c r="W742" s="68"/>
      <c r="X742" s="68"/>
      <c r="Y742" s="68"/>
      <c r="Z742" s="68"/>
      <c r="AA742" s="68"/>
      <c r="AB742" s="68"/>
      <c r="AC742" s="68"/>
      <c r="AD742" s="68"/>
      <c r="AE742" s="68"/>
      <c r="AF742" s="68"/>
      <c r="AG742" s="68"/>
      <c r="AH742" s="68"/>
      <c r="AI742" s="68"/>
      <c r="AJ742" s="68"/>
      <c r="AK742" s="68"/>
      <c r="AL742" s="68"/>
      <c r="AM742" s="68"/>
      <c r="AN742" s="68"/>
    </row>
    <row r="743" spans="2:40">
      <c r="B743" s="68"/>
      <c r="C743" s="68"/>
      <c r="D743" s="68"/>
      <c r="E743" s="68"/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</row>
    <row r="744" spans="2:40">
      <c r="B744" s="68"/>
      <c r="C744" s="68"/>
      <c r="D744" s="68"/>
      <c r="E744" s="68"/>
      <c r="F744" s="68"/>
      <c r="G744" s="68"/>
      <c r="H744" s="68"/>
      <c r="I744" s="68"/>
      <c r="J744" s="68"/>
      <c r="K744" s="68"/>
      <c r="L744" s="68"/>
      <c r="M744" s="68"/>
      <c r="N744" s="68"/>
      <c r="O744" s="68"/>
      <c r="P744" s="68"/>
      <c r="Q744" s="68"/>
      <c r="R744" s="68"/>
      <c r="S744" s="68"/>
      <c r="T744" s="68"/>
      <c r="U744" s="68"/>
      <c r="V744" s="68"/>
      <c r="W744" s="68"/>
      <c r="X744" s="68"/>
      <c r="Y744" s="68"/>
      <c r="Z744" s="68"/>
      <c r="AA744" s="68"/>
      <c r="AB744" s="68"/>
      <c r="AC744" s="68"/>
      <c r="AD744" s="68"/>
      <c r="AE744" s="68"/>
      <c r="AF744" s="68"/>
      <c r="AG744" s="68"/>
      <c r="AH744" s="68"/>
      <c r="AI744" s="68"/>
      <c r="AJ744" s="68"/>
      <c r="AK744" s="68"/>
      <c r="AL744" s="68"/>
      <c r="AM744" s="68"/>
      <c r="AN744" s="68"/>
    </row>
    <row r="745" spans="2:40">
      <c r="B745" s="68"/>
      <c r="C745" s="68"/>
      <c r="D745" s="68"/>
      <c r="E745" s="68"/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</row>
    <row r="746" spans="2:40">
      <c r="B746" s="68"/>
      <c r="C746" s="68"/>
      <c r="D746" s="68"/>
      <c r="E746" s="68"/>
      <c r="F746" s="68"/>
      <c r="G746" s="68"/>
      <c r="H746" s="68"/>
      <c r="I746" s="68"/>
      <c r="J746" s="68"/>
      <c r="K746" s="68"/>
      <c r="L746" s="68"/>
      <c r="M746" s="68"/>
      <c r="N746" s="68"/>
      <c r="O746" s="68"/>
      <c r="P746" s="68"/>
      <c r="Q746" s="68"/>
      <c r="R746" s="68"/>
      <c r="S746" s="68"/>
      <c r="T746" s="68"/>
      <c r="U746" s="68"/>
      <c r="V746" s="68"/>
      <c r="W746" s="68"/>
      <c r="X746" s="68"/>
      <c r="Y746" s="68"/>
      <c r="Z746" s="68"/>
      <c r="AA746" s="68"/>
      <c r="AB746" s="68"/>
      <c r="AC746" s="68"/>
      <c r="AD746" s="68"/>
      <c r="AE746" s="68"/>
      <c r="AF746" s="68"/>
      <c r="AG746" s="68"/>
      <c r="AH746" s="68"/>
      <c r="AI746" s="68"/>
      <c r="AJ746" s="68"/>
      <c r="AK746" s="68"/>
      <c r="AL746" s="68"/>
      <c r="AM746" s="68"/>
      <c r="AN746" s="68"/>
    </row>
    <row r="747" spans="2:40">
      <c r="B747" s="68"/>
      <c r="C747" s="68"/>
      <c r="D747" s="68"/>
      <c r="E747" s="68"/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</row>
    <row r="748" spans="2:40">
      <c r="B748" s="68"/>
      <c r="C748" s="68"/>
      <c r="D748" s="68"/>
      <c r="E748" s="68"/>
      <c r="F748" s="68"/>
      <c r="G748" s="68"/>
      <c r="H748" s="68"/>
      <c r="I748" s="68"/>
      <c r="J748" s="68"/>
      <c r="K748" s="68"/>
      <c r="L748" s="68"/>
      <c r="M748" s="68"/>
      <c r="N748" s="68"/>
      <c r="O748" s="68"/>
      <c r="P748" s="68"/>
      <c r="Q748" s="68"/>
      <c r="R748" s="68"/>
      <c r="S748" s="68"/>
      <c r="T748" s="68"/>
      <c r="U748" s="68"/>
      <c r="V748" s="68"/>
      <c r="W748" s="68"/>
      <c r="X748" s="68"/>
      <c r="Y748" s="68"/>
      <c r="Z748" s="68"/>
      <c r="AA748" s="68"/>
      <c r="AB748" s="68"/>
      <c r="AC748" s="68"/>
      <c r="AD748" s="68"/>
      <c r="AE748" s="68"/>
      <c r="AF748" s="68"/>
      <c r="AG748" s="68"/>
      <c r="AH748" s="68"/>
      <c r="AI748" s="68"/>
      <c r="AJ748" s="68"/>
      <c r="AK748" s="68"/>
      <c r="AL748" s="68"/>
      <c r="AM748" s="68"/>
      <c r="AN748" s="68"/>
    </row>
    <row r="749" spans="2:40">
      <c r="B749" s="68"/>
      <c r="C749" s="68"/>
      <c r="D749" s="68"/>
      <c r="E749" s="68"/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</row>
    <row r="750" spans="2:40">
      <c r="B750" s="68"/>
      <c r="C750" s="68"/>
      <c r="D750" s="68"/>
      <c r="E750" s="68"/>
      <c r="F750" s="68"/>
      <c r="G750" s="68"/>
      <c r="H750" s="68"/>
      <c r="I750" s="68"/>
      <c r="J750" s="68"/>
      <c r="K750" s="68"/>
      <c r="L750" s="68"/>
      <c r="M750" s="68"/>
      <c r="N750" s="68"/>
      <c r="O750" s="68"/>
      <c r="P750" s="68"/>
      <c r="Q750" s="68"/>
      <c r="R750" s="68"/>
      <c r="S750" s="68"/>
      <c r="T750" s="68"/>
      <c r="U750" s="68"/>
      <c r="V750" s="68"/>
      <c r="W750" s="68"/>
      <c r="X750" s="68"/>
      <c r="Y750" s="68"/>
      <c r="Z750" s="68"/>
      <c r="AA750" s="68"/>
      <c r="AB750" s="68"/>
      <c r="AC750" s="68"/>
      <c r="AD750" s="68"/>
      <c r="AE750" s="68"/>
      <c r="AF750" s="68"/>
      <c r="AG750" s="68"/>
      <c r="AH750" s="68"/>
      <c r="AI750" s="68"/>
      <c r="AJ750" s="68"/>
      <c r="AK750" s="68"/>
      <c r="AL750" s="68"/>
      <c r="AM750" s="68"/>
      <c r="AN750" s="68"/>
    </row>
    <row r="751" spans="2:40">
      <c r="B751" s="68"/>
      <c r="C751" s="68"/>
      <c r="D751" s="68"/>
      <c r="E751" s="68"/>
      <c r="F751" s="68"/>
      <c r="G751" s="68"/>
      <c r="H751" s="68"/>
      <c r="I751" s="68"/>
      <c r="J751" s="68"/>
      <c r="K751" s="68"/>
      <c r="L751" s="68"/>
      <c r="M751" s="68"/>
      <c r="N751" s="68"/>
      <c r="O751" s="68"/>
      <c r="P751" s="68"/>
      <c r="Q751" s="68"/>
      <c r="R751" s="68"/>
      <c r="S751" s="68"/>
      <c r="T751" s="68"/>
      <c r="U751" s="68"/>
      <c r="V751" s="68"/>
      <c r="W751" s="68"/>
      <c r="X751" s="68"/>
      <c r="Y751" s="68"/>
      <c r="Z751" s="68"/>
      <c r="AA751" s="68"/>
      <c r="AB751" s="68"/>
      <c r="AC751" s="68"/>
      <c r="AD751" s="68"/>
      <c r="AE751" s="68"/>
      <c r="AF751" s="68"/>
      <c r="AG751" s="68"/>
      <c r="AH751" s="68"/>
      <c r="AI751" s="68"/>
      <c r="AJ751" s="68"/>
      <c r="AK751" s="68"/>
      <c r="AL751" s="68"/>
      <c r="AM751" s="68"/>
      <c r="AN751" s="68"/>
    </row>
    <row r="752" spans="2:40">
      <c r="B752" s="68"/>
      <c r="C752" s="68"/>
      <c r="D752" s="68"/>
      <c r="E752" s="68"/>
      <c r="F752" s="68"/>
      <c r="G752" s="68"/>
      <c r="H752" s="68"/>
      <c r="I752" s="68"/>
      <c r="J752" s="68"/>
      <c r="K752" s="68"/>
      <c r="L752" s="68"/>
      <c r="M752" s="68"/>
      <c r="N752" s="68"/>
      <c r="O752" s="68"/>
      <c r="P752" s="68"/>
      <c r="Q752" s="68"/>
      <c r="R752" s="68"/>
      <c r="S752" s="68"/>
      <c r="T752" s="68"/>
      <c r="U752" s="68"/>
      <c r="V752" s="68"/>
      <c r="W752" s="68"/>
      <c r="X752" s="68"/>
      <c r="Y752" s="68"/>
      <c r="Z752" s="68"/>
      <c r="AA752" s="68"/>
      <c r="AB752" s="68"/>
      <c r="AC752" s="68"/>
      <c r="AD752" s="68"/>
      <c r="AE752" s="68"/>
      <c r="AF752" s="68"/>
      <c r="AG752" s="68"/>
      <c r="AH752" s="68"/>
      <c r="AI752" s="68"/>
      <c r="AJ752" s="68"/>
      <c r="AK752" s="68"/>
      <c r="AL752" s="68"/>
      <c r="AM752" s="68"/>
      <c r="AN752" s="68"/>
    </row>
    <row r="753" spans="2:40">
      <c r="B753" s="68"/>
      <c r="C753" s="68"/>
      <c r="D753" s="68"/>
      <c r="E753" s="68"/>
      <c r="F753" s="68"/>
      <c r="G753" s="68"/>
      <c r="H753" s="68"/>
      <c r="I753" s="68"/>
      <c r="J753" s="68"/>
      <c r="K753" s="68"/>
      <c r="L753" s="68"/>
      <c r="M753" s="68"/>
      <c r="N753" s="68"/>
      <c r="O753" s="68"/>
      <c r="P753" s="68"/>
      <c r="Q753" s="68"/>
      <c r="R753" s="68"/>
      <c r="S753" s="68"/>
      <c r="T753" s="68"/>
      <c r="U753" s="68"/>
      <c r="V753" s="68"/>
      <c r="W753" s="68"/>
      <c r="X753" s="68"/>
      <c r="Y753" s="68"/>
      <c r="Z753" s="68"/>
      <c r="AA753" s="68"/>
      <c r="AB753" s="68"/>
      <c r="AC753" s="68"/>
      <c r="AD753" s="68"/>
      <c r="AE753" s="68"/>
      <c r="AF753" s="68"/>
      <c r="AG753" s="68"/>
      <c r="AH753" s="68"/>
      <c r="AI753" s="68"/>
      <c r="AJ753" s="68"/>
      <c r="AK753" s="68"/>
      <c r="AL753" s="68"/>
      <c r="AM753" s="68"/>
      <c r="AN753" s="68"/>
    </row>
    <row r="754" spans="2:40">
      <c r="B754" s="68"/>
      <c r="C754" s="68"/>
      <c r="D754" s="68"/>
      <c r="E754" s="68"/>
      <c r="F754" s="68"/>
      <c r="G754" s="68"/>
      <c r="H754" s="68"/>
      <c r="I754" s="68"/>
      <c r="J754" s="68"/>
      <c r="K754" s="68"/>
      <c r="L754" s="68"/>
      <c r="M754" s="68"/>
      <c r="N754" s="68"/>
      <c r="O754" s="68"/>
      <c r="P754" s="68"/>
      <c r="Q754" s="68"/>
      <c r="R754" s="68"/>
      <c r="S754" s="68"/>
      <c r="T754" s="68"/>
      <c r="U754" s="68"/>
      <c r="V754" s="68"/>
      <c r="W754" s="68"/>
      <c r="X754" s="68"/>
      <c r="Y754" s="68"/>
      <c r="Z754" s="68"/>
      <c r="AA754" s="68"/>
      <c r="AB754" s="68"/>
      <c r="AC754" s="68"/>
      <c r="AD754" s="68"/>
      <c r="AE754" s="68"/>
      <c r="AF754" s="68"/>
      <c r="AG754" s="68"/>
      <c r="AH754" s="68"/>
      <c r="AI754" s="68"/>
      <c r="AJ754" s="68"/>
      <c r="AK754" s="68"/>
      <c r="AL754" s="68"/>
      <c r="AM754" s="68"/>
      <c r="AN754" s="68"/>
    </row>
    <row r="755" spans="2:40">
      <c r="B755" s="68"/>
      <c r="C755" s="68"/>
      <c r="D755" s="68"/>
      <c r="E755" s="68"/>
      <c r="F755" s="68"/>
      <c r="G755" s="68"/>
      <c r="H755" s="68"/>
      <c r="I755" s="68"/>
      <c r="J755" s="68"/>
      <c r="K755" s="68"/>
      <c r="L755" s="68"/>
      <c r="M755" s="68"/>
      <c r="N755" s="68"/>
      <c r="O755" s="68"/>
      <c r="P755" s="68"/>
      <c r="Q755" s="68"/>
      <c r="R755" s="68"/>
      <c r="S755" s="68"/>
      <c r="T755" s="68"/>
      <c r="U755" s="68"/>
      <c r="V755" s="68"/>
      <c r="W755" s="68"/>
      <c r="X755" s="68"/>
      <c r="Y755" s="68"/>
      <c r="Z755" s="68"/>
      <c r="AA755" s="68"/>
      <c r="AB755" s="68"/>
      <c r="AC755" s="68"/>
      <c r="AD755" s="68"/>
      <c r="AE755" s="68"/>
      <c r="AF755" s="68"/>
      <c r="AG755" s="68"/>
      <c r="AH755" s="68"/>
      <c r="AI755" s="68"/>
      <c r="AJ755" s="68"/>
      <c r="AK755" s="68"/>
      <c r="AL755" s="68"/>
      <c r="AM755" s="68"/>
      <c r="AN755" s="68"/>
    </row>
    <row r="756" spans="2:40">
      <c r="B756" s="68"/>
      <c r="C756" s="68"/>
      <c r="D756" s="68"/>
      <c r="E756" s="68"/>
      <c r="F756" s="68"/>
      <c r="G756" s="68"/>
      <c r="H756" s="68"/>
      <c r="I756" s="68"/>
      <c r="J756" s="68"/>
      <c r="K756" s="68"/>
      <c r="L756" s="68"/>
      <c r="M756" s="68"/>
      <c r="N756" s="68"/>
      <c r="O756" s="68"/>
      <c r="P756" s="68"/>
      <c r="Q756" s="68"/>
      <c r="R756" s="68"/>
      <c r="S756" s="68"/>
      <c r="T756" s="68"/>
      <c r="U756" s="68"/>
      <c r="V756" s="68"/>
      <c r="W756" s="68"/>
      <c r="X756" s="68"/>
      <c r="Y756" s="68"/>
      <c r="Z756" s="68"/>
      <c r="AA756" s="68"/>
      <c r="AB756" s="68"/>
      <c r="AC756" s="68"/>
      <c r="AD756" s="68"/>
      <c r="AE756" s="68"/>
      <c r="AF756" s="68"/>
      <c r="AG756" s="68"/>
      <c r="AH756" s="68"/>
      <c r="AI756" s="68"/>
      <c r="AJ756" s="68"/>
      <c r="AK756" s="68"/>
      <c r="AL756" s="68"/>
      <c r="AM756" s="68"/>
      <c r="AN756" s="68"/>
    </row>
    <row r="757" spans="2:40">
      <c r="B757" s="68"/>
      <c r="C757" s="68"/>
      <c r="D757" s="68"/>
      <c r="E757" s="68"/>
      <c r="F757" s="68"/>
      <c r="G757" s="68"/>
      <c r="H757" s="68"/>
      <c r="I757" s="68"/>
      <c r="J757" s="68"/>
      <c r="K757" s="68"/>
      <c r="L757" s="68"/>
      <c r="M757" s="68"/>
      <c r="N757" s="68"/>
      <c r="O757" s="68"/>
      <c r="P757" s="68"/>
      <c r="Q757" s="68"/>
      <c r="R757" s="68"/>
      <c r="S757" s="68"/>
      <c r="T757" s="68"/>
      <c r="U757" s="68"/>
      <c r="V757" s="68"/>
      <c r="W757" s="68"/>
      <c r="X757" s="68"/>
      <c r="Y757" s="68"/>
      <c r="Z757" s="68"/>
      <c r="AA757" s="68"/>
      <c r="AB757" s="68"/>
      <c r="AC757" s="68"/>
      <c r="AD757" s="68"/>
      <c r="AE757" s="68"/>
      <c r="AF757" s="68"/>
      <c r="AG757" s="68"/>
      <c r="AH757" s="68"/>
      <c r="AI757" s="68"/>
      <c r="AJ757" s="68"/>
      <c r="AK757" s="68"/>
      <c r="AL757" s="68"/>
      <c r="AM757" s="68"/>
      <c r="AN757" s="68"/>
    </row>
    <row r="758" spans="2:40">
      <c r="B758" s="68"/>
      <c r="C758" s="68"/>
      <c r="D758" s="68"/>
      <c r="E758" s="68"/>
      <c r="F758" s="68"/>
      <c r="G758" s="68"/>
      <c r="H758" s="68"/>
      <c r="I758" s="68"/>
      <c r="J758" s="68"/>
      <c r="K758" s="68"/>
      <c r="L758" s="68"/>
      <c r="M758" s="68"/>
      <c r="N758" s="68"/>
      <c r="O758" s="68"/>
      <c r="P758" s="68"/>
      <c r="Q758" s="68"/>
      <c r="R758" s="68"/>
      <c r="S758" s="68"/>
      <c r="T758" s="68"/>
      <c r="U758" s="68"/>
      <c r="V758" s="68"/>
      <c r="W758" s="68"/>
      <c r="X758" s="68"/>
      <c r="Y758" s="68"/>
      <c r="Z758" s="68"/>
      <c r="AA758" s="68"/>
      <c r="AB758" s="68"/>
      <c r="AC758" s="68"/>
      <c r="AD758" s="68"/>
      <c r="AE758" s="68"/>
      <c r="AF758" s="68"/>
      <c r="AG758" s="68"/>
      <c r="AH758" s="68"/>
      <c r="AI758" s="68"/>
      <c r="AJ758" s="68"/>
      <c r="AK758" s="68"/>
      <c r="AL758" s="68"/>
      <c r="AM758" s="68"/>
      <c r="AN758" s="68"/>
    </row>
    <row r="759" spans="2:40">
      <c r="B759" s="68"/>
      <c r="C759" s="68"/>
      <c r="D759" s="68"/>
      <c r="E759" s="68"/>
      <c r="F759" s="68"/>
      <c r="G759" s="68"/>
      <c r="H759" s="68"/>
      <c r="I759" s="68"/>
      <c r="J759" s="68"/>
      <c r="K759" s="68"/>
      <c r="L759" s="68"/>
      <c r="M759" s="68"/>
      <c r="N759" s="68"/>
      <c r="O759" s="68"/>
      <c r="P759" s="68"/>
      <c r="Q759" s="68"/>
      <c r="R759" s="68"/>
      <c r="S759" s="68"/>
      <c r="T759" s="68"/>
      <c r="U759" s="68"/>
      <c r="V759" s="68"/>
      <c r="W759" s="68"/>
      <c r="X759" s="68"/>
      <c r="Y759" s="68"/>
      <c r="Z759" s="68"/>
      <c r="AA759" s="68"/>
      <c r="AB759" s="68"/>
      <c r="AC759" s="68"/>
      <c r="AD759" s="68"/>
      <c r="AE759" s="68"/>
      <c r="AF759" s="68"/>
      <c r="AG759" s="68"/>
      <c r="AH759" s="68"/>
      <c r="AI759" s="68"/>
      <c r="AJ759" s="68"/>
      <c r="AK759" s="68"/>
      <c r="AL759" s="68"/>
      <c r="AM759" s="68"/>
      <c r="AN759" s="68"/>
    </row>
    <row r="760" spans="2:40">
      <c r="B760" s="68"/>
      <c r="C760" s="68"/>
      <c r="D760" s="68"/>
      <c r="E760" s="68"/>
      <c r="F760" s="68"/>
      <c r="G760" s="68"/>
      <c r="H760" s="68"/>
      <c r="I760" s="68"/>
      <c r="J760" s="68"/>
      <c r="K760" s="68"/>
      <c r="L760" s="68"/>
      <c r="M760" s="68"/>
      <c r="N760" s="68"/>
      <c r="O760" s="68"/>
      <c r="P760" s="68"/>
      <c r="Q760" s="68"/>
      <c r="R760" s="68"/>
      <c r="S760" s="68"/>
      <c r="T760" s="68"/>
      <c r="U760" s="68"/>
      <c r="V760" s="68"/>
      <c r="W760" s="68"/>
      <c r="X760" s="68"/>
      <c r="Y760" s="68"/>
      <c r="Z760" s="68"/>
      <c r="AA760" s="68"/>
      <c r="AB760" s="68"/>
      <c r="AC760" s="68"/>
      <c r="AD760" s="68"/>
      <c r="AE760" s="68"/>
      <c r="AF760" s="68"/>
      <c r="AG760" s="68"/>
      <c r="AH760" s="68"/>
      <c r="AI760" s="68"/>
      <c r="AJ760" s="68"/>
      <c r="AK760" s="68"/>
      <c r="AL760" s="68"/>
      <c r="AM760" s="68"/>
      <c r="AN760" s="68"/>
    </row>
    <row r="761" spans="2:40">
      <c r="B761" s="68"/>
      <c r="C761" s="68"/>
      <c r="D761" s="68"/>
      <c r="E761" s="68"/>
      <c r="F761" s="68"/>
      <c r="G761" s="68"/>
      <c r="H761" s="68"/>
      <c r="I761" s="68"/>
      <c r="J761" s="68"/>
      <c r="K761" s="68"/>
      <c r="L761" s="68"/>
      <c r="M761" s="68"/>
      <c r="N761" s="68"/>
      <c r="O761" s="68"/>
      <c r="P761" s="68"/>
      <c r="Q761" s="68"/>
      <c r="R761" s="68"/>
      <c r="S761" s="68"/>
      <c r="T761" s="68"/>
      <c r="U761" s="68"/>
      <c r="V761" s="68"/>
      <c r="W761" s="68"/>
      <c r="X761" s="68"/>
      <c r="Y761" s="68"/>
      <c r="Z761" s="68"/>
      <c r="AA761" s="68"/>
      <c r="AB761" s="68"/>
      <c r="AC761" s="68"/>
      <c r="AD761" s="68"/>
      <c r="AE761" s="68"/>
      <c r="AF761" s="68"/>
      <c r="AG761" s="68"/>
      <c r="AH761" s="68"/>
      <c r="AI761" s="68"/>
      <c r="AJ761" s="68"/>
      <c r="AK761" s="68"/>
      <c r="AL761" s="68"/>
      <c r="AM761" s="68"/>
      <c r="AN761" s="68"/>
    </row>
    <row r="762" spans="2:40">
      <c r="B762" s="68"/>
      <c r="C762" s="68"/>
      <c r="D762" s="68"/>
      <c r="E762" s="68"/>
      <c r="F762" s="68"/>
      <c r="G762" s="68"/>
      <c r="H762" s="68"/>
      <c r="I762" s="68"/>
      <c r="J762" s="68"/>
      <c r="K762" s="68"/>
      <c r="L762" s="68"/>
      <c r="M762" s="68"/>
      <c r="N762" s="68"/>
      <c r="O762" s="68"/>
      <c r="P762" s="68"/>
      <c r="Q762" s="68"/>
      <c r="R762" s="68"/>
      <c r="S762" s="68"/>
      <c r="T762" s="68"/>
      <c r="U762" s="68"/>
      <c r="V762" s="68"/>
      <c r="W762" s="68"/>
      <c r="X762" s="68"/>
      <c r="Y762" s="68"/>
      <c r="Z762" s="68"/>
      <c r="AA762" s="68"/>
      <c r="AB762" s="68"/>
      <c r="AC762" s="68"/>
      <c r="AD762" s="68"/>
      <c r="AE762" s="68"/>
      <c r="AF762" s="68"/>
      <c r="AG762" s="68"/>
      <c r="AH762" s="68"/>
      <c r="AI762" s="68"/>
      <c r="AJ762" s="68"/>
      <c r="AK762" s="68"/>
      <c r="AL762" s="68"/>
      <c r="AM762" s="68"/>
      <c r="AN762" s="68"/>
    </row>
    <row r="763" spans="2:40">
      <c r="B763" s="68"/>
      <c r="C763" s="68"/>
      <c r="D763" s="68"/>
      <c r="E763" s="68"/>
      <c r="F763" s="68"/>
      <c r="G763" s="68"/>
      <c r="H763" s="68"/>
      <c r="I763" s="68"/>
      <c r="J763" s="68"/>
      <c r="K763" s="68"/>
      <c r="L763" s="68"/>
      <c r="M763" s="68"/>
      <c r="N763" s="68"/>
      <c r="O763" s="68"/>
      <c r="P763" s="68"/>
      <c r="Q763" s="68"/>
      <c r="R763" s="68"/>
      <c r="S763" s="68"/>
      <c r="T763" s="68"/>
      <c r="U763" s="68"/>
      <c r="V763" s="68"/>
      <c r="W763" s="68"/>
      <c r="X763" s="68"/>
      <c r="Y763" s="68"/>
      <c r="Z763" s="68"/>
      <c r="AA763" s="68"/>
      <c r="AB763" s="68"/>
      <c r="AC763" s="68"/>
      <c r="AD763" s="68"/>
      <c r="AE763" s="68"/>
      <c r="AF763" s="68"/>
      <c r="AG763" s="68"/>
      <c r="AH763" s="68"/>
      <c r="AI763" s="68"/>
      <c r="AJ763" s="68"/>
      <c r="AK763" s="68"/>
      <c r="AL763" s="68"/>
      <c r="AM763" s="68"/>
      <c r="AN763" s="68"/>
    </row>
    <row r="764" spans="2:40">
      <c r="B764" s="68"/>
      <c r="C764" s="68"/>
      <c r="D764" s="68"/>
      <c r="E764" s="68"/>
      <c r="F764" s="68"/>
      <c r="G764" s="68"/>
      <c r="H764" s="68"/>
      <c r="I764" s="68"/>
      <c r="J764" s="68"/>
      <c r="K764" s="68"/>
      <c r="L764" s="68"/>
      <c r="M764" s="68"/>
      <c r="N764" s="68"/>
      <c r="O764" s="68"/>
      <c r="P764" s="68"/>
      <c r="Q764" s="68"/>
      <c r="R764" s="68"/>
      <c r="S764" s="68"/>
      <c r="T764" s="68"/>
      <c r="U764" s="68"/>
      <c r="V764" s="68"/>
      <c r="W764" s="68"/>
      <c r="X764" s="68"/>
      <c r="Y764" s="68"/>
      <c r="Z764" s="68"/>
      <c r="AA764" s="68"/>
      <c r="AB764" s="68"/>
      <c r="AC764" s="68"/>
      <c r="AD764" s="68"/>
      <c r="AE764" s="68"/>
      <c r="AF764" s="68"/>
      <c r="AG764" s="68"/>
      <c r="AH764" s="68"/>
      <c r="AI764" s="68"/>
      <c r="AJ764" s="68"/>
      <c r="AK764" s="68"/>
      <c r="AL764" s="68"/>
      <c r="AM764" s="68"/>
      <c r="AN764" s="68"/>
    </row>
    <row r="765" spans="2:40">
      <c r="B765" s="68"/>
      <c r="C765" s="68"/>
      <c r="D765" s="68"/>
      <c r="E765" s="68"/>
      <c r="F765" s="68"/>
      <c r="G765" s="68"/>
      <c r="H765" s="68"/>
      <c r="I765" s="68"/>
      <c r="J765" s="68"/>
      <c r="K765" s="68"/>
      <c r="L765" s="68"/>
      <c r="M765" s="68"/>
      <c r="N765" s="68"/>
      <c r="O765" s="68"/>
      <c r="P765" s="68"/>
      <c r="Q765" s="68"/>
      <c r="R765" s="68"/>
      <c r="S765" s="68"/>
      <c r="T765" s="68"/>
      <c r="U765" s="68"/>
      <c r="V765" s="68"/>
      <c r="W765" s="68"/>
      <c r="X765" s="68"/>
      <c r="Y765" s="68"/>
      <c r="Z765" s="68"/>
      <c r="AA765" s="68"/>
      <c r="AB765" s="68"/>
      <c r="AC765" s="68"/>
      <c r="AD765" s="68"/>
      <c r="AE765" s="68"/>
      <c r="AF765" s="68"/>
      <c r="AG765" s="68"/>
      <c r="AH765" s="68"/>
      <c r="AI765" s="68"/>
      <c r="AJ765" s="68"/>
      <c r="AK765" s="68"/>
      <c r="AL765" s="68"/>
      <c r="AM765" s="68"/>
      <c r="AN765" s="68"/>
    </row>
    <row r="766" spans="2:40">
      <c r="B766" s="68"/>
      <c r="C766" s="68"/>
      <c r="D766" s="68"/>
      <c r="E766" s="68"/>
      <c r="F766" s="68"/>
      <c r="G766" s="68"/>
      <c r="H766" s="68"/>
      <c r="I766" s="68"/>
      <c r="J766" s="68"/>
      <c r="K766" s="68"/>
      <c r="L766" s="68"/>
      <c r="M766" s="68"/>
      <c r="N766" s="68"/>
      <c r="O766" s="68"/>
      <c r="P766" s="68"/>
      <c r="Q766" s="68"/>
      <c r="R766" s="68"/>
      <c r="S766" s="68"/>
      <c r="T766" s="68"/>
      <c r="U766" s="68"/>
      <c r="V766" s="68"/>
      <c r="W766" s="68"/>
      <c r="X766" s="68"/>
      <c r="Y766" s="68"/>
      <c r="Z766" s="68"/>
      <c r="AA766" s="68"/>
      <c r="AB766" s="68"/>
      <c r="AC766" s="68"/>
      <c r="AD766" s="68"/>
      <c r="AE766" s="68"/>
      <c r="AF766" s="68"/>
      <c r="AG766" s="68"/>
      <c r="AH766" s="68"/>
      <c r="AI766" s="68"/>
      <c r="AJ766" s="68"/>
      <c r="AK766" s="68"/>
      <c r="AL766" s="68"/>
      <c r="AM766" s="68"/>
      <c r="AN766" s="68"/>
    </row>
    <row r="767" spans="2:40">
      <c r="B767" s="68"/>
      <c r="C767" s="68"/>
      <c r="D767" s="68"/>
      <c r="E767" s="68"/>
      <c r="F767" s="68"/>
      <c r="G767" s="68"/>
      <c r="H767" s="68"/>
      <c r="I767" s="68"/>
      <c r="J767" s="68"/>
      <c r="K767" s="68"/>
      <c r="L767" s="68"/>
      <c r="M767" s="68"/>
      <c r="N767" s="68"/>
      <c r="O767" s="68"/>
      <c r="P767" s="68"/>
      <c r="Q767" s="68"/>
      <c r="R767" s="68"/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</row>
    <row r="768" spans="2:40">
      <c r="B768" s="68"/>
      <c r="C768" s="68"/>
      <c r="D768" s="68"/>
      <c r="E768" s="68"/>
      <c r="F768" s="68"/>
      <c r="G768" s="68"/>
      <c r="H768" s="68"/>
      <c r="I768" s="68"/>
      <c r="J768" s="68"/>
      <c r="K768" s="68"/>
      <c r="L768" s="68"/>
      <c r="M768" s="68"/>
      <c r="N768" s="68"/>
      <c r="O768" s="68"/>
      <c r="P768" s="68"/>
      <c r="Q768" s="68"/>
      <c r="R768" s="68"/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</row>
    <row r="769" spans="2:40">
      <c r="B769" s="68"/>
      <c r="C769" s="68"/>
      <c r="D769" s="68"/>
      <c r="E769" s="68"/>
      <c r="F769" s="68"/>
      <c r="G769" s="68"/>
      <c r="H769" s="68"/>
      <c r="I769" s="68"/>
      <c r="J769" s="68"/>
      <c r="K769" s="68"/>
      <c r="L769" s="68"/>
      <c r="M769" s="68"/>
      <c r="N769" s="68"/>
      <c r="O769" s="68"/>
      <c r="P769" s="68"/>
      <c r="Q769" s="68"/>
      <c r="R769" s="68"/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</row>
    <row r="770" spans="2:40">
      <c r="B770" s="68"/>
      <c r="C770" s="68"/>
      <c r="D770" s="68"/>
      <c r="E770" s="68"/>
      <c r="F770" s="68"/>
      <c r="G770" s="68"/>
      <c r="H770" s="68"/>
      <c r="I770" s="68"/>
      <c r="J770" s="68"/>
      <c r="K770" s="68"/>
      <c r="L770" s="68"/>
      <c r="M770" s="68"/>
      <c r="N770" s="68"/>
      <c r="O770" s="68"/>
      <c r="P770" s="68"/>
      <c r="Q770" s="68"/>
      <c r="R770" s="68"/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</row>
    <row r="771" spans="2:40">
      <c r="B771" s="68"/>
      <c r="C771" s="68"/>
      <c r="D771" s="68"/>
      <c r="E771" s="68"/>
      <c r="F771" s="68"/>
      <c r="G771" s="68"/>
      <c r="H771" s="68"/>
      <c r="I771" s="68"/>
      <c r="J771" s="68"/>
      <c r="K771" s="68"/>
      <c r="L771" s="68"/>
      <c r="M771" s="68"/>
      <c r="N771" s="68"/>
      <c r="O771" s="68"/>
      <c r="P771" s="68"/>
      <c r="Q771" s="68"/>
      <c r="R771" s="68"/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</row>
    <row r="772" spans="2:40">
      <c r="B772" s="68"/>
      <c r="C772" s="68"/>
      <c r="D772" s="68"/>
      <c r="E772" s="68"/>
      <c r="F772" s="68"/>
      <c r="G772" s="68"/>
      <c r="H772" s="68"/>
      <c r="I772" s="68"/>
      <c r="J772" s="68"/>
      <c r="K772" s="68"/>
      <c r="L772" s="68"/>
      <c r="M772" s="68"/>
      <c r="N772" s="68"/>
      <c r="O772" s="68"/>
      <c r="P772" s="68"/>
      <c r="Q772" s="68"/>
      <c r="R772" s="68"/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</row>
    <row r="773" spans="2:40">
      <c r="B773" s="68"/>
      <c r="C773" s="68"/>
      <c r="D773" s="68"/>
      <c r="E773" s="68"/>
      <c r="F773" s="68"/>
      <c r="G773" s="68"/>
      <c r="H773" s="68"/>
      <c r="I773" s="68"/>
      <c r="J773" s="68"/>
      <c r="K773" s="68"/>
      <c r="L773" s="68"/>
      <c r="M773" s="68"/>
      <c r="N773" s="68"/>
      <c r="O773" s="68"/>
      <c r="P773" s="68"/>
      <c r="Q773" s="68"/>
      <c r="R773" s="68"/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</row>
    <row r="774" spans="2:40">
      <c r="B774" s="68"/>
      <c r="C774" s="68"/>
      <c r="D774" s="68"/>
      <c r="E774" s="68"/>
      <c r="F774" s="68"/>
      <c r="G774" s="68"/>
      <c r="H774" s="68"/>
      <c r="I774" s="68"/>
      <c r="J774" s="68"/>
      <c r="K774" s="68"/>
      <c r="L774" s="68"/>
      <c r="M774" s="68"/>
      <c r="N774" s="68"/>
      <c r="O774" s="68"/>
      <c r="P774" s="68"/>
      <c r="Q774" s="68"/>
      <c r="R774" s="68"/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</row>
    <row r="775" spans="2:40">
      <c r="B775" s="68"/>
      <c r="C775" s="68"/>
      <c r="D775" s="68"/>
      <c r="E775" s="68"/>
      <c r="F775" s="68"/>
      <c r="G775" s="68"/>
      <c r="H775" s="68"/>
      <c r="I775" s="68"/>
      <c r="J775" s="68"/>
      <c r="K775" s="68"/>
      <c r="L775" s="68"/>
      <c r="M775" s="68"/>
      <c r="N775" s="68"/>
      <c r="O775" s="68"/>
      <c r="P775" s="68"/>
      <c r="Q775" s="68"/>
      <c r="R775" s="68"/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</row>
    <row r="776" spans="2:40">
      <c r="B776" s="68"/>
      <c r="C776" s="68"/>
      <c r="D776" s="68"/>
      <c r="E776" s="68"/>
      <c r="F776" s="68"/>
      <c r="G776" s="68"/>
      <c r="H776" s="68"/>
      <c r="I776" s="68"/>
      <c r="J776" s="68"/>
      <c r="K776" s="68"/>
      <c r="L776" s="68"/>
      <c r="M776" s="68"/>
      <c r="N776" s="68"/>
      <c r="O776" s="68"/>
      <c r="P776" s="68"/>
      <c r="Q776" s="68"/>
      <c r="R776" s="68"/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</row>
    <row r="777" spans="2:40">
      <c r="B777" s="68"/>
      <c r="C777" s="68"/>
      <c r="D777" s="68"/>
      <c r="E777" s="68"/>
      <c r="F777" s="68"/>
      <c r="G777" s="68"/>
      <c r="H777" s="68"/>
      <c r="I777" s="68"/>
      <c r="J777" s="68"/>
      <c r="K777" s="68"/>
      <c r="L777" s="68"/>
      <c r="M777" s="68"/>
      <c r="N777" s="68"/>
      <c r="O777" s="68"/>
      <c r="P777" s="68"/>
      <c r="Q777" s="68"/>
      <c r="R777" s="68"/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</row>
    <row r="778" spans="2:40">
      <c r="B778" s="68"/>
      <c r="C778" s="68"/>
      <c r="D778" s="68"/>
      <c r="E778" s="68"/>
      <c r="F778" s="68"/>
      <c r="G778" s="68"/>
      <c r="H778" s="68"/>
      <c r="I778" s="68"/>
      <c r="J778" s="68"/>
      <c r="K778" s="68"/>
      <c r="L778" s="68"/>
      <c r="M778" s="68"/>
      <c r="N778" s="68"/>
      <c r="O778" s="68"/>
      <c r="P778" s="68"/>
      <c r="Q778" s="68"/>
      <c r="R778" s="68"/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</row>
    <row r="779" spans="2:40">
      <c r="B779" s="68"/>
      <c r="C779" s="68"/>
      <c r="D779" s="68"/>
      <c r="E779" s="68"/>
      <c r="F779" s="68"/>
      <c r="G779" s="68"/>
      <c r="H779" s="68"/>
      <c r="I779" s="68"/>
      <c r="J779" s="68"/>
      <c r="K779" s="68"/>
      <c r="L779" s="68"/>
      <c r="M779" s="68"/>
      <c r="N779" s="68"/>
      <c r="O779" s="68"/>
      <c r="P779" s="68"/>
      <c r="Q779" s="68"/>
      <c r="R779" s="68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</row>
    <row r="780" spans="2:40">
      <c r="B780" s="68"/>
      <c r="C780" s="68"/>
      <c r="D780" s="68"/>
      <c r="E780" s="68"/>
      <c r="F780" s="68"/>
      <c r="G780" s="68"/>
      <c r="H780" s="68"/>
      <c r="I780" s="68"/>
      <c r="J780" s="68"/>
      <c r="K780" s="68"/>
      <c r="L780" s="68"/>
      <c r="M780" s="68"/>
      <c r="N780" s="68"/>
      <c r="O780" s="68"/>
      <c r="P780" s="68"/>
      <c r="Q780" s="68"/>
      <c r="R780" s="68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</row>
    <row r="781" spans="2:40">
      <c r="B781" s="68"/>
      <c r="C781" s="68"/>
      <c r="D781" s="68"/>
      <c r="E781" s="68"/>
      <c r="F781" s="68"/>
      <c r="G781" s="68"/>
      <c r="H781" s="68"/>
      <c r="I781" s="68"/>
      <c r="J781" s="68"/>
      <c r="K781" s="68"/>
      <c r="L781" s="68"/>
      <c r="M781" s="68"/>
      <c r="N781" s="68"/>
      <c r="O781" s="68"/>
      <c r="P781" s="68"/>
      <c r="Q781" s="68"/>
      <c r="R781" s="68"/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</row>
    <row r="782" spans="2:40">
      <c r="B782" s="68"/>
      <c r="C782" s="68"/>
      <c r="D782" s="68"/>
      <c r="E782" s="68"/>
      <c r="F782" s="68"/>
      <c r="G782" s="68"/>
      <c r="H782" s="68"/>
      <c r="I782" s="68"/>
      <c r="J782" s="68"/>
      <c r="K782" s="68"/>
      <c r="L782" s="68"/>
      <c r="M782" s="68"/>
      <c r="N782" s="68"/>
      <c r="O782" s="68"/>
      <c r="P782" s="68"/>
      <c r="Q782" s="68"/>
      <c r="R782" s="68"/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</row>
    <row r="783" spans="2:40">
      <c r="B783" s="68"/>
      <c r="C783" s="68"/>
      <c r="D783" s="68"/>
      <c r="E783" s="68"/>
      <c r="F783" s="68"/>
      <c r="G783" s="68"/>
      <c r="H783" s="68"/>
      <c r="I783" s="68"/>
      <c r="J783" s="68"/>
      <c r="K783" s="68"/>
      <c r="L783" s="68"/>
      <c r="M783" s="68"/>
      <c r="N783" s="68"/>
      <c r="O783" s="68"/>
      <c r="P783" s="68"/>
      <c r="Q783" s="68"/>
      <c r="R783" s="68"/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</row>
    <row r="784" spans="2:40">
      <c r="B784" s="68"/>
      <c r="C784" s="68"/>
      <c r="D784" s="68"/>
      <c r="E784" s="68"/>
      <c r="F784" s="68"/>
      <c r="G784" s="68"/>
      <c r="H784" s="68"/>
      <c r="I784" s="68"/>
      <c r="J784" s="68"/>
      <c r="K784" s="68"/>
      <c r="L784" s="68"/>
      <c r="M784" s="68"/>
      <c r="N784" s="68"/>
      <c r="O784" s="68"/>
      <c r="P784" s="68"/>
      <c r="Q784" s="68"/>
      <c r="R784" s="68"/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</row>
    <row r="785" spans="2:40">
      <c r="B785" s="68"/>
      <c r="C785" s="68"/>
      <c r="D785" s="68"/>
      <c r="E785" s="68"/>
      <c r="F785" s="68"/>
      <c r="G785" s="68"/>
      <c r="H785" s="68"/>
      <c r="I785" s="68"/>
      <c r="J785" s="68"/>
      <c r="K785" s="68"/>
      <c r="L785" s="68"/>
      <c r="M785" s="68"/>
      <c r="N785" s="68"/>
      <c r="O785" s="68"/>
      <c r="P785" s="68"/>
      <c r="Q785" s="68"/>
      <c r="R785" s="68"/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</row>
    <row r="786" spans="2:40">
      <c r="B786" s="68"/>
      <c r="C786" s="68"/>
      <c r="D786" s="68"/>
      <c r="E786" s="68"/>
      <c r="F786" s="68"/>
      <c r="G786" s="68"/>
      <c r="H786" s="68"/>
      <c r="I786" s="68"/>
      <c r="J786" s="68"/>
      <c r="K786" s="68"/>
      <c r="L786" s="68"/>
      <c r="M786" s="68"/>
      <c r="N786" s="68"/>
      <c r="O786" s="68"/>
      <c r="P786" s="68"/>
      <c r="Q786" s="68"/>
      <c r="R786" s="68"/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</row>
    <row r="787" spans="2:40">
      <c r="B787" s="68"/>
      <c r="C787" s="68"/>
      <c r="D787" s="68"/>
      <c r="E787" s="68"/>
      <c r="F787" s="68"/>
      <c r="G787" s="68"/>
      <c r="H787" s="68"/>
      <c r="I787" s="68"/>
      <c r="J787" s="68"/>
      <c r="K787" s="68"/>
      <c r="L787" s="68"/>
      <c r="M787" s="68"/>
      <c r="N787" s="68"/>
      <c r="O787" s="68"/>
      <c r="P787" s="68"/>
      <c r="Q787" s="68"/>
      <c r="R787" s="68"/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</row>
    <row r="788" spans="2:40">
      <c r="B788" s="68"/>
      <c r="C788" s="68"/>
      <c r="D788" s="68"/>
      <c r="E788" s="68"/>
      <c r="F788" s="68"/>
      <c r="G788" s="68"/>
      <c r="H788" s="68"/>
      <c r="I788" s="68"/>
      <c r="J788" s="68"/>
      <c r="K788" s="68"/>
      <c r="L788" s="68"/>
      <c r="M788" s="68"/>
      <c r="N788" s="68"/>
      <c r="O788" s="68"/>
      <c r="P788" s="68"/>
      <c r="Q788" s="68"/>
      <c r="R788" s="68"/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</row>
    <row r="789" spans="2:40">
      <c r="B789" s="68"/>
      <c r="C789" s="68"/>
      <c r="D789" s="68"/>
      <c r="E789" s="68"/>
      <c r="F789" s="68"/>
      <c r="G789" s="68"/>
      <c r="H789" s="68"/>
      <c r="I789" s="68"/>
      <c r="J789" s="68"/>
      <c r="K789" s="68"/>
      <c r="L789" s="68"/>
      <c r="M789" s="68"/>
      <c r="N789" s="68"/>
      <c r="O789" s="68"/>
      <c r="P789" s="68"/>
      <c r="Q789" s="68"/>
      <c r="R789" s="68"/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</row>
    <row r="790" spans="2:40">
      <c r="B790" s="68"/>
      <c r="C790" s="68"/>
      <c r="D790" s="68"/>
      <c r="E790" s="68"/>
      <c r="F790" s="68"/>
      <c r="G790" s="68"/>
      <c r="H790" s="68"/>
      <c r="I790" s="68"/>
      <c r="J790" s="68"/>
      <c r="K790" s="68"/>
      <c r="L790" s="68"/>
      <c r="M790" s="68"/>
      <c r="N790" s="68"/>
      <c r="O790" s="68"/>
      <c r="P790" s="68"/>
      <c r="Q790" s="68"/>
      <c r="R790" s="68"/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</row>
    <row r="791" spans="2:40">
      <c r="B791" s="68"/>
      <c r="C791" s="68"/>
      <c r="D791" s="68"/>
      <c r="E791" s="68"/>
      <c r="F791" s="68"/>
      <c r="G791" s="68"/>
      <c r="H791" s="68"/>
      <c r="I791" s="68"/>
      <c r="J791" s="68"/>
      <c r="K791" s="68"/>
      <c r="L791" s="68"/>
      <c r="M791" s="68"/>
      <c r="N791" s="68"/>
      <c r="O791" s="68"/>
      <c r="P791" s="68"/>
      <c r="Q791" s="68"/>
      <c r="R791" s="68"/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</row>
    <row r="792" spans="2:40">
      <c r="B792" s="68"/>
      <c r="C792" s="68"/>
      <c r="D792" s="68"/>
      <c r="E792" s="68"/>
      <c r="F792" s="68"/>
      <c r="G792" s="68"/>
      <c r="H792" s="68"/>
      <c r="I792" s="68"/>
      <c r="J792" s="68"/>
      <c r="K792" s="68"/>
      <c r="L792" s="68"/>
      <c r="M792" s="68"/>
      <c r="N792" s="68"/>
      <c r="O792" s="68"/>
      <c r="P792" s="68"/>
      <c r="Q792" s="68"/>
      <c r="R792" s="68"/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</row>
    <row r="793" spans="2:40">
      <c r="B793" s="68"/>
      <c r="C793" s="68"/>
      <c r="D793" s="68"/>
      <c r="E793" s="68"/>
      <c r="F793" s="68"/>
      <c r="G793" s="68"/>
      <c r="H793" s="68"/>
      <c r="I793" s="68"/>
      <c r="J793" s="68"/>
      <c r="K793" s="68"/>
      <c r="L793" s="68"/>
      <c r="M793" s="68"/>
      <c r="N793" s="68"/>
      <c r="O793" s="68"/>
      <c r="P793" s="68"/>
      <c r="Q793" s="68"/>
      <c r="R793" s="68"/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</row>
    <row r="794" spans="2:40">
      <c r="B794" s="68"/>
      <c r="C794" s="68"/>
      <c r="D794" s="68"/>
      <c r="E794" s="68"/>
      <c r="F794" s="68"/>
      <c r="G794" s="68"/>
      <c r="H794" s="68"/>
      <c r="I794" s="68"/>
      <c r="J794" s="68"/>
      <c r="K794" s="68"/>
      <c r="L794" s="68"/>
      <c r="M794" s="68"/>
      <c r="N794" s="68"/>
      <c r="O794" s="68"/>
      <c r="P794" s="68"/>
      <c r="Q794" s="68"/>
      <c r="R794" s="68"/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</row>
    <row r="795" spans="2:40">
      <c r="B795" s="68"/>
      <c r="C795" s="68"/>
      <c r="D795" s="68"/>
      <c r="E795" s="68"/>
      <c r="F795" s="68"/>
      <c r="G795" s="68"/>
      <c r="H795" s="68"/>
      <c r="I795" s="68"/>
      <c r="J795" s="68"/>
      <c r="K795" s="68"/>
      <c r="L795" s="68"/>
      <c r="M795" s="68"/>
      <c r="N795" s="68"/>
      <c r="O795" s="68"/>
      <c r="P795" s="68"/>
      <c r="Q795" s="68"/>
      <c r="R795" s="68"/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</row>
    <row r="796" spans="2:40">
      <c r="B796" s="68"/>
      <c r="C796" s="68"/>
      <c r="D796" s="68"/>
      <c r="E796" s="68"/>
      <c r="F796" s="68"/>
      <c r="G796" s="68"/>
      <c r="H796" s="68"/>
      <c r="I796" s="68"/>
      <c r="J796" s="68"/>
      <c r="K796" s="68"/>
      <c r="L796" s="68"/>
      <c r="M796" s="68"/>
      <c r="N796" s="68"/>
      <c r="O796" s="68"/>
      <c r="P796" s="68"/>
      <c r="Q796" s="68"/>
      <c r="R796" s="68"/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</row>
    <row r="797" spans="2:40">
      <c r="B797" s="68"/>
      <c r="C797" s="68"/>
      <c r="D797" s="68"/>
      <c r="E797" s="68"/>
      <c r="F797" s="68"/>
      <c r="G797" s="68"/>
      <c r="H797" s="68"/>
      <c r="I797" s="68"/>
      <c r="J797" s="68"/>
      <c r="K797" s="68"/>
      <c r="L797" s="68"/>
      <c r="M797" s="68"/>
      <c r="N797" s="68"/>
      <c r="O797" s="68"/>
      <c r="P797" s="68"/>
      <c r="Q797" s="68"/>
      <c r="R797" s="68"/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</row>
    <row r="798" spans="2:40">
      <c r="B798" s="68"/>
      <c r="C798" s="68"/>
      <c r="D798" s="68"/>
      <c r="E798" s="68"/>
      <c r="F798" s="68"/>
      <c r="G798" s="68"/>
      <c r="H798" s="68"/>
      <c r="I798" s="68"/>
      <c r="J798" s="68"/>
      <c r="K798" s="68"/>
      <c r="L798" s="68"/>
      <c r="M798" s="68"/>
      <c r="N798" s="68"/>
      <c r="O798" s="68"/>
      <c r="P798" s="68"/>
      <c r="Q798" s="68"/>
      <c r="R798" s="68"/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</row>
    <row r="799" spans="2:40">
      <c r="B799" s="68"/>
      <c r="C799" s="68"/>
      <c r="D799" s="68"/>
      <c r="E799" s="68"/>
      <c r="F799" s="68"/>
      <c r="G799" s="68"/>
      <c r="H799" s="68"/>
      <c r="I799" s="68"/>
      <c r="J799" s="68"/>
      <c r="K799" s="68"/>
      <c r="L799" s="68"/>
      <c r="M799" s="68"/>
      <c r="N799" s="68"/>
      <c r="O799" s="68"/>
      <c r="P799" s="68"/>
      <c r="Q799" s="68"/>
      <c r="R799" s="68"/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</row>
    <row r="800" spans="2:40">
      <c r="B800" s="68"/>
      <c r="C800" s="68"/>
      <c r="D800" s="68"/>
      <c r="E800" s="68"/>
      <c r="F800" s="68"/>
      <c r="G800" s="68"/>
      <c r="H800" s="68"/>
      <c r="I800" s="68"/>
      <c r="J800" s="68"/>
      <c r="K800" s="68"/>
      <c r="L800" s="68"/>
      <c r="M800" s="68"/>
      <c r="N800" s="68"/>
      <c r="O800" s="68"/>
      <c r="P800" s="68"/>
      <c r="Q800" s="68"/>
      <c r="R800" s="68"/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</row>
    <row r="801" spans="2:40">
      <c r="B801" s="68"/>
      <c r="C801" s="68"/>
      <c r="D801" s="68"/>
      <c r="E801" s="68"/>
      <c r="F801" s="68"/>
      <c r="G801" s="68"/>
      <c r="H801" s="68"/>
      <c r="I801" s="68"/>
      <c r="J801" s="68"/>
      <c r="K801" s="68"/>
      <c r="L801" s="68"/>
      <c r="M801" s="68"/>
      <c r="N801" s="68"/>
      <c r="O801" s="68"/>
      <c r="P801" s="68"/>
      <c r="Q801" s="68"/>
      <c r="R801" s="68"/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</row>
    <row r="802" spans="2:40">
      <c r="B802" s="68"/>
      <c r="C802" s="68"/>
      <c r="D802" s="68"/>
      <c r="E802" s="68"/>
      <c r="F802" s="68"/>
      <c r="G802" s="68"/>
      <c r="H802" s="68"/>
      <c r="I802" s="68"/>
      <c r="J802" s="68"/>
      <c r="K802" s="68"/>
      <c r="L802" s="68"/>
      <c r="M802" s="68"/>
      <c r="N802" s="68"/>
      <c r="O802" s="68"/>
      <c r="P802" s="68"/>
      <c r="Q802" s="68"/>
      <c r="R802" s="68"/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</row>
    <row r="803" spans="2:40">
      <c r="B803" s="68"/>
      <c r="C803" s="68"/>
      <c r="D803" s="68"/>
      <c r="E803" s="68"/>
      <c r="F803" s="68"/>
      <c r="G803" s="68"/>
      <c r="H803" s="68"/>
      <c r="I803" s="68"/>
      <c r="J803" s="68"/>
      <c r="K803" s="68"/>
      <c r="L803" s="68"/>
      <c r="M803" s="68"/>
      <c r="N803" s="68"/>
      <c r="O803" s="68"/>
      <c r="P803" s="68"/>
      <c r="Q803" s="68"/>
      <c r="R803" s="68"/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</row>
    <row r="804" spans="2:40">
      <c r="B804" s="68"/>
      <c r="C804" s="68"/>
      <c r="D804" s="68"/>
      <c r="E804" s="68"/>
      <c r="F804" s="68"/>
      <c r="G804" s="68"/>
      <c r="H804" s="68"/>
      <c r="I804" s="68"/>
      <c r="J804" s="68"/>
      <c r="K804" s="68"/>
      <c r="L804" s="68"/>
      <c r="M804" s="68"/>
      <c r="N804" s="68"/>
      <c r="O804" s="68"/>
      <c r="P804" s="68"/>
      <c r="Q804" s="68"/>
      <c r="R804" s="68"/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</row>
    <row r="805" spans="2:40">
      <c r="B805" s="68"/>
      <c r="C805" s="68"/>
      <c r="D805" s="68"/>
      <c r="E805" s="68"/>
      <c r="F805" s="68"/>
      <c r="G805" s="68"/>
      <c r="H805" s="68"/>
      <c r="I805" s="68"/>
      <c r="J805" s="68"/>
      <c r="K805" s="68"/>
      <c r="L805" s="68"/>
      <c r="M805" s="68"/>
      <c r="N805" s="68"/>
      <c r="O805" s="68"/>
      <c r="P805" s="68"/>
      <c r="Q805" s="68"/>
      <c r="R805" s="68"/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</row>
    <row r="806" spans="2:40">
      <c r="B806" s="68"/>
      <c r="C806" s="68"/>
      <c r="D806" s="68"/>
      <c r="E806" s="68"/>
      <c r="F806" s="68"/>
      <c r="G806" s="68"/>
      <c r="H806" s="68"/>
      <c r="I806" s="68"/>
      <c r="J806" s="68"/>
      <c r="K806" s="68"/>
      <c r="L806" s="68"/>
      <c r="M806" s="68"/>
      <c r="N806" s="68"/>
      <c r="O806" s="68"/>
      <c r="P806" s="68"/>
      <c r="Q806" s="68"/>
      <c r="R806" s="68"/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</row>
    <row r="807" spans="2:40">
      <c r="B807" s="68"/>
      <c r="C807" s="68"/>
      <c r="D807" s="68"/>
      <c r="E807" s="68"/>
      <c r="F807" s="68"/>
      <c r="G807" s="68"/>
      <c r="H807" s="68"/>
      <c r="I807" s="68"/>
      <c r="J807" s="68"/>
      <c r="K807" s="68"/>
      <c r="L807" s="68"/>
      <c r="M807" s="68"/>
      <c r="N807" s="68"/>
      <c r="O807" s="68"/>
      <c r="P807" s="68"/>
      <c r="Q807" s="68"/>
      <c r="R807" s="68"/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</row>
    <row r="808" spans="2:40">
      <c r="B808" s="68"/>
      <c r="C808" s="68"/>
      <c r="D808" s="68"/>
      <c r="E808" s="68"/>
      <c r="F808" s="68"/>
      <c r="G808" s="68"/>
      <c r="H808" s="68"/>
      <c r="I808" s="68"/>
      <c r="J808" s="68"/>
      <c r="K808" s="68"/>
      <c r="L808" s="68"/>
      <c r="M808" s="68"/>
      <c r="N808" s="68"/>
      <c r="O808" s="68"/>
      <c r="P808" s="68"/>
      <c r="Q808" s="68"/>
      <c r="R808" s="68"/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</row>
    <row r="809" spans="2:40">
      <c r="B809" s="68"/>
      <c r="C809" s="68"/>
      <c r="D809" s="68"/>
      <c r="E809" s="68"/>
      <c r="F809" s="68"/>
      <c r="G809" s="68"/>
      <c r="H809" s="68"/>
      <c r="I809" s="68"/>
      <c r="J809" s="68"/>
      <c r="K809" s="68"/>
      <c r="L809" s="68"/>
      <c r="M809" s="68"/>
      <c r="N809" s="68"/>
      <c r="O809" s="68"/>
      <c r="P809" s="68"/>
      <c r="Q809" s="68"/>
      <c r="R809" s="68"/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</row>
    <row r="810" spans="2:40">
      <c r="B810" s="68"/>
      <c r="C810" s="68"/>
      <c r="D810" s="68"/>
      <c r="E810" s="68"/>
      <c r="F810" s="68"/>
      <c r="G810" s="68"/>
      <c r="H810" s="68"/>
      <c r="I810" s="68"/>
      <c r="J810" s="68"/>
      <c r="K810" s="68"/>
      <c r="L810" s="68"/>
      <c r="M810" s="68"/>
      <c r="N810" s="68"/>
      <c r="O810" s="68"/>
      <c r="P810" s="68"/>
      <c r="Q810" s="68"/>
      <c r="R810" s="68"/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</row>
    <row r="811" spans="2:40">
      <c r="B811" s="68"/>
      <c r="C811" s="68"/>
      <c r="D811" s="68"/>
      <c r="E811" s="68"/>
      <c r="F811" s="68"/>
      <c r="G811" s="68"/>
      <c r="H811" s="68"/>
      <c r="I811" s="68"/>
      <c r="J811" s="68"/>
      <c r="K811" s="68"/>
      <c r="L811" s="68"/>
      <c r="M811" s="68"/>
      <c r="N811" s="68"/>
      <c r="O811" s="68"/>
      <c r="P811" s="68"/>
      <c r="Q811" s="68"/>
      <c r="R811" s="68"/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</row>
    <row r="812" spans="2:40">
      <c r="B812" s="68"/>
      <c r="C812" s="68"/>
      <c r="D812" s="68"/>
      <c r="E812" s="68"/>
      <c r="F812" s="68"/>
      <c r="G812" s="68"/>
      <c r="H812" s="68"/>
      <c r="I812" s="68"/>
      <c r="J812" s="68"/>
      <c r="K812" s="68"/>
      <c r="L812" s="68"/>
      <c r="M812" s="68"/>
      <c r="N812" s="68"/>
      <c r="O812" s="68"/>
      <c r="P812" s="68"/>
      <c r="Q812" s="68"/>
      <c r="R812" s="68"/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</row>
    <row r="813" spans="2:40">
      <c r="B813" s="68"/>
      <c r="C813" s="68"/>
      <c r="D813" s="68"/>
      <c r="E813" s="68"/>
      <c r="F813" s="68"/>
      <c r="G813" s="68"/>
      <c r="H813" s="68"/>
      <c r="I813" s="68"/>
      <c r="J813" s="68"/>
      <c r="K813" s="68"/>
      <c r="L813" s="68"/>
      <c r="M813" s="68"/>
      <c r="N813" s="68"/>
      <c r="O813" s="68"/>
      <c r="P813" s="68"/>
      <c r="Q813" s="68"/>
      <c r="R813" s="68"/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</row>
    <row r="814" spans="2:40">
      <c r="B814" s="68"/>
      <c r="C814" s="68"/>
      <c r="D814" s="68"/>
      <c r="E814" s="68"/>
      <c r="F814" s="68"/>
      <c r="G814" s="68"/>
      <c r="H814" s="68"/>
      <c r="I814" s="68"/>
      <c r="J814" s="68"/>
      <c r="K814" s="68"/>
      <c r="L814" s="68"/>
      <c r="M814" s="68"/>
      <c r="N814" s="68"/>
      <c r="O814" s="68"/>
      <c r="P814" s="68"/>
      <c r="Q814" s="68"/>
      <c r="R814" s="68"/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</row>
    <row r="815" spans="2:40">
      <c r="B815" s="68"/>
      <c r="C815" s="68"/>
      <c r="D815" s="68"/>
      <c r="E815" s="68"/>
      <c r="F815" s="68"/>
      <c r="G815" s="68"/>
      <c r="H815" s="68"/>
      <c r="I815" s="68"/>
      <c r="J815" s="68"/>
      <c r="K815" s="68"/>
      <c r="L815" s="68"/>
      <c r="M815" s="68"/>
      <c r="N815" s="68"/>
      <c r="O815" s="68"/>
      <c r="P815" s="68"/>
      <c r="Q815" s="68"/>
      <c r="R815" s="68"/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</row>
    <row r="816" spans="2:40">
      <c r="B816" s="68"/>
      <c r="C816" s="68"/>
      <c r="D816" s="68"/>
      <c r="E816" s="68"/>
      <c r="F816" s="68"/>
      <c r="G816" s="68"/>
      <c r="H816" s="68"/>
      <c r="I816" s="68"/>
      <c r="J816" s="68"/>
      <c r="K816" s="68"/>
      <c r="L816" s="68"/>
      <c r="M816" s="68"/>
      <c r="N816" s="68"/>
      <c r="O816" s="68"/>
      <c r="P816" s="68"/>
      <c r="Q816" s="68"/>
      <c r="R816" s="68"/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</row>
    <row r="817" spans="2:40">
      <c r="B817" s="68"/>
      <c r="C817" s="68"/>
      <c r="D817" s="68"/>
      <c r="E817" s="68"/>
      <c r="F817" s="68"/>
      <c r="G817" s="68"/>
      <c r="H817" s="68"/>
      <c r="I817" s="68"/>
      <c r="J817" s="68"/>
      <c r="K817" s="68"/>
      <c r="L817" s="68"/>
      <c r="M817" s="68"/>
      <c r="N817" s="68"/>
      <c r="O817" s="68"/>
      <c r="P817" s="68"/>
      <c r="Q817" s="68"/>
      <c r="R817" s="68"/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</row>
    <row r="818" spans="2:40">
      <c r="B818" s="68"/>
      <c r="C818" s="68"/>
      <c r="D818" s="68"/>
      <c r="E818" s="68"/>
      <c r="F818" s="68"/>
      <c r="G818" s="68"/>
      <c r="H818" s="68"/>
      <c r="I818" s="68"/>
      <c r="J818" s="68"/>
      <c r="K818" s="68"/>
      <c r="L818" s="68"/>
      <c r="M818" s="68"/>
      <c r="N818" s="68"/>
      <c r="O818" s="68"/>
      <c r="P818" s="68"/>
      <c r="Q818" s="68"/>
      <c r="R818" s="68"/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</row>
    <row r="819" spans="2:40">
      <c r="B819" s="68"/>
      <c r="C819" s="68"/>
      <c r="D819" s="68"/>
      <c r="E819" s="68"/>
      <c r="F819" s="68"/>
      <c r="G819" s="68"/>
      <c r="H819" s="68"/>
      <c r="I819" s="68"/>
      <c r="J819" s="68"/>
      <c r="K819" s="68"/>
      <c r="L819" s="68"/>
      <c r="M819" s="68"/>
      <c r="N819" s="68"/>
      <c r="O819" s="68"/>
      <c r="P819" s="68"/>
      <c r="Q819" s="68"/>
      <c r="R819" s="68"/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</row>
    <row r="820" spans="2:40">
      <c r="B820" s="68"/>
      <c r="C820" s="68"/>
      <c r="D820" s="68"/>
      <c r="E820" s="68"/>
      <c r="F820" s="68"/>
      <c r="G820" s="68"/>
      <c r="H820" s="68"/>
      <c r="I820" s="68"/>
      <c r="J820" s="68"/>
      <c r="K820" s="68"/>
      <c r="L820" s="68"/>
      <c r="M820" s="68"/>
      <c r="N820" s="68"/>
      <c r="O820" s="68"/>
      <c r="P820" s="68"/>
      <c r="Q820" s="68"/>
      <c r="R820" s="68"/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</row>
    <row r="821" spans="2:40">
      <c r="B821" s="68"/>
      <c r="C821" s="68"/>
      <c r="D821" s="68"/>
      <c r="E821" s="68"/>
      <c r="F821" s="68"/>
      <c r="G821" s="68"/>
      <c r="H821" s="68"/>
      <c r="I821" s="68"/>
      <c r="J821" s="68"/>
      <c r="K821" s="68"/>
      <c r="L821" s="68"/>
      <c r="M821" s="68"/>
      <c r="N821" s="68"/>
      <c r="O821" s="68"/>
      <c r="P821" s="68"/>
      <c r="Q821" s="68"/>
      <c r="R821" s="68"/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</row>
    <row r="822" spans="2:40">
      <c r="B822" s="68"/>
      <c r="C822" s="68"/>
      <c r="D822" s="68"/>
      <c r="E822" s="68"/>
      <c r="F822" s="68"/>
      <c r="G822" s="68"/>
      <c r="H822" s="68"/>
      <c r="I822" s="68"/>
      <c r="J822" s="68"/>
      <c r="K822" s="68"/>
      <c r="L822" s="68"/>
      <c r="M822" s="68"/>
      <c r="N822" s="68"/>
      <c r="O822" s="68"/>
      <c r="P822" s="68"/>
      <c r="Q822" s="68"/>
      <c r="R822" s="68"/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</row>
    <row r="823" spans="2:40">
      <c r="B823" s="68"/>
      <c r="C823" s="68"/>
      <c r="D823" s="68"/>
      <c r="E823" s="68"/>
      <c r="F823" s="68"/>
      <c r="G823" s="68"/>
      <c r="H823" s="68"/>
      <c r="I823" s="68"/>
      <c r="J823" s="68"/>
      <c r="K823" s="68"/>
      <c r="L823" s="68"/>
      <c r="M823" s="68"/>
      <c r="N823" s="68"/>
      <c r="O823" s="68"/>
      <c r="P823" s="68"/>
      <c r="Q823" s="68"/>
      <c r="R823" s="68"/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</row>
    <row r="824" spans="2:40">
      <c r="B824" s="68"/>
      <c r="C824" s="68"/>
      <c r="D824" s="68"/>
      <c r="E824" s="68"/>
      <c r="F824" s="68"/>
      <c r="G824" s="68"/>
      <c r="H824" s="68"/>
      <c r="I824" s="68"/>
      <c r="J824" s="68"/>
      <c r="K824" s="68"/>
      <c r="L824" s="68"/>
      <c r="M824" s="68"/>
      <c r="N824" s="68"/>
      <c r="O824" s="68"/>
      <c r="P824" s="68"/>
      <c r="Q824" s="68"/>
      <c r="R824" s="68"/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</row>
    <row r="825" spans="2:40">
      <c r="B825" s="68"/>
      <c r="C825" s="68"/>
      <c r="D825" s="68"/>
      <c r="E825" s="68"/>
      <c r="F825" s="68"/>
      <c r="G825" s="68"/>
      <c r="H825" s="68"/>
      <c r="I825" s="68"/>
      <c r="J825" s="68"/>
      <c r="K825" s="68"/>
      <c r="L825" s="68"/>
      <c r="M825" s="68"/>
      <c r="N825" s="68"/>
      <c r="O825" s="68"/>
      <c r="P825" s="68"/>
      <c r="Q825" s="68"/>
      <c r="R825" s="68"/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</row>
    <row r="826" spans="2:40">
      <c r="B826" s="68"/>
      <c r="C826" s="68"/>
      <c r="D826" s="68"/>
      <c r="E826" s="68"/>
      <c r="F826" s="68"/>
      <c r="G826" s="68"/>
      <c r="H826" s="68"/>
      <c r="I826" s="68"/>
      <c r="J826" s="68"/>
      <c r="K826" s="68"/>
      <c r="L826" s="68"/>
      <c r="M826" s="68"/>
      <c r="N826" s="68"/>
      <c r="O826" s="68"/>
      <c r="P826" s="68"/>
      <c r="Q826" s="68"/>
      <c r="R826" s="68"/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</row>
    <row r="827" spans="2:40">
      <c r="B827" s="68"/>
      <c r="C827" s="68"/>
      <c r="D827" s="68"/>
      <c r="E827" s="68"/>
      <c r="F827" s="68"/>
      <c r="G827" s="68"/>
      <c r="H827" s="68"/>
      <c r="I827" s="68"/>
      <c r="J827" s="68"/>
      <c r="K827" s="68"/>
      <c r="L827" s="68"/>
      <c r="M827" s="68"/>
      <c r="N827" s="68"/>
      <c r="O827" s="68"/>
      <c r="P827" s="68"/>
      <c r="Q827" s="68"/>
      <c r="R827" s="68"/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</row>
    <row r="828" spans="2:40">
      <c r="B828" s="68"/>
      <c r="C828" s="68"/>
      <c r="D828" s="68"/>
      <c r="E828" s="68"/>
      <c r="F828" s="68"/>
      <c r="G828" s="68"/>
      <c r="H828" s="68"/>
      <c r="I828" s="68"/>
      <c r="J828" s="68"/>
      <c r="K828" s="68"/>
      <c r="L828" s="68"/>
      <c r="M828" s="68"/>
      <c r="N828" s="68"/>
      <c r="O828" s="68"/>
      <c r="P828" s="68"/>
      <c r="Q828" s="68"/>
      <c r="R828" s="68"/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</row>
    <row r="829" spans="2:40">
      <c r="B829" s="68"/>
      <c r="C829" s="68"/>
      <c r="D829" s="68"/>
      <c r="E829" s="68"/>
      <c r="F829" s="68"/>
      <c r="G829" s="68"/>
      <c r="H829" s="68"/>
      <c r="I829" s="68"/>
      <c r="J829" s="68"/>
      <c r="K829" s="68"/>
      <c r="L829" s="68"/>
      <c r="M829" s="68"/>
      <c r="N829" s="68"/>
      <c r="O829" s="68"/>
      <c r="P829" s="68"/>
      <c r="Q829" s="68"/>
      <c r="R829" s="68"/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</row>
    <row r="830" spans="2:40">
      <c r="B830" s="68"/>
      <c r="C830" s="68"/>
      <c r="D830" s="68"/>
      <c r="E830" s="68"/>
      <c r="F830" s="68"/>
      <c r="G830" s="68"/>
      <c r="H830" s="68"/>
      <c r="I830" s="68"/>
      <c r="J830" s="68"/>
      <c r="K830" s="68"/>
      <c r="L830" s="68"/>
      <c r="M830" s="68"/>
      <c r="N830" s="68"/>
      <c r="O830" s="68"/>
      <c r="P830" s="68"/>
      <c r="Q830" s="68"/>
      <c r="R830" s="68"/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</row>
    <row r="831" spans="2:40">
      <c r="B831" s="68"/>
      <c r="C831" s="68"/>
      <c r="D831" s="68"/>
      <c r="E831" s="68"/>
      <c r="F831" s="68"/>
      <c r="G831" s="68"/>
      <c r="H831" s="68"/>
      <c r="I831" s="68"/>
      <c r="J831" s="68"/>
      <c r="K831" s="68"/>
      <c r="L831" s="68"/>
      <c r="M831" s="68"/>
      <c r="N831" s="68"/>
      <c r="O831" s="68"/>
      <c r="P831" s="68"/>
      <c r="Q831" s="68"/>
      <c r="R831" s="68"/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</row>
    <row r="832" spans="2:40">
      <c r="B832" s="68"/>
      <c r="C832" s="68"/>
      <c r="D832" s="68"/>
      <c r="E832" s="68"/>
      <c r="F832" s="68"/>
      <c r="G832" s="68"/>
      <c r="H832" s="68"/>
      <c r="I832" s="68"/>
      <c r="J832" s="68"/>
      <c r="K832" s="68"/>
      <c r="L832" s="68"/>
      <c r="M832" s="68"/>
      <c r="N832" s="68"/>
      <c r="O832" s="68"/>
      <c r="P832" s="68"/>
      <c r="Q832" s="68"/>
      <c r="R832" s="68"/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</row>
    <row r="833" spans="2:40">
      <c r="B833" s="68"/>
      <c r="C833" s="68"/>
      <c r="D833" s="68"/>
      <c r="E833" s="68"/>
      <c r="F833" s="68"/>
      <c r="G833" s="68"/>
      <c r="H833" s="68"/>
      <c r="I833" s="68"/>
      <c r="J833" s="68"/>
      <c r="K833" s="68"/>
      <c r="L833" s="68"/>
      <c r="M833" s="68"/>
      <c r="N833" s="68"/>
      <c r="O833" s="68"/>
      <c r="P833" s="68"/>
      <c r="Q833" s="68"/>
      <c r="R833" s="68"/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</row>
    <row r="834" spans="2:40">
      <c r="B834" s="68"/>
      <c r="C834" s="68"/>
      <c r="D834" s="68"/>
      <c r="E834" s="68"/>
      <c r="F834" s="68"/>
      <c r="G834" s="68"/>
      <c r="H834" s="68"/>
      <c r="I834" s="68"/>
      <c r="J834" s="68"/>
      <c r="K834" s="68"/>
      <c r="L834" s="68"/>
      <c r="M834" s="68"/>
      <c r="N834" s="68"/>
      <c r="O834" s="68"/>
      <c r="P834" s="68"/>
      <c r="Q834" s="68"/>
      <c r="R834" s="68"/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</row>
    <row r="835" spans="2:40">
      <c r="B835" s="68"/>
      <c r="C835" s="68"/>
      <c r="D835" s="68"/>
      <c r="E835" s="68"/>
      <c r="F835" s="68"/>
      <c r="G835" s="68"/>
      <c r="H835" s="68"/>
      <c r="I835" s="68"/>
      <c r="J835" s="68"/>
      <c r="K835" s="68"/>
      <c r="L835" s="68"/>
      <c r="M835" s="68"/>
      <c r="N835" s="68"/>
      <c r="O835" s="68"/>
      <c r="P835" s="68"/>
      <c r="Q835" s="68"/>
      <c r="R835" s="68"/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</row>
    <row r="836" spans="2:40">
      <c r="B836" s="68"/>
      <c r="C836" s="68"/>
      <c r="D836" s="68"/>
      <c r="E836" s="68"/>
      <c r="F836" s="68"/>
      <c r="G836" s="68"/>
      <c r="H836" s="68"/>
      <c r="I836" s="68"/>
      <c r="J836" s="68"/>
      <c r="K836" s="68"/>
      <c r="L836" s="68"/>
      <c r="M836" s="68"/>
      <c r="N836" s="68"/>
      <c r="O836" s="68"/>
      <c r="P836" s="68"/>
      <c r="Q836" s="68"/>
      <c r="R836" s="68"/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</row>
    <row r="837" spans="2:40">
      <c r="B837" s="68"/>
      <c r="C837" s="68"/>
      <c r="D837" s="68"/>
      <c r="E837" s="68"/>
      <c r="F837" s="68"/>
      <c r="G837" s="68"/>
      <c r="H837" s="68"/>
      <c r="I837" s="68"/>
      <c r="J837" s="68"/>
      <c r="K837" s="68"/>
      <c r="L837" s="68"/>
      <c r="M837" s="68"/>
      <c r="N837" s="68"/>
      <c r="O837" s="68"/>
      <c r="P837" s="68"/>
      <c r="Q837" s="68"/>
      <c r="R837" s="68"/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</row>
    <row r="838" spans="2:40">
      <c r="B838" s="68"/>
      <c r="C838" s="68"/>
      <c r="D838" s="68"/>
      <c r="E838" s="68"/>
      <c r="F838" s="68"/>
      <c r="G838" s="68"/>
      <c r="H838" s="68"/>
      <c r="I838" s="68"/>
      <c r="J838" s="68"/>
      <c r="K838" s="68"/>
      <c r="L838" s="68"/>
      <c r="M838" s="68"/>
      <c r="N838" s="68"/>
      <c r="O838" s="68"/>
      <c r="P838" s="68"/>
      <c r="Q838" s="68"/>
      <c r="R838" s="68"/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</row>
    <row r="839" spans="2:40">
      <c r="B839" s="68"/>
      <c r="C839" s="68"/>
      <c r="D839" s="68"/>
      <c r="E839" s="68"/>
      <c r="F839" s="68"/>
      <c r="G839" s="68"/>
      <c r="H839" s="68"/>
      <c r="I839" s="68"/>
      <c r="J839" s="68"/>
      <c r="K839" s="68"/>
      <c r="L839" s="68"/>
      <c r="M839" s="68"/>
      <c r="N839" s="68"/>
      <c r="O839" s="68"/>
      <c r="P839" s="68"/>
      <c r="Q839" s="68"/>
      <c r="R839" s="68"/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</row>
    <row r="840" spans="2:40">
      <c r="B840" s="68"/>
      <c r="C840" s="68"/>
      <c r="D840" s="68"/>
      <c r="E840" s="68"/>
      <c r="F840" s="68"/>
      <c r="G840" s="68"/>
      <c r="H840" s="68"/>
      <c r="I840" s="68"/>
      <c r="J840" s="68"/>
      <c r="K840" s="68"/>
      <c r="L840" s="68"/>
      <c r="M840" s="68"/>
      <c r="N840" s="68"/>
      <c r="O840" s="68"/>
      <c r="P840" s="68"/>
      <c r="Q840" s="68"/>
      <c r="R840" s="68"/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</row>
    <row r="841" spans="2:40">
      <c r="B841" s="68"/>
      <c r="C841" s="68"/>
      <c r="D841" s="68"/>
      <c r="E841" s="68"/>
      <c r="F841" s="68"/>
      <c r="G841" s="68"/>
      <c r="H841" s="68"/>
      <c r="I841" s="68"/>
      <c r="J841" s="68"/>
      <c r="K841" s="68"/>
      <c r="L841" s="68"/>
      <c r="M841" s="68"/>
      <c r="N841" s="68"/>
      <c r="O841" s="68"/>
      <c r="P841" s="68"/>
      <c r="Q841" s="68"/>
      <c r="R841" s="68"/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</row>
    <row r="842" spans="2:40">
      <c r="B842" s="68"/>
      <c r="C842" s="68"/>
      <c r="D842" s="68"/>
      <c r="E842" s="68"/>
      <c r="F842" s="68"/>
      <c r="G842" s="68"/>
      <c r="H842" s="68"/>
      <c r="I842" s="68"/>
      <c r="J842" s="68"/>
      <c r="K842" s="68"/>
      <c r="L842" s="68"/>
      <c r="M842" s="68"/>
      <c r="N842" s="68"/>
      <c r="O842" s="68"/>
      <c r="P842" s="68"/>
      <c r="Q842" s="68"/>
      <c r="R842" s="68"/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</row>
    <row r="843" spans="2:40">
      <c r="B843" s="68"/>
      <c r="C843" s="68"/>
      <c r="D843" s="68"/>
      <c r="E843" s="68"/>
      <c r="F843" s="68"/>
      <c r="G843" s="68"/>
      <c r="H843" s="68"/>
      <c r="I843" s="68"/>
      <c r="J843" s="68"/>
      <c r="K843" s="68"/>
      <c r="L843" s="68"/>
      <c r="M843" s="68"/>
      <c r="N843" s="68"/>
      <c r="O843" s="68"/>
      <c r="P843" s="68"/>
      <c r="Q843" s="68"/>
      <c r="R843" s="68"/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</row>
    <row r="844" spans="2:40">
      <c r="B844" s="68"/>
      <c r="C844" s="68"/>
      <c r="D844" s="68"/>
      <c r="E844" s="68"/>
      <c r="F844" s="68"/>
      <c r="G844" s="68"/>
      <c r="H844" s="68"/>
      <c r="I844" s="68"/>
      <c r="J844" s="68"/>
      <c r="K844" s="68"/>
      <c r="L844" s="68"/>
      <c r="M844" s="68"/>
      <c r="N844" s="68"/>
      <c r="O844" s="68"/>
      <c r="P844" s="68"/>
      <c r="Q844" s="68"/>
      <c r="R844" s="68"/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</row>
    <row r="845" spans="2:40">
      <c r="B845" s="68"/>
      <c r="C845" s="68"/>
      <c r="D845" s="68"/>
      <c r="E845" s="68"/>
      <c r="F845" s="68"/>
      <c r="G845" s="68"/>
      <c r="H845" s="68"/>
      <c r="I845" s="68"/>
      <c r="J845" s="68"/>
      <c r="K845" s="68"/>
      <c r="L845" s="68"/>
      <c r="M845" s="68"/>
      <c r="N845" s="68"/>
      <c r="O845" s="68"/>
      <c r="P845" s="68"/>
      <c r="Q845" s="68"/>
      <c r="R845" s="68"/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</row>
    <row r="846" spans="2:40">
      <c r="B846" s="68"/>
      <c r="C846" s="68"/>
      <c r="D846" s="68"/>
      <c r="E846" s="68"/>
      <c r="F846" s="68"/>
      <c r="G846" s="68"/>
      <c r="H846" s="68"/>
      <c r="I846" s="68"/>
      <c r="J846" s="68"/>
      <c r="K846" s="68"/>
      <c r="L846" s="68"/>
      <c r="M846" s="68"/>
      <c r="N846" s="68"/>
      <c r="O846" s="68"/>
      <c r="P846" s="68"/>
      <c r="Q846" s="68"/>
      <c r="R846" s="68"/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</row>
    <row r="847" spans="2:40">
      <c r="B847" s="68"/>
      <c r="C847" s="68"/>
      <c r="D847" s="68"/>
      <c r="E847" s="68"/>
      <c r="F847" s="68"/>
      <c r="G847" s="68"/>
      <c r="H847" s="68"/>
      <c r="I847" s="68"/>
      <c r="J847" s="68"/>
      <c r="K847" s="68"/>
      <c r="L847" s="68"/>
      <c r="M847" s="68"/>
      <c r="N847" s="68"/>
      <c r="O847" s="68"/>
      <c r="P847" s="68"/>
      <c r="Q847" s="68"/>
      <c r="R847" s="68"/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</row>
    <row r="848" spans="2:40">
      <c r="B848" s="68"/>
      <c r="C848" s="68"/>
      <c r="D848" s="68"/>
      <c r="E848" s="68"/>
      <c r="F848" s="68"/>
      <c r="G848" s="68"/>
      <c r="H848" s="68"/>
      <c r="I848" s="68"/>
      <c r="J848" s="68"/>
      <c r="K848" s="68"/>
      <c r="L848" s="68"/>
      <c r="M848" s="68"/>
      <c r="N848" s="68"/>
      <c r="O848" s="68"/>
      <c r="P848" s="68"/>
      <c r="Q848" s="68"/>
      <c r="R848" s="68"/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</row>
    <row r="849" spans="2:40">
      <c r="B849" s="68"/>
      <c r="C849" s="68"/>
      <c r="D849" s="68"/>
      <c r="E849" s="68"/>
      <c r="F849" s="68"/>
      <c r="G849" s="68"/>
      <c r="H849" s="68"/>
      <c r="I849" s="68"/>
      <c r="J849" s="68"/>
      <c r="K849" s="68"/>
      <c r="L849" s="68"/>
      <c r="M849" s="68"/>
      <c r="N849" s="68"/>
      <c r="O849" s="68"/>
      <c r="P849" s="68"/>
      <c r="Q849" s="68"/>
      <c r="R849" s="68"/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</row>
    <row r="850" spans="2:40">
      <c r="B850" s="68"/>
      <c r="C850" s="68"/>
      <c r="D850" s="68"/>
      <c r="E850" s="68"/>
      <c r="F850" s="68"/>
      <c r="G850" s="68"/>
      <c r="H850" s="68"/>
      <c r="I850" s="68"/>
      <c r="J850" s="68"/>
      <c r="K850" s="68"/>
      <c r="L850" s="68"/>
      <c r="M850" s="68"/>
      <c r="N850" s="68"/>
      <c r="O850" s="68"/>
      <c r="P850" s="68"/>
      <c r="Q850" s="68"/>
      <c r="R850" s="68"/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</row>
    <row r="851" spans="2:40">
      <c r="B851" s="68"/>
      <c r="C851" s="68"/>
      <c r="D851" s="68"/>
      <c r="E851" s="68"/>
      <c r="F851" s="68"/>
      <c r="G851" s="68"/>
      <c r="H851" s="68"/>
      <c r="I851" s="68"/>
      <c r="J851" s="68"/>
      <c r="K851" s="68"/>
      <c r="L851" s="68"/>
      <c r="M851" s="68"/>
      <c r="N851" s="68"/>
      <c r="O851" s="68"/>
      <c r="P851" s="68"/>
      <c r="Q851" s="68"/>
      <c r="R851" s="68"/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</row>
    <row r="852" spans="2:40">
      <c r="B852" s="68"/>
      <c r="C852" s="68"/>
      <c r="D852" s="68"/>
      <c r="E852" s="68"/>
      <c r="F852" s="68"/>
      <c r="G852" s="68"/>
      <c r="H852" s="68"/>
      <c r="I852" s="68"/>
      <c r="J852" s="68"/>
      <c r="K852" s="68"/>
      <c r="L852" s="68"/>
      <c r="M852" s="68"/>
      <c r="N852" s="68"/>
      <c r="O852" s="68"/>
      <c r="P852" s="68"/>
      <c r="Q852" s="68"/>
      <c r="R852" s="68"/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</row>
    <row r="853" spans="2:40">
      <c r="B853" s="68"/>
      <c r="C853" s="68"/>
      <c r="D853" s="68"/>
      <c r="E853" s="68"/>
      <c r="F853" s="68"/>
      <c r="G853" s="68"/>
      <c r="H853" s="68"/>
      <c r="I853" s="68"/>
      <c r="J853" s="68"/>
      <c r="K853" s="68"/>
      <c r="L853" s="68"/>
      <c r="M853" s="68"/>
      <c r="N853" s="68"/>
      <c r="O853" s="68"/>
      <c r="P853" s="68"/>
      <c r="Q853" s="68"/>
      <c r="R853" s="68"/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</row>
    <row r="854" spans="2:40">
      <c r="B854" s="68"/>
      <c r="C854" s="68"/>
      <c r="D854" s="68"/>
      <c r="E854" s="68"/>
      <c r="F854" s="68"/>
      <c r="G854" s="68"/>
      <c r="H854" s="68"/>
      <c r="I854" s="68"/>
      <c r="J854" s="68"/>
      <c r="K854" s="68"/>
      <c r="L854" s="68"/>
      <c r="M854" s="68"/>
      <c r="N854" s="68"/>
      <c r="O854" s="68"/>
      <c r="P854" s="68"/>
      <c r="Q854" s="68"/>
      <c r="R854" s="68"/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</row>
    <row r="855" spans="2:40">
      <c r="B855" s="68"/>
      <c r="C855" s="68"/>
      <c r="D855" s="68"/>
      <c r="E855" s="68"/>
      <c r="F855" s="68"/>
      <c r="G855" s="68"/>
      <c r="H855" s="68"/>
      <c r="I855" s="68"/>
      <c r="J855" s="68"/>
      <c r="K855" s="68"/>
      <c r="L855" s="68"/>
      <c r="M855" s="68"/>
      <c r="N855" s="68"/>
      <c r="O855" s="68"/>
      <c r="P855" s="68"/>
      <c r="Q855" s="68"/>
      <c r="R855" s="68"/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</row>
    <row r="856" spans="2:40">
      <c r="B856" s="68"/>
      <c r="C856" s="68"/>
      <c r="D856" s="68"/>
      <c r="E856" s="68"/>
      <c r="F856" s="68"/>
      <c r="G856" s="68"/>
      <c r="H856" s="68"/>
      <c r="I856" s="68"/>
      <c r="J856" s="68"/>
      <c r="K856" s="68"/>
      <c r="L856" s="68"/>
      <c r="M856" s="68"/>
      <c r="N856" s="68"/>
      <c r="O856" s="68"/>
      <c r="P856" s="68"/>
      <c r="Q856" s="68"/>
      <c r="R856" s="68"/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</row>
    <row r="857" spans="2:40">
      <c r="B857" s="68"/>
      <c r="C857" s="68"/>
      <c r="D857" s="68"/>
      <c r="E857" s="68"/>
      <c r="F857" s="68"/>
      <c r="G857" s="68"/>
      <c r="H857" s="68"/>
      <c r="I857" s="68"/>
      <c r="J857" s="68"/>
      <c r="K857" s="68"/>
      <c r="L857" s="68"/>
      <c r="M857" s="68"/>
      <c r="N857" s="68"/>
      <c r="O857" s="68"/>
      <c r="P857" s="68"/>
      <c r="Q857" s="68"/>
      <c r="R857" s="68"/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</row>
    <row r="858" spans="2:40">
      <c r="B858" s="68"/>
      <c r="C858" s="68"/>
      <c r="D858" s="68"/>
      <c r="E858" s="68"/>
      <c r="F858" s="68"/>
      <c r="G858" s="68"/>
      <c r="H858" s="68"/>
      <c r="I858" s="68"/>
      <c r="J858" s="68"/>
      <c r="K858" s="68"/>
      <c r="L858" s="68"/>
      <c r="M858" s="68"/>
      <c r="N858" s="68"/>
      <c r="O858" s="68"/>
      <c r="P858" s="68"/>
      <c r="Q858" s="68"/>
      <c r="R858" s="68"/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</row>
    <row r="859" spans="2:40">
      <c r="B859" s="68"/>
      <c r="C859" s="68"/>
      <c r="D859" s="68"/>
      <c r="E859" s="68"/>
      <c r="F859" s="68"/>
      <c r="G859" s="68"/>
      <c r="H859" s="68"/>
      <c r="I859" s="68"/>
      <c r="J859" s="68"/>
      <c r="K859" s="68"/>
      <c r="L859" s="68"/>
      <c r="M859" s="68"/>
      <c r="N859" s="68"/>
      <c r="O859" s="68"/>
      <c r="P859" s="68"/>
      <c r="Q859" s="68"/>
      <c r="R859" s="68"/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</row>
    <row r="860" spans="2:40">
      <c r="B860" s="68"/>
      <c r="C860" s="68"/>
      <c r="D860" s="68"/>
      <c r="E860" s="68"/>
      <c r="F860" s="68"/>
      <c r="G860" s="68"/>
      <c r="H860" s="68"/>
      <c r="I860" s="68"/>
      <c r="J860" s="68"/>
      <c r="K860" s="68"/>
      <c r="L860" s="68"/>
      <c r="M860" s="68"/>
      <c r="N860" s="68"/>
      <c r="O860" s="68"/>
      <c r="P860" s="68"/>
      <c r="Q860" s="68"/>
      <c r="R860" s="68"/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</row>
    <row r="861" spans="2:40">
      <c r="B861" s="68"/>
      <c r="C861" s="68"/>
      <c r="D861" s="68"/>
      <c r="E861" s="68"/>
      <c r="F861" s="68"/>
      <c r="G861" s="68"/>
      <c r="H861" s="68"/>
      <c r="I861" s="68"/>
      <c r="J861" s="68"/>
      <c r="K861" s="68"/>
      <c r="L861" s="68"/>
      <c r="M861" s="68"/>
      <c r="N861" s="68"/>
      <c r="O861" s="68"/>
      <c r="P861" s="68"/>
      <c r="Q861" s="68"/>
      <c r="R861" s="68"/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</row>
    <row r="862" spans="2:40">
      <c r="B862" s="68"/>
      <c r="C862" s="68"/>
      <c r="D862" s="68"/>
      <c r="E862" s="68"/>
      <c r="F862" s="68"/>
      <c r="G862" s="68"/>
      <c r="H862" s="68"/>
      <c r="I862" s="68"/>
      <c r="J862" s="68"/>
      <c r="K862" s="68"/>
      <c r="L862" s="68"/>
      <c r="M862" s="68"/>
      <c r="N862" s="68"/>
      <c r="O862" s="68"/>
      <c r="P862" s="68"/>
      <c r="Q862" s="68"/>
      <c r="R862" s="68"/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</row>
    <row r="863" spans="2:40">
      <c r="B863" s="68"/>
      <c r="C863" s="68"/>
      <c r="D863" s="68"/>
      <c r="E863" s="68"/>
      <c r="F863" s="68"/>
      <c r="G863" s="68"/>
      <c r="H863" s="68"/>
      <c r="I863" s="68"/>
      <c r="J863" s="68"/>
      <c r="K863" s="68"/>
      <c r="L863" s="68"/>
      <c r="M863" s="68"/>
      <c r="N863" s="68"/>
      <c r="O863" s="68"/>
      <c r="P863" s="68"/>
      <c r="Q863" s="68"/>
      <c r="R863" s="68"/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</row>
    <row r="864" spans="2:40">
      <c r="B864" s="68"/>
      <c r="C864" s="68"/>
      <c r="D864" s="68"/>
      <c r="E864" s="68"/>
      <c r="F864" s="68"/>
      <c r="G864" s="68"/>
      <c r="H864" s="68"/>
      <c r="I864" s="68"/>
      <c r="J864" s="68"/>
      <c r="K864" s="68"/>
      <c r="L864" s="68"/>
      <c r="M864" s="68"/>
      <c r="N864" s="68"/>
      <c r="O864" s="68"/>
      <c r="P864" s="68"/>
      <c r="Q864" s="68"/>
      <c r="R864" s="68"/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</row>
    <row r="865" spans="2:40">
      <c r="B865" s="68"/>
      <c r="C865" s="68"/>
      <c r="D865" s="68"/>
      <c r="E865" s="68"/>
      <c r="F865" s="68"/>
      <c r="G865" s="68"/>
      <c r="H865" s="68"/>
      <c r="I865" s="68"/>
      <c r="J865" s="68"/>
      <c r="K865" s="68"/>
      <c r="L865" s="68"/>
      <c r="M865" s="68"/>
      <c r="N865" s="68"/>
      <c r="O865" s="68"/>
      <c r="P865" s="68"/>
      <c r="Q865" s="68"/>
      <c r="R865" s="68"/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</row>
    <row r="866" spans="2:40">
      <c r="B866" s="68"/>
      <c r="C866" s="68"/>
      <c r="D866" s="68"/>
      <c r="E866" s="68"/>
      <c r="F866" s="68"/>
      <c r="G866" s="68"/>
      <c r="H866" s="68"/>
      <c r="I866" s="68"/>
      <c r="J866" s="68"/>
      <c r="K866" s="68"/>
      <c r="L866" s="68"/>
      <c r="M866" s="68"/>
      <c r="N866" s="68"/>
      <c r="O866" s="68"/>
      <c r="P866" s="68"/>
      <c r="Q866" s="68"/>
      <c r="R866" s="68"/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</row>
    <row r="867" spans="2:40">
      <c r="B867" s="68"/>
      <c r="C867" s="68"/>
      <c r="D867" s="68"/>
      <c r="E867" s="68"/>
      <c r="F867" s="68"/>
      <c r="G867" s="68"/>
      <c r="H867" s="68"/>
      <c r="I867" s="68"/>
      <c r="J867" s="68"/>
      <c r="K867" s="68"/>
      <c r="L867" s="68"/>
      <c r="M867" s="68"/>
      <c r="N867" s="68"/>
      <c r="O867" s="68"/>
      <c r="P867" s="68"/>
      <c r="Q867" s="68"/>
      <c r="R867" s="68"/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</row>
    <row r="868" spans="2:40">
      <c r="B868" s="68"/>
      <c r="C868" s="68"/>
      <c r="D868" s="68"/>
      <c r="E868" s="68"/>
      <c r="F868" s="68"/>
      <c r="G868" s="68"/>
      <c r="H868" s="68"/>
      <c r="I868" s="68"/>
      <c r="J868" s="68"/>
      <c r="K868" s="68"/>
      <c r="L868" s="68"/>
      <c r="M868" s="68"/>
      <c r="N868" s="68"/>
      <c r="O868" s="68"/>
      <c r="P868" s="68"/>
      <c r="Q868" s="68"/>
      <c r="R868" s="68"/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</row>
    <row r="869" spans="2:40">
      <c r="B869" s="68"/>
      <c r="C869" s="68"/>
      <c r="D869" s="68"/>
      <c r="E869" s="68"/>
      <c r="F869" s="68"/>
      <c r="G869" s="68"/>
      <c r="H869" s="68"/>
      <c r="I869" s="68"/>
      <c r="J869" s="68"/>
      <c r="K869" s="68"/>
      <c r="L869" s="68"/>
      <c r="M869" s="68"/>
      <c r="N869" s="68"/>
      <c r="O869" s="68"/>
      <c r="P869" s="68"/>
      <c r="Q869" s="68"/>
      <c r="R869" s="68"/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</row>
    <row r="870" spans="2:40">
      <c r="B870" s="68"/>
      <c r="C870" s="68"/>
      <c r="D870" s="68"/>
      <c r="E870" s="68"/>
      <c r="F870" s="68"/>
      <c r="G870" s="68"/>
      <c r="H870" s="68"/>
      <c r="I870" s="68"/>
      <c r="J870" s="68"/>
      <c r="K870" s="68"/>
      <c r="L870" s="68"/>
      <c r="M870" s="68"/>
      <c r="N870" s="68"/>
      <c r="O870" s="68"/>
      <c r="P870" s="68"/>
      <c r="Q870" s="68"/>
      <c r="R870" s="68"/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</row>
    <row r="871" spans="2:40">
      <c r="B871" s="68"/>
      <c r="C871" s="68"/>
      <c r="D871" s="68"/>
      <c r="E871" s="68"/>
      <c r="F871" s="68"/>
      <c r="G871" s="68"/>
      <c r="H871" s="68"/>
      <c r="I871" s="68"/>
      <c r="J871" s="68"/>
      <c r="K871" s="68"/>
      <c r="L871" s="68"/>
      <c r="M871" s="68"/>
      <c r="N871" s="68"/>
      <c r="O871" s="68"/>
      <c r="P871" s="68"/>
      <c r="Q871" s="68"/>
      <c r="R871" s="68"/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</row>
    <row r="872" spans="2:40">
      <c r="B872" s="68"/>
      <c r="C872" s="68"/>
      <c r="D872" s="68"/>
      <c r="E872" s="68"/>
      <c r="F872" s="68"/>
      <c r="G872" s="68"/>
      <c r="H872" s="68"/>
      <c r="I872" s="68"/>
      <c r="J872" s="68"/>
      <c r="K872" s="68"/>
      <c r="L872" s="68"/>
      <c r="M872" s="68"/>
      <c r="N872" s="68"/>
      <c r="O872" s="68"/>
      <c r="P872" s="68"/>
      <c r="Q872" s="68"/>
      <c r="R872" s="68"/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</row>
    <row r="873" spans="2:40">
      <c r="B873" s="68"/>
      <c r="C873" s="68"/>
      <c r="D873" s="68"/>
      <c r="E873" s="68"/>
      <c r="F873" s="68"/>
      <c r="G873" s="68"/>
      <c r="H873" s="68"/>
      <c r="I873" s="68"/>
      <c r="J873" s="68"/>
      <c r="K873" s="68"/>
      <c r="L873" s="68"/>
      <c r="M873" s="68"/>
      <c r="N873" s="68"/>
      <c r="O873" s="68"/>
      <c r="P873" s="68"/>
      <c r="Q873" s="68"/>
      <c r="R873" s="68"/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</row>
    <row r="874" spans="2:40">
      <c r="B874" s="68"/>
      <c r="C874" s="68"/>
      <c r="D874" s="68"/>
      <c r="E874" s="68"/>
      <c r="F874" s="68"/>
      <c r="G874" s="68"/>
      <c r="H874" s="68"/>
      <c r="I874" s="68"/>
      <c r="J874" s="68"/>
      <c r="K874" s="68"/>
      <c r="L874" s="68"/>
      <c r="M874" s="68"/>
      <c r="N874" s="68"/>
      <c r="O874" s="68"/>
      <c r="P874" s="68"/>
      <c r="Q874" s="68"/>
      <c r="R874" s="68"/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</row>
    <row r="875" spans="2:40">
      <c r="B875" s="68"/>
      <c r="C875" s="68"/>
      <c r="D875" s="68"/>
      <c r="E875" s="68"/>
      <c r="F875" s="68"/>
      <c r="G875" s="68"/>
      <c r="H875" s="68"/>
      <c r="I875" s="68"/>
      <c r="J875" s="68"/>
      <c r="K875" s="68"/>
      <c r="L875" s="68"/>
      <c r="M875" s="68"/>
      <c r="N875" s="68"/>
      <c r="O875" s="68"/>
      <c r="P875" s="68"/>
      <c r="Q875" s="68"/>
      <c r="R875" s="68"/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</row>
    <row r="876" spans="2:40">
      <c r="B876" s="68"/>
      <c r="C876" s="68"/>
      <c r="D876" s="68"/>
      <c r="E876" s="68"/>
      <c r="F876" s="68"/>
      <c r="G876" s="68"/>
      <c r="H876" s="68"/>
      <c r="I876" s="68"/>
      <c r="J876" s="68"/>
      <c r="K876" s="68"/>
      <c r="L876" s="68"/>
      <c r="M876" s="68"/>
      <c r="N876" s="68"/>
      <c r="O876" s="68"/>
      <c r="P876" s="68"/>
      <c r="Q876" s="68"/>
      <c r="R876" s="68"/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</row>
    <row r="877" spans="2:40">
      <c r="B877" s="68"/>
      <c r="C877" s="68"/>
      <c r="D877" s="68"/>
      <c r="E877" s="68"/>
      <c r="F877" s="68"/>
      <c r="G877" s="68"/>
      <c r="H877" s="68"/>
      <c r="I877" s="68"/>
      <c r="J877" s="68"/>
      <c r="K877" s="68"/>
      <c r="L877" s="68"/>
      <c r="M877" s="68"/>
      <c r="N877" s="68"/>
      <c r="O877" s="68"/>
      <c r="P877" s="68"/>
      <c r="Q877" s="68"/>
      <c r="R877" s="68"/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</row>
    <row r="878" spans="2:40">
      <c r="B878" s="68"/>
      <c r="C878" s="68"/>
      <c r="D878" s="68"/>
      <c r="E878" s="68"/>
      <c r="F878" s="68"/>
      <c r="G878" s="68"/>
      <c r="H878" s="68"/>
      <c r="I878" s="68"/>
      <c r="J878" s="68"/>
      <c r="K878" s="68"/>
      <c r="L878" s="68"/>
      <c r="M878" s="68"/>
      <c r="N878" s="68"/>
      <c r="O878" s="68"/>
      <c r="P878" s="68"/>
      <c r="Q878" s="68"/>
      <c r="R878" s="68"/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</row>
    <row r="879" spans="2:40">
      <c r="B879" s="68"/>
      <c r="C879" s="68"/>
      <c r="D879" s="68"/>
      <c r="E879" s="68"/>
      <c r="F879" s="68"/>
      <c r="G879" s="68"/>
      <c r="H879" s="68"/>
      <c r="I879" s="68"/>
      <c r="J879" s="68"/>
      <c r="K879" s="68"/>
      <c r="L879" s="68"/>
      <c r="M879" s="68"/>
      <c r="N879" s="68"/>
      <c r="O879" s="68"/>
      <c r="P879" s="68"/>
      <c r="Q879" s="68"/>
      <c r="R879" s="68"/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</row>
    <row r="880" spans="2:40">
      <c r="B880" s="68"/>
      <c r="C880" s="68"/>
      <c r="D880" s="68"/>
      <c r="E880" s="68"/>
      <c r="F880" s="68"/>
      <c r="G880" s="68"/>
      <c r="H880" s="68"/>
      <c r="I880" s="68"/>
      <c r="J880" s="68"/>
      <c r="K880" s="68"/>
      <c r="L880" s="68"/>
      <c r="M880" s="68"/>
      <c r="N880" s="68"/>
      <c r="O880" s="68"/>
      <c r="P880" s="68"/>
      <c r="Q880" s="68"/>
      <c r="R880" s="68"/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</row>
    <row r="881" spans="2:40">
      <c r="B881" s="68"/>
      <c r="C881" s="68"/>
      <c r="D881" s="68"/>
      <c r="E881" s="68"/>
      <c r="F881" s="68"/>
      <c r="G881" s="68"/>
      <c r="H881" s="68"/>
      <c r="I881" s="68"/>
      <c r="J881" s="68"/>
      <c r="K881" s="68"/>
      <c r="L881" s="68"/>
      <c r="M881" s="68"/>
      <c r="N881" s="68"/>
      <c r="O881" s="68"/>
      <c r="P881" s="68"/>
      <c r="Q881" s="68"/>
      <c r="R881" s="68"/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</row>
    <row r="882" spans="2:40">
      <c r="B882" s="68"/>
      <c r="C882" s="68"/>
      <c r="D882" s="68"/>
      <c r="E882" s="68"/>
      <c r="F882" s="68"/>
      <c r="G882" s="68"/>
      <c r="H882" s="68"/>
      <c r="I882" s="68"/>
      <c r="J882" s="68"/>
      <c r="K882" s="68"/>
      <c r="L882" s="68"/>
      <c r="M882" s="68"/>
      <c r="N882" s="68"/>
      <c r="O882" s="68"/>
      <c r="P882" s="68"/>
      <c r="Q882" s="68"/>
      <c r="R882" s="68"/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</row>
    <row r="883" spans="2:40">
      <c r="B883" s="68"/>
      <c r="C883" s="68"/>
      <c r="D883" s="68"/>
      <c r="E883" s="68"/>
      <c r="F883" s="68"/>
      <c r="G883" s="68"/>
      <c r="H883" s="68"/>
      <c r="I883" s="68"/>
      <c r="J883" s="68"/>
      <c r="K883" s="68"/>
      <c r="L883" s="68"/>
      <c r="M883" s="68"/>
      <c r="N883" s="68"/>
      <c r="O883" s="68"/>
      <c r="P883" s="68"/>
      <c r="Q883" s="68"/>
      <c r="R883" s="68"/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</row>
    <row r="884" spans="2:40">
      <c r="B884" s="68"/>
      <c r="C884" s="68"/>
      <c r="D884" s="68"/>
      <c r="E884" s="68"/>
      <c r="F884" s="68"/>
      <c r="G884" s="68"/>
      <c r="H884" s="68"/>
      <c r="I884" s="68"/>
      <c r="J884" s="68"/>
      <c r="K884" s="68"/>
      <c r="L884" s="68"/>
      <c r="M884" s="68"/>
      <c r="N884" s="68"/>
      <c r="O884" s="68"/>
      <c r="P884" s="68"/>
      <c r="Q884" s="68"/>
      <c r="R884" s="68"/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</row>
    <row r="885" spans="2:40">
      <c r="B885" s="68"/>
      <c r="C885" s="68"/>
      <c r="D885" s="68"/>
      <c r="E885" s="68"/>
      <c r="F885" s="68"/>
      <c r="G885" s="68"/>
      <c r="H885" s="68"/>
      <c r="I885" s="68"/>
      <c r="J885" s="68"/>
      <c r="K885" s="68"/>
      <c r="L885" s="68"/>
      <c r="M885" s="68"/>
      <c r="N885" s="68"/>
      <c r="O885" s="68"/>
      <c r="P885" s="68"/>
      <c r="Q885" s="68"/>
      <c r="R885" s="68"/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</row>
    <row r="886" spans="2:40">
      <c r="B886" s="68"/>
      <c r="C886" s="68"/>
      <c r="D886" s="68"/>
      <c r="E886" s="68"/>
      <c r="F886" s="68"/>
      <c r="G886" s="68"/>
      <c r="H886" s="68"/>
      <c r="I886" s="68"/>
      <c r="J886" s="68"/>
      <c r="K886" s="68"/>
      <c r="L886" s="68"/>
      <c r="M886" s="68"/>
      <c r="N886" s="68"/>
      <c r="O886" s="68"/>
      <c r="P886" s="68"/>
      <c r="Q886" s="68"/>
      <c r="R886" s="68"/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</row>
    <row r="887" spans="2:40">
      <c r="B887" s="68"/>
      <c r="C887" s="68"/>
      <c r="D887" s="68"/>
      <c r="E887" s="68"/>
      <c r="F887" s="68"/>
      <c r="G887" s="68"/>
      <c r="H887" s="68"/>
      <c r="I887" s="68"/>
      <c r="J887" s="68"/>
      <c r="K887" s="68"/>
      <c r="L887" s="68"/>
      <c r="M887" s="68"/>
      <c r="N887" s="68"/>
      <c r="O887" s="68"/>
      <c r="P887" s="68"/>
      <c r="Q887" s="68"/>
      <c r="R887" s="68"/>
      <c r="S887" s="68"/>
      <c r="T887" s="68"/>
      <c r="U887" s="68"/>
      <c r="V887" s="68"/>
      <c r="W887" s="68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</row>
    <row r="888" spans="2:40">
      <c r="B888" s="68"/>
      <c r="C888" s="68"/>
      <c r="D888" s="68"/>
      <c r="E888" s="68"/>
      <c r="F888" s="68"/>
      <c r="G888" s="68"/>
      <c r="H888" s="68"/>
      <c r="I888" s="68"/>
      <c r="J888" s="68"/>
      <c r="K888" s="68"/>
      <c r="L888" s="68"/>
      <c r="M888" s="68"/>
      <c r="N888" s="68"/>
      <c r="O888" s="68"/>
      <c r="P888" s="68"/>
      <c r="Q888" s="68"/>
      <c r="R888" s="68"/>
      <c r="S888" s="68"/>
      <c r="T888" s="68"/>
      <c r="U888" s="68"/>
      <c r="V888" s="68"/>
      <c r="W888" s="68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</row>
    <row r="889" spans="2:40">
      <c r="B889" s="68"/>
      <c r="C889" s="68"/>
      <c r="D889" s="68"/>
      <c r="E889" s="68"/>
      <c r="F889" s="68"/>
      <c r="G889" s="68"/>
      <c r="H889" s="68"/>
      <c r="I889" s="68"/>
      <c r="J889" s="68"/>
      <c r="K889" s="68"/>
      <c r="L889" s="68"/>
      <c r="M889" s="68"/>
      <c r="N889" s="68"/>
      <c r="O889" s="68"/>
      <c r="P889" s="68"/>
      <c r="Q889" s="68"/>
      <c r="R889" s="68"/>
      <c r="S889" s="68"/>
      <c r="T889" s="68"/>
      <c r="U889" s="68"/>
      <c r="V889" s="68"/>
      <c r="W889" s="68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</row>
    <row r="890" spans="2:40">
      <c r="B890" s="68"/>
      <c r="C890" s="68"/>
      <c r="D890" s="68"/>
      <c r="E890" s="68"/>
      <c r="F890" s="68"/>
      <c r="G890" s="68"/>
      <c r="H890" s="68"/>
      <c r="I890" s="68"/>
      <c r="J890" s="68"/>
      <c r="K890" s="68"/>
      <c r="L890" s="68"/>
      <c r="M890" s="68"/>
      <c r="N890" s="68"/>
      <c r="O890" s="68"/>
      <c r="P890" s="68"/>
      <c r="Q890" s="68"/>
      <c r="R890" s="68"/>
      <c r="S890" s="68"/>
      <c r="T890" s="68"/>
      <c r="U890" s="68"/>
      <c r="V890" s="68"/>
      <c r="W890" s="68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</row>
    <row r="891" spans="2:40">
      <c r="B891" s="68"/>
      <c r="C891" s="68"/>
      <c r="D891" s="68"/>
      <c r="E891" s="68"/>
      <c r="F891" s="68"/>
      <c r="G891" s="68"/>
      <c r="H891" s="68"/>
      <c r="I891" s="68"/>
      <c r="J891" s="68"/>
      <c r="K891" s="68"/>
      <c r="L891" s="68"/>
      <c r="M891" s="68"/>
      <c r="N891" s="68"/>
      <c r="O891" s="68"/>
      <c r="P891" s="68"/>
      <c r="Q891" s="68"/>
      <c r="R891" s="68"/>
      <c r="S891" s="68"/>
      <c r="T891" s="68"/>
      <c r="U891" s="68"/>
      <c r="V891" s="68"/>
      <c r="W891" s="68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</row>
    <row r="892" spans="2:40">
      <c r="B892" s="68"/>
      <c r="C892" s="68"/>
      <c r="D892" s="68"/>
      <c r="E892" s="68"/>
      <c r="F892" s="68"/>
      <c r="G892" s="68"/>
      <c r="H892" s="68"/>
      <c r="I892" s="68"/>
      <c r="J892" s="68"/>
      <c r="K892" s="68"/>
      <c r="L892" s="68"/>
      <c r="M892" s="68"/>
      <c r="N892" s="68"/>
      <c r="O892" s="68"/>
      <c r="P892" s="68"/>
      <c r="Q892" s="68"/>
      <c r="R892" s="68"/>
      <c r="S892" s="68"/>
      <c r="T892" s="68"/>
      <c r="U892" s="68"/>
      <c r="V892" s="68"/>
      <c r="W892" s="68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</row>
    <row r="893" spans="2:40">
      <c r="B893" s="68"/>
      <c r="C893" s="68"/>
      <c r="D893" s="68"/>
      <c r="E893" s="68"/>
      <c r="F893" s="68"/>
      <c r="G893" s="68"/>
      <c r="H893" s="68"/>
      <c r="I893" s="68"/>
      <c r="J893" s="68"/>
      <c r="K893" s="68"/>
      <c r="L893" s="68"/>
      <c r="M893" s="68"/>
      <c r="N893" s="68"/>
      <c r="O893" s="68"/>
      <c r="P893" s="68"/>
      <c r="Q893" s="68"/>
      <c r="R893" s="68"/>
      <c r="S893" s="68"/>
      <c r="T893" s="68"/>
      <c r="U893" s="68"/>
      <c r="V893" s="68"/>
      <c r="W893" s="68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</row>
    <row r="894" spans="2:40">
      <c r="B894" s="68"/>
      <c r="C894" s="68"/>
      <c r="D894" s="68"/>
      <c r="E894" s="68"/>
      <c r="F894" s="68"/>
      <c r="G894" s="68"/>
      <c r="H894" s="68"/>
      <c r="I894" s="68"/>
      <c r="J894" s="68"/>
      <c r="K894" s="68"/>
      <c r="L894" s="68"/>
      <c r="M894" s="68"/>
      <c r="N894" s="68"/>
      <c r="O894" s="68"/>
      <c r="P894" s="68"/>
      <c r="Q894" s="68"/>
      <c r="R894" s="68"/>
      <c r="S894" s="68"/>
      <c r="T894" s="68"/>
      <c r="U894" s="68"/>
      <c r="V894" s="68"/>
      <c r="W894" s="68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</row>
    <row r="895" spans="2:40">
      <c r="B895" s="68"/>
      <c r="C895" s="68"/>
      <c r="D895" s="68"/>
      <c r="E895" s="68"/>
      <c r="F895" s="68"/>
      <c r="G895" s="68"/>
      <c r="H895" s="68"/>
      <c r="I895" s="68"/>
      <c r="J895" s="68"/>
      <c r="K895" s="68"/>
      <c r="L895" s="68"/>
      <c r="M895" s="68"/>
      <c r="N895" s="68"/>
      <c r="O895" s="68"/>
      <c r="P895" s="68"/>
      <c r="Q895" s="68"/>
      <c r="R895" s="68"/>
      <c r="S895" s="68"/>
      <c r="T895" s="68"/>
      <c r="U895" s="68"/>
      <c r="V895" s="68"/>
      <c r="W895" s="68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</row>
    <row r="896" spans="2:40">
      <c r="B896" s="68"/>
      <c r="C896" s="68"/>
      <c r="D896" s="68"/>
      <c r="E896" s="68"/>
      <c r="F896" s="68"/>
      <c r="G896" s="68"/>
      <c r="H896" s="68"/>
      <c r="I896" s="68"/>
      <c r="J896" s="68"/>
      <c r="K896" s="68"/>
      <c r="L896" s="68"/>
      <c r="M896" s="68"/>
      <c r="N896" s="68"/>
      <c r="O896" s="68"/>
      <c r="P896" s="68"/>
      <c r="Q896" s="68"/>
      <c r="R896" s="68"/>
      <c r="S896" s="68"/>
      <c r="T896" s="68"/>
      <c r="U896" s="68"/>
      <c r="V896" s="68"/>
      <c r="W896" s="68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</row>
    <row r="897" spans="2:40">
      <c r="B897" s="68"/>
      <c r="C897" s="68"/>
      <c r="D897" s="68"/>
      <c r="E897" s="68"/>
      <c r="F897" s="68"/>
      <c r="G897" s="68"/>
      <c r="H897" s="68"/>
      <c r="I897" s="68"/>
      <c r="J897" s="68"/>
      <c r="K897" s="68"/>
      <c r="L897" s="68"/>
      <c r="M897" s="68"/>
      <c r="N897" s="68"/>
      <c r="O897" s="68"/>
      <c r="P897" s="68"/>
      <c r="Q897" s="68"/>
      <c r="R897" s="68"/>
      <c r="S897" s="68"/>
      <c r="T897" s="68"/>
      <c r="U897" s="68"/>
      <c r="V897" s="68"/>
      <c r="W897" s="68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</row>
    <row r="898" spans="2:40">
      <c r="B898" s="68"/>
      <c r="C898" s="68"/>
      <c r="D898" s="68"/>
      <c r="E898" s="68"/>
      <c r="F898" s="68"/>
      <c r="G898" s="68"/>
      <c r="H898" s="68"/>
      <c r="I898" s="68"/>
      <c r="J898" s="68"/>
      <c r="K898" s="68"/>
      <c r="L898" s="68"/>
      <c r="M898" s="68"/>
      <c r="N898" s="68"/>
      <c r="O898" s="68"/>
      <c r="P898" s="68"/>
      <c r="Q898" s="68"/>
      <c r="R898" s="68"/>
      <c r="S898" s="68"/>
      <c r="T898" s="68"/>
      <c r="U898" s="68"/>
      <c r="V898" s="68"/>
      <c r="W898" s="68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</row>
    <row r="899" spans="2:40">
      <c r="B899" s="68"/>
      <c r="C899" s="68"/>
      <c r="D899" s="68"/>
      <c r="E899" s="68"/>
      <c r="F899" s="68"/>
      <c r="G899" s="68"/>
      <c r="H899" s="68"/>
      <c r="I899" s="68"/>
      <c r="J899" s="68"/>
      <c r="K899" s="68"/>
      <c r="L899" s="68"/>
      <c r="M899" s="68"/>
      <c r="N899" s="68"/>
      <c r="O899" s="68"/>
      <c r="P899" s="68"/>
      <c r="Q899" s="68"/>
      <c r="R899" s="68"/>
      <c r="S899" s="68"/>
      <c r="T899" s="68"/>
      <c r="U899" s="68"/>
      <c r="V899" s="68"/>
      <c r="W899" s="68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</row>
    <row r="900" spans="2:40">
      <c r="B900" s="68"/>
      <c r="C900" s="68"/>
      <c r="D900" s="68"/>
      <c r="E900" s="68"/>
      <c r="F900" s="68"/>
      <c r="G900" s="68"/>
      <c r="H900" s="68"/>
      <c r="I900" s="68"/>
      <c r="J900" s="68"/>
      <c r="K900" s="68"/>
      <c r="L900" s="68"/>
      <c r="M900" s="68"/>
      <c r="N900" s="68"/>
      <c r="O900" s="68"/>
      <c r="P900" s="68"/>
      <c r="Q900" s="68"/>
      <c r="R900" s="68"/>
      <c r="S900" s="68"/>
      <c r="T900" s="68"/>
      <c r="U900" s="68"/>
      <c r="V900" s="68"/>
      <c r="W900" s="68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</row>
    <row r="901" spans="2:40">
      <c r="B901" s="68"/>
      <c r="C901" s="68"/>
      <c r="D901" s="68"/>
      <c r="E901" s="68"/>
      <c r="F901" s="68"/>
      <c r="G901" s="68"/>
      <c r="H901" s="68"/>
      <c r="I901" s="68"/>
      <c r="J901" s="68"/>
      <c r="K901" s="68"/>
      <c r="L901" s="68"/>
      <c r="M901" s="68"/>
      <c r="N901" s="68"/>
      <c r="O901" s="68"/>
      <c r="P901" s="68"/>
      <c r="Q901" s="68"/>
      <c r="R901" s="68"/>
      <c r="S901" s="68"/>
      <c r="T901" s="68"/>
      <c r="U901" s="68"/>
      <c r="V901" s="68"/>
      <c r="W901" s="68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</row>
    <row r="902" spans="2:40">
      <c r="B902" s="68"/>
      <c r="C902" s="68"/>
      <c r="D902" s="68"/>
      <c r="E902" s="68"/>
      <c r="F902" s="68"/>
      <c r="G902" s="68"/>
      <c r="H902" s="68"/>
      <c r="I902" s="68"/>
      <c r="J902" s="68"/>
      <c r="K902" s="68"/>
      <c r="L902" s="68"/>
      <c r="M902" s="68"/>
      <c r="N902" s="68"/>
      <c r="O902" s="68"/>
      <c r="P902" s="68"/>
      <c r="Q902" s="68"/>
      <c r="R902" s="68"/>
      <c r="S902" s="68"/>
      <c r="T902" s="68"/>
      <c r="U902" s="68"/>
      <c r="V902" s="68"/>
      <c r="W902" s="68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</row>
    <row r="903" spans="2:40">
      <c r="B903" s="68"/>
      <c r="C903" s="68"/>
      <c r="D903" s="68"/>
      <c r="E903" s="68"/>
      <c r="F903" s="68"/>
      <c r="G903" s="68"/>
      <c r="H903" s="68"/>
      <c r="I903" s="68"/>
      <c r="J903" s="68"/>
      <c r="K903" s="68"/>
      <c r="L903" s="68"/>
      <c r="M903" s="68"/>
      <c r="N903" s="68"/>
      <c r="O903" s="68"/>
      <c r="P903" s="68"/>
      <c r="Q903" s="68"/>
      <c r="R903" s="68"/>
      <c r="S903" s="68"/>
      <c r="T903" s="68"/>
      <c r="U903" s="68"/>
      <c r="V903" s="68"/>
      <c r="W903" s="68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</row>
    <row r="904" spans="2:40">
      <c r="B904" s="68"/>
      <c r="C904" s="68"/>
      <c r="D904" s="68"/>
      <c r="E904" s="68"/>
      <c r="F904" s="68"/>
      <c r="G904" s="68"/>
      <c r="H904" s="68"/>
      <c r="I904" s="68"/>
      <c r="J904" s="68"/>
      <c r="K904" s="68"/>
      <c r="L904" s="68"/>
      <c r="M904" s="68"/>
      <c r="N904" s="68"/>
      <c r="O904" s="68"/>
      <c r="P904" s="68"/>
      <c r="Q904" s="68"/>
      <c r="R904" s="68"/>
      <c r="S904" s="68"/>
      <c r="T904" s="68"/>
      <c r="U904" s="68"/>
      <c r="V904" s="68"/>
      <c r="W904" s="68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</row>
    <row r="905" spans="2:40">
      <c r="B905" s="68"/>
      <c r="C905" s="68"/>
      <c r="D905" s="68"/>
      <c r="E905" s="68"/>
      <c r="F905" s="68"/>
      <c r="G905" s="68"/>
      <c r="H905" s="68"/>
      <c r="I905" s="68"/>
      <c r="J905" s="68"/>
      <c r="K905" s="68"/>
      <c r="L905" s="68"/>
      <c r="M905" s="68"/>
      <c r="N905" s="68"/>
      <c r="O905" s="68"/>
      <c r="P905" s="68"/>
      <c r="Q905" s="68"/>
      <c r="R905" s="68"/>
      <c r="S905" s="68"/>
      <c r="T905" s="68"/>
      <c r="U905" s="68"/>
      <c r="V905" s="68"/>
      <c r="W905" s="68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</row>
    <row r="906" spans="2:40">
      <c r="B906" s="68"/>
      <c r="C906" s="68"/>
      <c r="D906" s="68"/>
      <c r="E906" s="68"/>
      <c r="F906" s="68"/>
      <c r="G906" s="68"/>
      <c r="H906" s="68"/>
      <c r="I906" s="68"/>
      <c r="J906" s="68"/>
      <c r="K906" s="68"/>
      <c r="L906" s="68"/>
      <c r="M906" s="68"/>
      <c r="N906" s="68"/>
      <c r="O906" s="68"/>
      <c r="P906" s="68"/>
      <c r="Q906" s="68"/>
      <c r="R906" s="68"/>
      <c r="S906" s="68"/>
      <c r="T906" s="68"/>
      <c r="U906" s="68"/>
      <c r="V906" s="68"/>
      <c r="W906" s="68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</row>
    <row r="907" spans="2:40">
      <c r="B907" s="68"/>
      <c r="C907" s="68"/>
      <c r="D907" s="68"/>
      <c r="E907" s="68"/>
      <c r="F907" s="68"/>
      <c r="G907" s="68"/>
      <c r="H907" s="68"/>
      <c r="I907" s="68"/>
      <c r="J907" s="68"/>
      <c r="K907" s="68"/>
      <c r="L907" s="68"/>
      <c r="M907" s="68"/>
      <c r="N907" s="68"/>
      <c r="O907" s="68"/>
      <c r="P907" s="68"/>
      <c r="Q907" s="68"/>
      <c r="R907" s="68"/>
      <c r="S907" s="68"/>
      <c r="T907" s="68"/>
      <c r="U907" s="68"/>
      <c r="V907" s="68"/>
      <c r="W907" s="68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</row>
    <row r="908" spans="2:40">
      <c r="B908" s="68"/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U908" s="68"/>
      <c r="V908" s="68"/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</row>
    <row r="909" spans="2:40">
      <c r="B909" s="68"/>
      <c r="C909" s="68"/>
      <c r="D909" s="68"/>
      <c r="E909" s="68"/>
      <c r="F909" s="68"/>
      <c r="G909" s="68"/>
      <c r="H909" s="68"/>
      <c r="I909" s="68"/>
      <c r="J909" s="68"/>
      <c r="K909" s="68"/>
      <c r="L909" s="68"/>
      <c r="M909" s="68"/>
      <c r="N909" s="68"/>
      <c r="O909" s="68"/>
      <c r="P909" s="68"/>
      <c r="Q909" s="68"/>
      <c r="R909" s="68"/>
      <c r="S909" s="68"/>
      <c r="T909" s="68"/>
      <c r="U909" s="68"/>
      <c r="V909" s="68"/>
      <c r="W909" s="68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</row>
    <row r="910" spans="2:40">
      <c r="B910" s="68"/>
      <c r="C910" s="68"/>
      <c r="D910" s="68"/>
      <c r="E910" s="68"/>
      <c r="F910" s="68"/>
      <c r="G910" s="68"/>
      <c r="H910" s="68"/>
      <c r="I910" s="68"/>
      <c r="J910" s="68"/>
      <c r="K910" s="68"/>
      <c r="L910" s="68"/>
      <c r="M910" s="68"/>
      <c r="N910" s="68"/>
      <c r="O910" s="68"/>
      <c r="P910" s="68"/>
      <c r="Q910" s="68"/>
      <c r="R910" s="68"/>
      <c r="S910" s="68"/>
      <c r="T910" s="68"/>
      <c r="U910" s="68"/>
      <c r="V910" s="68"/>
      <c r="W910" s="68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</row>
    <row r="911" spans="2:40">
      <c r="B911" s="68"/>
      <c r="C911" s="68"/>
      <c r="D911" s="68"/>
      <c r="E911" s="68"/>
      <c r="F911" s="68"/>
      <c r="G911" s="68"/>
      <c r="H911" s="68"/>
      <c r="I911" s="68"/>
      <c r="J911" s="68"/>
      <c r="K911" s="68"/>
      <c r="L911" s="68"/>
      <c r="M911" s="68"/>
      <c r="N911" s="68"/>
      <c r="O911" s="68"/>
      <c r="P911" s="68"/>
      <c r="Q911" s="68"/>
      <c r="R911" s="68"/>
      <c r="S911" s="68"/>
      <c r="T911" s="68"/>
      <c r="U911" s="68"/>
      <c r="V911" s="68"/>
      <c r="W911" s="68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</row>
    <row r="912" spans="2:40">
      <c r="B912" s="68"/>
      <c r="C912" s="68"/>
      <c r="D912" s="68"/>
      <c r="E912" s="68"/>
      <c r="F912" s="68"/>
      <c r="G912" s="68"/>
      <c r="H912" s="68"/>
      <c r="I912" s="68"/>
      <c r="J912" s="68"/>
      <c r="K912" s="68"/>
      <c r="L912" s="68"/>
      <c r="M912" s="68"/>
      <c r="N912" s="68"/>
      <c r="O912" s="68"/>
      <c r="P912" s="68"/>
      <c r="Q912" s="68"/>
      <c r="R912" s="68"/>
      <c r="S912" s="68"/>
      <c r="T912" s="68"/>
      <c r="U912" s="68"/>
      <c r="V912" s="68"/>
      <c r="W912" s="68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</row>
    <row r="913" spans="2:40">
      <c r="B913" s="68"/>
      <c r="C913" s="68"/>
      <c r="D913" s="68"/>
      <c r="E913" s="68"/>
      <c r="F913" s="68"/>
      <c r="G913" s="68"/>
      <c r="H913" s="68"/>
      <c r="I913" s="68"/>
      <c r="J913" s="68"/>
      <c r="K913" s="68"/>
      <c r="L913" s="68"/>
      <c r="M913" s="68"/>
      <c r="N913" s="68"/>
      <c r="O913" s="68"/>
      <c r="P913" s="68"/>
      <c r="Q913" s="68"/>
      <c r="R913" s="68"/>
      <c r="S913" s="68"/>
      <c r="T913" s="68"/>
      <c r="U913" s="68"/>
      <c r="V913" s="68"/>
      <c r="W913" s="68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</row>
    <row r="914" spans="2:40">
      <c r="B914" s="68"/>
      <c r="C914" s="68"/>
      <c r="D914" s="68"/>
      <c r="E914" s="68"/>
      <c r="F914" s="68"/>
      <c r="G914" s="68"/>
      <c r="H914" s="68"/>
      <c r="I914" s="68"/>
      <c r="J914" s="68"/>
      <c r="K914" s="68"/>
      <c r="L914" s="68"/>
      <c r="M914" s="68"/>
      <c r="N914" s="68"/>
      <c r="O914" s="68"/>
      <c r="P914" s="68"/>
      <c r="Q914" s="68"/>
      <c r="R914" s="68"/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</row>
    <row r="915" spans="2:40">
      <c r="B915" s="68"/>
      <c r="C915" s="68"/>
      <c r="D915" s="68"/>
      <c r="E915" s="68"/>
      <c r="F915" s="68"/>
      <c r="G915" s="68"/>
      <c r="H915" s="68"/>
      <c r="I915" s="68"/>
      <c r="J915" s="68"/>
      <c r="K915" s="68"/>
      <c r="L915" s="68"/>
      <c r="M915" s="68"/>
      <c r="N915" s="68"/>
      <c r="O915" s="68"/>
      <c r="P915" s="68"/>
      <c r="Q915" s="68"/>
      <c r="R915" s="68"/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</row>
    <row r="916" spans="2:40">
      <c r="B916" s="68"/>
      <c r="C916" s="68"/>
      <c r="D916" s="68"/>
      <c r="E916" s="68"/>
      <c r="F916" s="68"/>
      <c r="G916" s="68"/>
      <c r="H916" s="68"/>
      <c r="I916" s="68"/>
      <c r="J916" s="68"/>
      <c r="K916" s="68"/>
      <c r="L916" s="68"/>
      <c r="M916" s="68"/>
      <c r="N916" s="68"/>
      <c r="O916" s="68"/>
      <c r="P916" s="68"/>
      <c r="Q916" s="68"/>
      <c r="R916" s="68"/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</row>
    <row r="917" spans="2:40">
      <c r="B917" s="68"/>
      <c r="C917" s="68"/>
      <c r="D917" s="68"/>
      <c r="E917" s="68"/>
      <c r="F917" s="68"/>
      <c r="G917" s="68"/>
      <c r="H917" s="68"/>
      <c r="I917" s="68"/>
      <c r="J917" s="68"/>
      <c r="K917" s="68"/>
      <c r="L917" s="68"/>
      <c r="M917" s="68"/>
      <c r="N917" s="68"/>
      <c r="O917" s="68"/>
      <c r="P917" s="68"/>
      <c r="Q917" s="68"/>
      <c r="R917" s="68"/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</row>
    <row r="918" spans="2:40">
      <c r="B918" s="68"/>
      <c r="C918" s="68"/>
      <c r="D918" s="68"/>
      <c r="E918" s="68"/>
      <c r="F918" s="68"/>
      <c r="G918" s="68"/>
      <c r="H918" s="68"/>
      <c r="I918" s="68"/>
      <c r="J918" s="68"/>
      <c r="K918" s="68"/>
      <c r="L918" s="68"/>
      <c r="M918" s="68"/>
      <c r="N918" s="68"/>
      <c r="O918" s="68"/>
      <c r="P918" s="68"/>
      <c r="Q918" s="68"/>
      <c r="R918" s="68"/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</row>
    <row r="919" spans="2:40">
      <c r="B919" s="68"/>
      <c r="C919" s="68"/>
      <c r="D919" s="68"/>
      <c r="E919" s="68"/>
      <c r="F919" s="68"/>
      <c r="G919" s="68"/>
      <c r="H919" s="68"/>
      <c r="I919" s="68"/>
      <c r="J919" s="68"/>
      <c r="K919" s="68"/>
      <c r="L919" s="68"/>
      <c r="M919" s="68"/>
      <c r="N919" s="68"/>
      <c r="O919" s="68"/>
      <c r="P919" s="68"/>
      <c r="Q919" s="68"/>
      <c r="R919" s="68"/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</row>
    <row r="920" spans="2:40">
      <c r="B920" s="68"/>
      <c r="C920" s="68"/>
      <c r="D920" s="68"/>
      <c r="E920" s="68"/>
      <c r="F920" s="68"/>
      <c r="G920" s="68"/>
      <c r="H920" s="68"/>
      <c r="I920" s="68"/>
      <c r="J920" s="68"/>
      <c r="K920" s="68"/>
      <c r="L920" s="68"/>
      <c r="M920" s="68"/>
      <c r="N920" s="68"/>
      <c r="O920" s="68"/>
      <c r="P920" s="68"/>
      <c r="Q920" s="68"/>
      <c r="R920" s="68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</row>
    <row r="921" spans="2:40">
      <c r="B921" s="68"/>
      <c r="C921" s="68"/>
      <c r="D921" s="68"/>
      <c r="E921" s="68"/>
      <c r="F921" s="68"/>
      <c r="G921" s="68"/>
      <c r="H921" s="68"/>
      <c r="I921" s="68"/>
      <c r="J921" s="68"/>
      <c r="K921" s="68"/>
      <c r="L921" s="68"/>
      <c r="M921" s="68"/>
      <c r="N921" s="68"/>
      <c r="O921" s="68"/>
      <c r="P921" s="68"/>
      <c r="Q921" s="68"/>
      <c r="R921" s="68"/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</row>
    <row r="922" spans="2:40">
      <c r="B922" s="68"/>
      <c r="C922" s="68"/>
      <c r="D922" s="68"/>
      <c r="E922" s="68"/>
      <c r="F922" s="68"/>
      <c r="G922" s="68"/>
      <c r="H922" s="68"/>
      <c r="I922" s="68"/>
      <c r="J922" s="68"/>
      <c r="K922" s="68"/>
      <c r="L922" s="68"/>
      <c r="M922" s="68"/>
      <c r="N922" s="68"/>
      <c r="O922" s="68"/>
      <c r="P922" s="68"/>
      <c r="Q922" s="68"/>
      <c r="R922" s="68"/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</row>
    <row r="923" spans="2:40">
      <c r="B923" s="68"/>
      <c r="C923" s="68"/>
      <c r="D923" s="68"/>
      <c r="E923" s="68"/>
      <c r="F923" s="68"/>
      <c r="G923" s="68"/>
      <c r="H923" s="68"/>
      <c r="I923" s="68"/>
      <c r="J923" s="68"/>
      <c r="K923" s="68"/>
      <c r="L923" s="68"/>
      <c r="M923" s="68"/>
      <c r="N923" s="68"/>
      <c r="O923" s="68"/>
      <c r="P923" s="68"/>
      <c r="Q923" s="68"/>
      <c r="R923" s="68"/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</row>
    <row r="924" spans="2:40">
      <c r="B924" s="68"/>
      <c r="C924" s="68"/>
      <c r="D924" s="68"/>
      <c r="E924" s="68"/>
      <c r="F924" s="68"/>
      <c r="G924" s="68"/>
      <c r="H924" s="68"/>
      <c r="I924" s="68"/>
      <c r="J924" s="68"/>
      <c r="K924" s="68"/>
      <c r="L924" s="68"/>
      <c r="M924" s="68"/>
      <c r="N924" s="68"/>
      <c r="O924" s="68"/>
      <c r="P924" s="68"/>
      <c r="Q924" s="68"/>
      <c r="R924" s="68"/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</row>
    <row r="925" spans="2:40">
      <c r="B925" s="68"/>
      <c r="C925" s="68"/>
      <c r="D925" s="68"/>
      <c r="E925" s="68"/>
      <c r="F925" s="68"/>
      <c r="G925" s="68"/>
      <c r="H925" s="68"/>
      <c r="I925" s="68"/>
      <c r="J925" s="68"/>
      <c r="K925" s="68"/>
      <c r="L925" s="68"/>
      <c r="M925" s="68"/>
      <c r="N925" s="68"/>
      <c r="O925" s="68"/>
      <c r="P925" s="68"/>
      <c r="Q925" s="68"/>
      <c r="R925" s="68"/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</row>
    <row r="926" spans="2:40">
      <c r="B926" s="68"/>
      <c r="C926" s="68"/>
      <c r="D926" s="68"/>
      <c r="E926" s="68"/>
      <c r="F926" s="68"/>
      <c r="G926" s="68"/>
      <c r="H926" s="68"/>
      <c r="I926" s="68"/>
      <c r="J926" s="68"/>
      <c r="K926" s="68"/>
      <c r="L926" s="68"/>
      <c r="M926" s="68"/>
      <c r="N926" s="68"/>
      <c r="O926" s="68"/>
      <c r="P926" s="68"/>
      <c r="Q926" s="68"/>
      <c r="R926" s="68"/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</row>
    <row r="927" spans="2:40">
      <c r="B927" s="68"/>
      <c r="C927" s="68"/>
      <c r="D927" s="68"/>
      <c r="E927" s="68"/>
      <c r="F927" s="68"/>
      <c r="G927" s="68"/>
      <c r="H927" s="68"/>
      <c r="I927" s="68"/>
      <c r="J927" s="68"/>
      <c r="K927" s="68"/>
      <c r="L927" s="68"/>
      <c r="M927" s="68"/>
      <c r="N927" s="68"/>
      <c r="O927" s="68"/>
      <c r="P927" s="68"/>
      <c r="Q927" s="68"/>
      <c r="R927" s="68"/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</row>
    <row r="928" spans="2:40">
      <c r="B928" s="68"/>
      <c r="C928" s="68"/>
      <c r="D928" s="68"/>
      <c r="E928" s="68"/>
      <c r="F928" s="68"/>
      <c r="G928" s="68"/>
      <c r="H928" s="68"/>
      <c r="I928" s="68"/>
      <c r="J928" s="68"/>
      <c r="K928" s="68"/>
      <c r="L928" s="68"/>
      <c r="M928" s="68"/>
      <c r="N928" s="68"/>
      <c r="O928" s="68"/>
      <c r="P928" s="68"/>
      <c r="Q928" s="68"/>
      <c r="R928" s="68"/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</row>
    <row r="929" spans="2:40">
      <c r="B929" s="68"/>
      <c r="C929" s="68"/>
      <c r="D929" s="68"/>
      <c r="E929" s="68"/>
      <c r="F929" s="68"/>
      <c r="G929" s="68"/>
      <c r="H929" s="68"/>
      <c r="I929" s="68"/>
      <c r="J929" s="68"/>
      <c r="K929" s="68"/>
      <c r="L929" s="68"/>
      <c r="M929" s="68"/>
      <c r="N929" s="68"/>
      <c r="O929" s="68"/>
      <c r="P929" s="68"/>
      <c r="Q929" s="68"/>
      <c r="R929" s="68"/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</row>
    <row r="930" spans="2:40">
      <c r="B930" s="68"/>
      <c r="C930" s="68"/>
      <c r="D930" s="68"/>
      <c r="E930" s="68"/>
      <c r="F930" s="68"/>
      <c r="G930" s="68"/>
      <c r="H930" s="68"/>
      <c r="I930" s="68"/>
      <c r="J930" s="68"/>
      <c r="K930" s="68"/>
      <c r="L930" s="68"/>
      <c r="M930" s="68"/>
      <c r="N930" s="68"/>
      <c r="O930" s="68"/>
      <c r="P930" s="68"/>
      <c r="Q930" s="68"/>
      <c r="R930" s="68"/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</row>
    <row r="931" spans="2:40">
      <c r="B931" s="68"/>
      <c r="C931" s="68"/>
      <c r="D931" s="68"/>
      <c r="E931" s="68"/>
      <c r="F931" s="68"/>
      <c r="G931" s="68"/>
      <c r="H931" s="68"/>
      <c r="I931" s="68"/>
      <c r="J931" s="68"/>
      <c r="K931" s="68"/>
      <c r="L931" s="68"/>
      <c r="M931" s="68"/>
      <c r="N931" s="68"/>
      <c r="O931" s="68"/>
      <c r="P931" s="68"/>
      <c r="Q931" s="68"/>
      <c r="R931" s="68"/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</row>
    <row r="932" spans="2:40">
      <c r="B932" s="68"/>
      <c r="C932" s="68"/>
      <c r="D932" s="68"/>
      <c r="E932" s="68"/>
      <c r="F932" s="68"/>
      <c r="G932" s="68"/>
      <c r="H932" s="68"/>
      <c r="I932" s="68"/>
      <c r="J932" s="68"/>
      <c r="K932" s="68"/>
      <c r="L932" s="68"/>
      <c r="M932" s="68"/>
      <c r="N932" s="68"/>
      <c r="O932" s="68"/>
      <c r="P932" s="68"/>
      <c r="Q932" s="68"/>
      <c r="R932" s="68"/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</row>
    <row r="933" spans="2:40">
      <c r="B933" s="68"/>
      <c r="C933" s="68"/>
      <c r="D933" s="68"/>
      <c r="E933" s="68"/>
      <c r="F933" s="68"/>
      <c r="G933" s="68"/>
      <c r="H933" s="68"/>
      <c r="I933" s="68"/>
      <c r="J933" s="68"/>
      <c r="K933" s="68"/>
      <c r="L933" s="68"/>
      <c r="M933" s="68"/>
      <c r="N933" s="68"/>
      <c r="O933" s="68"/>
      <c r="P933" s="68"/>
      <c r="Q933" s="68"/>
      <c r="R933" s="68"/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</row>
    <row r="934" spans="2:40">
      <c r="B934" s="68"/>
      <c r="C934" s="68"/>
      <c r="D934" s="68"/>
      <c r="E934" s="68"/>
      <c r="F934" s="68"/>
      <c r="G934" s="68"/>
      <c r="H934" s="68"/>
      <c r="I934" s="68"/>
      <c r="J934" s="68"/>
      <c r="K934" s="68"/>
      <c r="L934" s="68"/>
      <c r="M934" s="68"/>
      <c r="N934" s="68"/>
      <c r="O934" s="68"/>
      <c r="P934" s="68"/>
      <c r="Q934" s="68"/>
      <c r="R934" s="68"/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</row>
    <row r="935" spans="2:40">
      <c r="B935" s="68"/>
      <c r="C935" s="68"/>
      <c r="D935" s="68"/>
      <c r="E935" s="68"/>
      <c r="F935" s="68"/>
      <c r="G935" s="68"/>
      <c r="H935" s="68"/>
      <c r="I935" s="68"/>
      <c r="J935" s="68"/>
      <c r="K935" s="68"/>
      <c r="L935" s="68"/>
      <c r="M935" s="68"/>
      <c r="N935" s="68"/>
      <c r="O935" s="68"/>
      <c r="P935" s="68"/>
      <c r="Q935" s="68"/>
      <c r="R935" s="68"/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</row>
    <row r="936" spans="2:40">
      <c r="B936" s="68"/>
      <c r="C936" s="68"/>
      <c r="D936" s="68"/>
      <c r="E936" s="68"/>
      <c r="F936" s="68"/>
      <c r="G936" s="68"/>
      <c r="H936" s="68"/>
      <c r="I936" s="68"/>
      <c r="J936" s="68"/>
      <c r="K936" s="68"/>
      <c r="L936" s="68"/>
      <c r="M936" s="68"/>
      <c r="N936" s="68"/>
      <c r="O936" s="68"/>
      <c r="P936" s="68"/>
      <c r="Q936" s="68"/>
      <c r="R936" s="68"/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</row>
    <row r="937" spans="2:40">
      <c r="B937" s="68"/>
      <c r="C937" s="68"/>
      <c r="D937" s="68"/>
      <c r="E937" s="68"/>
      <c r="F937" s="68"/>
      <c r="G937" s="68"/>
      <c r="H937" s="68"/>
      <c r="I937" s="68"/>
      <c r="J937" s="68"/>
      <c r="K937" s="68"/>
      <c r="L937" s="68"/>
      <c r="M937" s="68"/>
      <c r="N937" s="68"/>
      <c r="O937" s="68"/>
      <c r="P937" s="68"/>
      <c r="Q937" s="68"/>
      <c r="R937" s="68"/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</row>
    <row r="938" spans="2:40">
      <c r="B938" s="68"/>
      <c r="C938" s="68"/>
      <c r="D938" s="68"/>
      <c r="E938" s="68"/>
      <c r="F938" s="68"/>
      <c r="G938" s="68"/>
      <c r="H938" s="68"/>
      <c r="I938" s="68"/>
      <c r="J938" s="68"/>
      <c r="K938" s="68"/>
      <c r="L938" s="68"/>
      <c r="M938" s="68"/>
      <c r="N938" s="68"/>
      <c r="O938" s="68"/>
      <c r="P938" s="68"/>
      <c r="Q938" s="68"/>
      <c r="R938" s="68"/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</row>
    <row r="939" spans="2:40">
      <c r="B939" s="68"/>
      <c r="C939" s="68"/>
      <c r="D939" s="68"/>
      <c r="E939" s="68"/>
      <c r="F939" s="68"/>
      <c r="G939" s="68"/>
      <c r="H939" s="68"/>
      <c r="I939" s="68"/>
      <c r="J939" s="68"/>
      <c r="K939" s="68"/>
      <c r="L939" s="68"/>
      <c r="M939" s="68"/>
      <c r="N939" s="68"/>
      <c r="O939" s="68"/>
      <c r="P939" s="68"/>
      <c r="Q939" s="68"/>
      <c r="R939" s="68"/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</row>
    <row r="940" spans="2:40">
      <c r="B940" s="68"/>
      <c r="C940" s="68"/>
      <c r="D940" s="68"/>
      <c r="E940" s="68"/>
      <c r="F940" s="68"/>
      <c r="G940" s="68"/>
      <c r="H940" s="68"/>
      <c r="I940" s="68"/>
      <c r="J940" s="68"/>
      <c r="K940" s="68"/>
      <c r="L940" s="68"/>
      <c r="M940" s="68"/>
      <c r="N940" s="68"/>
      <c r="O940" s="68"/>
      <c r="P940" s="68"/>
      <c r="Q940" s="68"/>
      <c r="R940" s="68"/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</row>
    <row r="941" spans="2:40">
      <c r="B941" s="68"/>
      <c r="C941" s="68"/>
      <c r="D941" s="68"/>
      <c r="E941" s="68"/>
      <c r="F941" s="68"/>
      <c r="G941" s="68"/>
      <c r="H941" s="68"/>
      <c r="I941" s="68"/>
      <c r="J941" s="68"/>
      <c r="K941" s="68"/>
      <c r="L941" s="68"/>
      <c r="M941" s="68"/>
      <c r="N941" s="68"/>
      <c r="O941" s="68"/>
      <c r="P941" s="68"/>
      <c r="Q941" s="68"/>
      <c r="R941" s="68"/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</row>
    <row r="942" spans="2:40">
      <c r="B942" s="68"/>
      <c r="C942" s="68"/>
      <c r="D942" s="68"/>
      <c r="E942" s="68"/>
      <c r="F942" s="68"/>
      <c r="G942" s="68"/>
      <c r="H942" s="68"/>
      <c r="I942" s="68"/>
      <c r="J942" s="68"/>
      <c r="K942" s="68"/>
      <c r="L942" s="68"/>
      <c r="M942" s="68"/>
      <c r="N942" s="68"/>
      <c r="O942" s="68"/>
      <c r="P942" s="68"/>
      <c r="Q942" s="68"/>
      <c r="R942" s="68"/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</row>
    <row r="943" spans="2:40">
      <c r="B943" s="68"/>
      <c r="C943" s="68"/>
      <c r="D943" s="68"/>
      <c r="E943" s="68"/>
      <c r="F943" s="68"/>
      <c r="G943" s="68"/>
      <c r="H943" s="68"/>
      <c r="I943" s="68"/>
      <c r="J943" s="68"/>
      <c r="K943" s="68"/>
      <c r="L943" s="68"/>
      <c r="M943" s="68"/>
      <c r="N943" s="68"/>
      <c r="O943" s="68"/>
      <c r="P943" s="68"/>
      <c r="Q943" s="68"/>
      <c r="R943" s="68"/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</row>
    <row r="944" spans="2:40">
      <c r="B944" s="68"/>
      <c r="C944" s="68"/>
      <c r="D944" s="68"/>
      <c r="E944" s="68"/>
      <c r="F944" s="68"/>
      <c r="G944" s="68"/>
      <c r="H944" s="68"/>
      <c r="I944" s="68"/>
      <c r="J944" s="68"/>
      <c r="K944" s="68"/>
      <c r="L944" s="68"/>
      <c r="M944" s="68"/>
      <c r="N944" s="68"/>
      <c r="O944" s="68"/>
      <c r="P944" s="68"/>
      <c r="Q944" s="68"/>
      <c r="R944" s="68"/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</row>
    <row r="945" spans="2:40">
      <c r="B945" s="68"/>
      <c r="C945" s="68"/>
      <c r="D945" s="68"/>
      <c r="E945" s="68"/>
      <c r="F945" s="68"/>
      <c r="G945" s="68"/>
      <c r="H945" s="68"/>
      <c r="I945" s="68"/>
      <c r="J945" s="68"/>
      <c r="K945" s="68"/>
      <c r="L945" s="68"/>
      <c r="M945" s="68"/>
      <c r="N945" s="68"/>
      <c r="O945" s="68"/>
      <c r="P945" s="68"/>
      <c r="Q945" s="68"/>
      <c r="R945" s="68"/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</row>
    <row r="946" spans="2:40">
      <c r="B946" s="68"/>
      <c r="C946" s="68"/>
      <c r="D946" s="68"/>
      <c r="E946" s="68"/>
      <c r="F946" s="68"/>
      <c r="G946" s="68"/>
      <c r="H946" s="68"/>
      <c r="I946" s="68"/>
      <c r="J946" s="68"/>
      <c r="K946" s="68"/>
      <c r="L946" s="68"/>
      <c r="M946" s="68"/>
      <c r="N946" s="68"/>
      <c r="O946" s="68"/>
      <c r="P946" s="68"/>
      <c r="Q946" s="68"/>
      <c r="R946" s="68"/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</row>
    <row r="947" spans="2:40">
      <c r="B947" s="68"/>
      <c r="C947" s="68"/>
      <c r="D947" s="68"/>
      <c r="E947" s="68"/>
      <c r="F947" s="68"/>
      <c r="G947" s="68"/>
      <c r="H947" s="68"/>
      <c r="I947" s="68"/>
      <c r="J947" s="68"/>
      <c r="K947" s="68"/>
      <c r="L947" s="68"/>
      <c r="M947" s="68"/>
      <c r="N947" s="68"/>
      <c r="O947" s="68"/>
      <c r="P947" s="68"/>
      <c r="Q947" s="68"/>
      <c r="R947" s="68"/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</row>
    <row r="948" spans="2:40">
      <c r="B948" s="68"/>
      <c r="C948" s="68"/>
      <c r="D948" s="68"/>
      <c r="E948" s="68"/>
      <c r="F948" s="68"/>
      <c r="G948" s="68"/>
      <c r="H948" s="68"/>
      <c r="I948" s="68"/>
      <c r="J948" s="68"/>
      <c r="K948" s="68"/>
      <c r="L948" s="68"/>
      <c r="M948" s="68"/>
      <c r="N948" s="68"/>
      <c r="O948" s="68"/>
      <c r="P948" s="68"/>
      <c r="Q948" s="68"/>
      <c r="R948" s="68"/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</row>
    <row r="949" spans="2:40">
      <c r="B949" s="68"/>
      <c r="C949" s="68"/>
      <c r="D949" s="68"/>
      <c r="E949" s="68"/>
      <c r="F949" s="68"/>
      <c r="G949" s="68"/>
      <c r="H949" s="68"/>
      <c r="I949" s="68"/>
      <c r="J949" s="68"/>
      <c r="K949" s="68"/>
      <c r="L949" s="68"/>
      <c r="M949" s="68"/>
      <c r="N949" s="68"/>
      <c r="O949" s="68"/>
      <c r="P949" s="68"/>
      <c r="Q949" s="68"/>
      <c r="R949" s="68"/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</row>
    <row r="950" spans="2:40">
      <c r="B950" s="68"/>
      <c r="C950" s="68"/>
      <c r="D950" s="68"/>
      <c r="E950" s="68"/>
      <c r="F950" s="68"/>
      <c r="G950" s="68"/>
      <c r="H950" s="68"/>
      <c r="I950" s="68"/>
      <c r="J950" s="68"/>
      <c r="K950" s="68"/>
      <c r="L950" s="68"/>
      <c r="M950" s="68"/>
      <c r="N950" s="68"/>
      <c r="O950" s="68"/>
      <c r="P950" s="68"/>
      <c r="Q950" s="68"/>
      <c r="R950" s="68"/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</row>
    <row r="951" spans="2:40">
      <c r="B951" s="68"/>
      <c r="C951" s="68"/>
      <c r="D951" s="68"/>
      <c r="E951" s="68"/>
      <c r="F951" s="68"/>
      <c r="G951" s="68"/>
      <c r="H951" s="68"/>
      <c r="I951" s="68"/>
      <c r="J951" s="68"/>
      <c r="K951" s="68"/>
      <c r="L951" s="68"/>
      <c r="M951" s="68"/>
      <c r="N951" s="68"/>
      <c r="O951" s="68"/>
      <c r="P951" s="68"/>
      <c r="Q951" s="68"/>
      <c r="R951" s="68"/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</row>
    <row r="952" spans="2:40">
      <c r="B952" s="68"/>
      <c r="C952" s="68"/>
      <c r="D952" s="68"/>
      <c r="E952" s="68"/>
      <c r="F952" s="68"/>
      <c r="G952" s="68"/>
      <c r="H952" s="68"/>
      <c r="I952" s="68"/>
      <c r="J952" s="68"/>
      <c r="K952" s="68"/>
      <c r="L952" s="68"/>
      <c r="M952" s="68"/>
      <c r="N952" s="68"/>
      <c r="O952" s="68"/>
      <c r="P952" s="68"/>
      <c r="Q952" s="68"/>
      <c r="R952" s="68"/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</row>
    <row r="953" spans="2:40">
      <c r="B953" s="68"/>
      <c r="C953" s="68"/>
      <c r="D953" s="68"/>
      <c r="E953" s="68"/>
      <c r="F953" s="68"/>
      <c r="G953" s="68"/>
      <c r="H953" s="68"/>
      <c r="I953" s="68"/>
      <c r="J953" s="68"/>
      <c r="K953" s="68"/>
      <c r="L953" s="68"/>
      <c r="M953" s="68"/>
      <c r="N953" s="68"/>
      <c r="O953" s="68"/>
      <c r="P953" s="68"/>
      <c r="Q953" s="68"/>
      <c r="R953" s="68"/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</row>
    <row r="954" spans="2:40">
      <c r="B954" s="68"/>
      <c r="C954" s="68"/>
      <c r="D954" s="68"/>
      <c r="E954" s="68"/>
      <c r="F954" s="68"/>
      <c r="G954" s="68"/>
      <c r="H954" s="68"/>
      <c r="I954" s="68"/>
      <c r="J954" s="68"/>
      <c r="K954" s="68"/>
      <c r="L954" s="68"/>
      <c r="M954" s="68"/>
      <c r="N954" s="68"/>
      <c r="O954" s="68"/>
      <c r="P954" s="68"/>
      <c r="Q954" s="68"/>
      <c r="R954" s="68"/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</row>
    <row r="955" spans="2:40">
      <c r="B955" s="68"/>
      <c r="C955" s="68"/>
      <c r="D955" s="68"/>
      <c r="E955" s="68"/>
      <c r="F955" s="68"/>
      <c r="G955" s="68"/>
      <c r="H955" s="68"/>
      <c r="I955" s="68"/>
      <c r="J955" s="68"/>
      <c r="K955" s="68"/>
      <c r="L955" s="68"/>
      <c r="M955" s="68"/>
      <c r="N955" s="68"/>
      <c r="O955" s="68"/>
      <c r="P955" s="68"/>
      <c r="Q955" s="68"/>
      <c r="R955" s="68"/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</row>
    <row r="956" spans="2:40">
      <c r="B956" s="68"/>
      <c r="C956" s="68"/>
      <c r="D956" s="68"/>
      <c r="E956" s="68"/>
      <c r="F956" s="68"/>
      <c r="G956" s="68"/>
      <c r="H956" s="68"/>
      <c r="I956" s="68"/>
      <c r="J956" s="68"/>
      <c r="K956" s="68"/>
      <c r="L956" s="68"/>
      <c r="M956" s="68"/>
      <c r="N956" s="68"/>
      <c r="O956" s="68"/>
      <c r="P956" s="68"/>
      <c r="Q956" s="68"/>
      <c r="R956" s="68"/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</row>
    <row r="957" spans="2:40">
      <c r="B957" s="68"/>
      <c r="C957" s="68"/>
      <c r="D957" s="68"/>
      <c r="E957" s="68"/>
      <c r="F957" s="68"/>
      <c r="G957" s="68"/>
      <c r="H957" s="68"/>
      <c r="I957" s="68"/>
      <c r="J957" s="68"/>
      <c r="K957" s="68"/>
      <c r="L957" s="68"/>
      <c r="M957" s="68"/>
      <c r="N957" s="68"/>
      <c r="O957" s="68"/>
      <c r="P957" s="68"/>
      <c r="Q957" s="68"/>
      <c r="R957" s="68"/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</row>
    <row r="958" spans="2:40">
      <c r="B958" s="68"/>
      <c r="C958" s="68"/>
      <c r="D958" s="68"/>
      <c r="E958" s="68"/>
      <c r="F958" s="68"/>
      <c r="G958" s="68"/>
      <c r="H958" s="68"/>
      <c r="I958" s="68"/>
      <c r="J958" s="68"/>
      <c r="K958" s="68"/>
      <c r="L958" s="68"/>
      <c r="M958" s="68"/>
      <c r="N958" s="68"/>
      <c r="O958" s="68"/>
      <c r="P958" s="68"/>
      <c r="Q958" s="68"/>
      <c r="R958" s="68"/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</row>
    <row r="959" spans="2:40">
      <c r="B959" s="68"/>
      <c r="C959" s="68"/>
      <c r="D959" s="68"/>
      <c r="E959" s="68"/>
      <c r="F959" s="68"/>
      <c r="G959" s="68"/>
      <c r="H959" s="68"/>
      <c r="I959" s="68"/>
      <c r="J959" s="68"/>
      <c r="K959" s="68"/>
      <c r="L959" s="68"/>
      <c r="M959" s="68"/>
      <c r="N959" s="68"/>
      <c r="O959" s="68"/>
      <c r="P959" s="68"/>
      <c r="Q959" s="68"/>
      <c r="R959" s="68"/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</row>
    <row r="960" spans="2:40">
      <c r="B960" s="68"/>
      <c r="C960" s="68"/>
      <c r="D960" s="68"/>
      <c r="E960" s="68"/>
      <c r="F960" s="68"/>
      <c r="G960" s="68"/>
      <c r="H960" s="68"/>
      <c r="I960" s="68"/>
      <c r="J960" s="68"/>
      <c r="K960" s="68"/>
      <c r="L960" s="68"/>
      <c r="M960" s="68"/>
      <c r="N960" s="68"/>
      <c r="O960" s="68"/>
      <c r="P960" s="68"/>
      <c r="Q960" s="68"/>
      <c r="R960" s="68"/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</row>
    <row r="961" spans="2:40">
      <c r="B961" s="68"/>
      <c r="C961" s="68"/>
      <c r="D961" s="68"/>
      <c r="E961" s="68"/>
      <c r="F961" s="68"/>
      <c r="G961" s="68"/>
      <c r="H961" s="68"/>
      <c r="I961" s="68"/>
      <c r="J961" s="68"/>
      <c r="K961" s="68"/>
      <c r="L961" s="68"/>
      <c r="M961" s="68"/>
      <c r="N961" s="68"/>
      <c r="O961" s="68"/>
      <c r="P961" s="68"/>
      <c r="Q961" s="68"/>
      <c r="R961" s="68"/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</row>
    <row r="962" spans="2:40">
      <c r="B962" s="68"/>
      <c r="C962" s="68"/>
      <c r="D962" s="68"/>
      <c r="E962" s="68"/>
      <c r="F962" s="68"/>
      <c r="G962" s="68"/>
      <c r="H962" s="68"/>
      <c r="I962" s="68"/>
      <c r="J962" s="68"/>
      <c r="K962" s="68"/>
      <c r="L962" s="68"/>
      <c r="M962" s="68"/>
      <c r="N962" s="68"/>
      <c r="O962" s="68"/>
      <c r="P962" s="68"/>
      <c r="Q962" s="68"/>
      <c r="R962" s="68"/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</row>
    <row r="963" spans="2:40">
      <c r="B963" s="68"/>
      <c r="C963" s="68"/>
      <c r="D963" s="68"/>
      <c r="E963" s="68"/>
      <c r="F963" s="68"/>
      <c r="G963" s="68"/>
      <c r="H963" s="68"/>
      <c r="I963" s="68"/>
      <c r="J963" s="68"/>
      <c r="K963" s="68"/>
      <c r="L963" s="68"/>
      <c r="M963" s="68"/>
      <c r="N963" s="68"/>
      <c r="O963" s="68"/>
      <c r="P963" s="68"/>
      <c r="Q963" s="68"/>
      <c r="R963" s="68"/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</row>
    <row r="964" spans="2:40">
      <c r="B964" s="68"/>
      <c r="C964" s="68"/>
      <c r="D964" s="68"/>
      <c r="E964" s="68"/>
      <c r="F964" s="68"/>
      <c r="G964" s="68"/>
      <c r="H964" s="68"/>
      <c r="I964" s="68"/>
      <c r="J964" s="68"/>
      <c r="K964" s="68"/>
      <c r="L964" s="68"/>
      <c r="M964" s="68"/>
      <c r="N964" s="68"/>
      <c r="O964" s="68"/>
      <c r="P964" s="68"/>
      <c r="Q964" s="68"/>
      <c r="R964" s="68"/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</row>
    <row r="965" spans="2:40">
      <c r="B965" s="68"/>
      <c r="C965" s="68"/>
      <c r="D965" s="68"/>
      <c r="E965" s="68"/>
      <c r="F965" s="68"/>
      <c r="G965" s="68"/>
      <c r="H965" s="68"/>
      <c r="I965" s="68"/>
      <c r="J965" s="68"/>
      <c r="K965" s="68"/>
      <c r="L965" s="68"/>
      <c r="M965" s="68"/>
      <c r="N965" s="68"/>
      <c r="O965" s="68"/>
      <c r="P965" s="68"/>
      <c r="Q965" s="68"/>
      <c r="R965" s="68"/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</row>
    <row r="966" spans="2:40">
      <c r="B966" s="68"/>
      <c r="C966" s="68"/>
      <c r="D966" s="68"/>
      <c r="E966" s="68"/>
      <c r="F966" s="68"/>
      <c r="G966" s="68"/>
      <c r="H966" s="68"/>
      <c r="I966" s="68"/>
      <c r="J966" s="68"/>
      <c r="K966" s="68"/>
      <c r="L966" s="68"/>
      <c r="M966" s="68"/>
      <c r="N966" s="68"/>
      <c r="O966" s="68"/>
      <c r="P966" s="68"/>
      <c r="Q966" s="68"/>
      <c r="R966" s="68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</row>
    <row r="967" spans="2:40">
      <c r="B967" s="68"/>
      <c r="C967" s="68"/>
      <c r="D967" s="68"/>
      <c r="E967" s="68"/>
      <c r="F967" s="68"/>
      <c r="G967" s="68"/>
      <c r="H967" s="68"/>
      <c r="I967" s="68"/>
      <c r="J967" s="68"/>
      <c r="K967" s="68"/>
      <c r="L967" s="68"/>
      <c r="M967" s="68"/>
      <c r="N967" s="68"/>
      <c r="O967" s="68"/>
      <c r="P967" s="68"/>
      <c r="Q967" s="68"/>
      <c r="R967" s="68"/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</row>
    <row r="968" spans="2:40">
      <c r="B968" s="68"/>
      <c r="C968" s="68"/>
      <c r="D968" s="68"/>
      <c r="E968" s="68"/>
      <c r="F968" s="68"/>
      <c r="G968" s="68"/>
      <c r="H968" s="68"/>
      <c r="I968" s="68"/>
      <c r="J968" s="68"/>
      <c r="K968" s="68"/>
      <c r="L968" s="68"/>
      <c r="M968" s="68"/>
      <c r="N968" s="68"/>
      <c r="O968" s="68"/>
      <c r="P968" s="68"/>
      <c r="Q968" s="68"/>
      <c r="R968" s="68"/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</row>
    <row r="969" spans="2:40">
      <c r="B969" s="68"/>
      <c r="C969" s="68"/>
      <c r="D969" s="68"/>
      <c r="E969" s="68"/>
      <c r="F969" s="68"/>
      <c r="G969" s="68"/>
      <c r="H969" s="68"/>
      <c r="I969" s="68"/>
      <c r="J969" s="68"/>
      <c r="K969" s="68"/>
      <c r="L969" s="68"/>
      <c r="M969" s="68"/>
      <c r="N969" s="68"/>
      <c r="O969" s="68"/>
      <c r="P969" s="68"/>
      <c r="Q969" s="68"/>
      <c r="R969" s="68"/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</row>
    <row r="970" spans="2:40">
      <c r="B970" s="68"/>
      <c r="C970" s="68"/>
      <c r="D970" s="68"/>
      <c r="E970" s="68"/>
      <c r="F970" s="68"/>
      <c r="G970" s="68"/>
      <c r="H970" s="68"/>
      <c r="I970" s="68"/>
      <c r="J970" s="68"/>
      <c r="K970" s="68"/>
      <c r="L970" s="68"/>
      <c r="M970" s="68"/>
      <c r="N970" s="68"/>
      <c r="O970" s="68"/>
      <c r="P970" s="68"/>
      <c r="Q970" s="68"/>
      <c r="R970" s="68"/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</row>
    <row r="971" spans="2:40">
      <c r="B971" s="68"/>
      <c r="C971" s="68"/>
      <c r="D971" s="68"/>
      <c r="E971" s="68"/>
      <c r="F971" s="68"/>
      <c r="G971" s="68"/>
      <c r="H971" s="68"/>
      <c r="I971" s="68"/>
      <c r="J971" s="68"/>
      <c r="K971" s="68"/>
      <c r="L971" s="68"/>
      <c r="M971" s="68"/>
      <c r="N971" s="68"/>
      <c r="O971" s="68"/>
      <c r="P971" s="68"/>
      <c r="Q971" s="68"/>
      <c r="R971" s="68"/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</row>
    <row r="972" spans="2:40">
      <c r="B972" s="68"/>
      <c r="C972" s="68"/>
      <c r="D972" s="68"/>
      <c r="E972" s="68"/>
      <c r="F972" s="68"/>
      <c r="G972" s="68"/>
      <c r="H972" s="68"/>
      <c r="I972" s="68"/>
      <c r="J972" s="68"/>
      <c r="K972" s="68"/>
      <c r="L972" s="68"/>
      <c r="M972" s="68"/>
      <c r="N972" s="68"/>
      <c r="O972" s="68"/>
      <c r="P972" s="68"/>
      <c r="Q972" s="68"/>
      <c r="R972" s="68"/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</row>
    <row r="973" spans="2:40">
      <c r="B973" s="68"/>
      <c r="C973" s="68"/>
      <c r="D973" s="68"/>
      <c r="E973" s="68"/>
      <c r="F973" s="68"/>
      <c r="G973" s="68"/>
      <c r="H973" s="68"/>
      <c r="I973" s="68"/>
      <c r="J973" s="68"/>
      <c r="K973" s="68"/>
      <c r="L973" s="68"/>
      <c r="M973" s="68"/>
      <c r="N973" s="68"/>
      <c r="O973" s="68"/>
      <c r="P973" s="68"/>
      <c r="Q973" s="68"/>
      <c r="R973" s="68"/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</row>
    <row r="974" spans="2:40">
      <c r="B974" s="68"/>
      <c r="C974" s="68"/>
      <c r="D974" s="68"/>
      <c r="E974" s="68"/>
      <c r="F974" s="68"/>
      <c r="G974" s="68"/>
      <c r="H974" s="68"/>
      <c r="I974" s="68"/>
      <c r="J974" s="68"/>
      <c r="K974" s="68"/>
      <c r="L974" s="68"/>
      <c r="M974" s="68"/>
      <c r="N974" s="68"/>
      <c r="O974" s="68"/>
      <c r="P974" s="68"/>
      <c r="Q974" s="68"/>
      <c r="R974" s="68"/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</row>
    <row r="975" spans="2:40">
      <c r="B975" s="68"/>
      <c r="C975" s="68"/>
      <c r="D975" s="68"/>
      <c r="E975" s="68"/>
      <c r="F975" s="68"/>
      <c r="G975" s="68"/>
      <c r="H975" s="68"/>
      <c r="I975" s="68"/>
      <c r="J975" s="68"/>
      <c r="K975" s="68"/>
      <c r="L975" s="68"/>
      <c r="M975" s="68"/>
      <c r="N975" s="68"/>
      <c r="O975" s="68"/>
      <c r="P975" s="68"/>
      <c r="Q975" s="68"/>
      <c r="R975" s="68"/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</row>
    <row r="976" spans="2:40"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  <c r="O976" s="68"/>
      <c r="P976" s="68"/>
      <c r="Q976" s="68"/>
      <c r="R976" s="68"/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</row>
    <row r="977" spans="2:40">
      <c r="B977" s="68"/>
      <c r="C977" s="68"/>
      <c r="D977" s="68"/>
      <c r="E977" s="68"/>
      <c r="F977" s="68"/>
      <c r="G977" s="68"/>
      <c r="H977" s="68"/>
      <c r="I977" s="68"/>
      <c r="J977" s="68"/>
      <c r="K977" s="68"/>
      <c r="L977" s="68"/>
      <c r="M977" s="68"/>
      <c r="N977" s="68"/>
      <c r="O977" s="68"/>
      <c r="P977" s="68"/>
      <c r="Q977" s="68"/>
      <c r="R977" s="68"/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</row>
    <row r="978" spans="2:40">
      <c r="B978" s="68"/>
      <c r="C978" s="68"/>
      <c r="D978" s="68"/>
      <c r="E978" s="68"/>
      <c r="F978" s="68"/>
      <c r="G978" s="68"/>
      <c r="H978" s="68"/>
      <c r="I978" s="68"/>
      <c r="J978" s="68"/>
      <c r="K978" s="68"/>
      <c r="L978" s="68"/>
      <c r="M978" s="68"/>
      <c r="N978" s="68"/>
      <c r="O978" s="68"/>
      <c r="P978" s="68"/>
      <c r="Q978" s="68"/>
      <c r="R978" s="68"/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</row>
    <row r="979" spans="2:40">
      <c r="B979" s="68"/>
      <c r="C979" s="68"/>
      <c r="D979" s="68"/>
      <c r="E979" s="68"/>
      <c r="F979" s="68"/>
      <c r="G979" s="68"/>
      <c r="H979" s="68"/>
      <c r="I979" s="68"/>
      <c r="J979" s="68"/>
      <c r="K979" s="68"/>
      <c r="L979" s="68"/>
      <c r="M979" s="68"/>
      <c r="N979" s="68"/>
      <c r="O979" s="68"/>
      <c r="P979" s="68"/>
      <c r="Q979" s="68"/>
      <c r="R979" s="68"/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</row>
    <row r="980" spans="2:40">
      <c r="B980" s="68"/>
      <c r="C980" s="68"/>
      <c r="D980" s="68"/>
      <c r="E980" s="68"/>
      <c r="F980" s="68"/>
      <c r="G980" s="68"/>
      <c r="H980" s="68"/>
      <c r="I980" s="68"/>
      <c r="J980" s="68"/>
      <c r="K980" s="68"/>
      <c r="L980" s="68"/>
      <c r="M980" s="68"/>
      <c r="N980" s="68"/>
      <c r="O980" s="68"/>
      <c r="P980" s="68"/>
      <c r="Q980" s="68"/>
      <c r="R980" s="68"/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</row>
    <row r="981" spans="2:40">
      <c r="B981" s="68"/>
      <c r="C981" s="68"/>
      <c r="D981" s="68"/>
      <c r="E981" s="68"/>
      <c r="F981" s="68"/>
      <c r="G981" s="68"/>
      <c r="H981" s="68"/>
      <c r="I981" s="68"/>
      <c r="J981" s="68"/>
      <c r="K981" s="68"/>
      <c r="L981" s="68"/>
      <c r="M981" s="68"/>
      <c r="N981" s="68"/>
      <c r="O981" s="68"/>
      <c r="P981" s="68"/>
      <c r="Q981" s="68"/>
      <c r="R981" s="68"/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</row>
    <row r="982" spans="2:40">
      <c r="B982" s="68"/>
      <c r="C982" s="68"/>
      <c r="D982" s="68"/>
      <c r="E982" s="68"/>
      <c r="F982" s="68"/>
      <c r="G982" s="68"/>
      <c r="H982" s="68"/>
      <c r="I982" s="68"/>
      <c r="J982" s="68"/>
      <c r="K982" s="68"/>
      <c r="L982" s="68"/>
      <c r="M982" s="68"/>
      <c r="N982" s="68"/>
      <c r="O982" s="68"/>
      <c r="P982" s="68"/>
      <c r="Q982" s="68"/>
      <c r="R982" s="68"/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</row>
    <row r="983" spans="2:40">
      <c r="B983" s="68"/>
      <c r="C983" s="68"/>
      <c r="D983" s="68"/>
      <c r="E983" s="68"/>
      <c r="F983" s="68"/>
      <c r="G983" s="68"/>
      <c r="H983" s="68"/>
      <c r="I983" s="68"/>
      <c r="J983" s="68"/>
      <c r="K983" s="68"/>
      <c r="L983" s="68"/>
      <c r="M983" s="68"/>
      <c r="N983" s="68"/>
      <c r="O983" s="68"/>
      <c r="P983" s="68"/>
      <c r="Q983" s="68"/>
      <c r="R983" s="68"/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</row>
    <row r="984" spans="2:40">
      <c r="B984" s="68"/>
      <c r="C984" s="68"/>
      <c r="D984" s="68"/>
      <c r="E984" s="68"/>
      <c r="F984" s="68"/>
      <c r="G984" s="68"/>
      <c r="H984" s="68"/>
      <c r="I984" s="68"/>
      <c r="J984" s="68"/>
      <c r="K984" s="68"/>
      <c r="L984" s="68"/>
      <c r="M984" s="68"/>
      <c r="N984" s="68"/>
      <c r="O984" s="68"/>
      <c r="P984" s="68"/>
      <c r="Q984" s="68"/>
      <c r="R984" s="68"/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</row>
    <row r="985" spans="2:40">
      <c r="B985" s="68"/>
      <c r="C985" s="68"/>
      <c r="D985" s="68"/>
      <c r="E985" s="68"/>
      <c r="F985" s="68"/>
      <c r="G985" s="68"/>
      <c r="H985" s="68"/>
      <c r="I985" s="68"/>
      <c r="J985" s="68"/>
      <c r="K985" s="68"/>
      <c r="L985" s="68"/>
      <c r="M985" s="68"/>
      <c r="N985" s="68"/>
      <c r="O985" s="68"/>
      <c r="P985" s="68"/>
      <c r="Q985" s="68"/>
      <c r="R985" s="68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</row>
    <row r="986" spans="2:40">
      <c r="B986" s="68"/>
      <c r="C986" s="68"/>
      <c r="D986" s="68"/>
      <c r="E986" s="68"/>
      <c r="F986" s="68"/>
      <c r="G986" s="68"/>
      <c r="H986" s="68"/>
      <c r="I986" s="68"/>
      <c r="J986" s="68"/>
      <c r="K986" s="68"/>
      <c r="L986" s="68"/>
      <c r="M986" s="68"/>
      <c r="N986" s="68"/>
      <c r="O986" s="68"/>
      <c r="P986" s="68"/>
      <c r="Q986" s="68"/>
      <c r="R986" s="68"/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</row>
    <row r="987" spans="2:40">
      <c r="B987" s="68"/>
      <c r="C987" s="68"/>
      <c r="D987" s="68"/>
      <c r="E987" s="68"/>
      <c r="F987" s="68"/>
      <c r="G987" s="68"/>
      <c r="H987" s="68"/>
      <c r="I987" s="68"/>
      <c r="J987" s="68"/>
      <c r="K987" s="68"/>
      <c r="L987" s="68"/>
      <c r="M987" s="68"/>
      <c r="N987" s="68"/>
      <c r="O987" s="68"/>
      <c r="P987" s="68"/>
      <c r="Q987" s="68"/>
      <c r="R987" s="68"/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</row>
    <row r="988" spans="2:40">
      <c r="B988" s="68"/>
      <c r="C988" s="68"/>
      <c r="D988" s="68"/>
      <c r="E988" s="68"/>
      <c r="F988" s="68"/>
      <c r="G988" s="68"/>
      <c r="H988" s="68"/>
      <c r="I988" s="68"/>
      <c r="J988" s="68"/>
      <c r="K988" s="68"/>
      <c r="L988" s="68"/>
      <c r="M988" s="68"/>
      <c r="N988" s="68"/>
      <c r="O988" s="68"/>
      <c r="P988" s="68"/>
      <c r="Q988" s="68"/>
      <c r="R988" s="68"/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</row>
    <row r="989" spans="2:40">
      <c r="B989" s="68"/>
      <c r="C989" s="68"/>
      <c r="D989" s="68"/>
      <c r="E989" s="68"/>
      <c r="F989" s="68"/>
      <c r="G989" s="68"/>
      <c r="H989" s="68"/>
      <c r="I989" s="68"/>
      <c r="J989" s="68"/>
      <c r="K989" s="68"/>
      <c r="L989" s="68"/>
      <c r="M989" s="68"/>
      <c r="N989" s="68"/>
      <c r="O989" s="68"/>
      <c r="P989" s="68"/>
      <c r="Q989" s="68"/>
      <c r="R989" s="68"/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</row>
    <row r="990" spans="2:40">
      <c r="B990" s="68"/>
      <c r="C990" s="68"/>
      <c r="D990" s="68"/>
      <c r="E990" s="68"/>
      <c r="F990" s="68"/>
      <c r="G990" s="68"/>
      <c r="H990" s="68"/>
      <c r="I990" s="68"/>
      <c r="J990" s="68"/>
      <c r="K990" s="68"/>
      <c r="L990" s="68"/>
      <c r="M990" s="68"/>
      <c r="N990" s="68"/>
      <c r="O990" s="68"/>
      <c r="P990" s="68"/>
      <c r="Q990" s="68"/>
      <c r="R990" s="68"/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</row>
    <row r="991" spans="2:40">
      <c r="B991" s="68"/>
      <c r="C991" s="68"/>
      <c r="D991" s="68"/>
      <c r="E991" s="68"/>
      <c r="F991" s="68"/>
      <c r="G991" s="68"/>
      <c r="H991" s="68"/>
      <c r="I991" s="68"/>
      <c r="J991" s="68"/>
      <c r="K991" s="68"/>
      <c r="L991" s="68"/>
      <c r="M991" s="68"/>
      <c r="N991" s="68"/>
      <c r="O991" s="68"/>
      <c r="P991" s="68"/>
      <c r="Q991" s="68"/>
      <c r="R991" s="68"/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</row>
    <row r="992" spans="2:40">
      <c r="B992" s="68"/>
      <c r="C992" s="68"/>
      <c r="D992" s="68"/>
      <c r="E992" s="68"/>
      <c r="F992" s="68"/>
      <c r="G992" s="68"/>
      <c r="H992" s="68"/>
      <c r="I992" s="68"/>
      <c r="J992" s="68"/>
      <c r="K992" s="68"/>
      <c r="L992" s="68"/>
      <c r="M992" s="68"/>
      <c r="N992" s="68"/>
      <c r="O992" s="68"/>
      <c r="P992" s="68"/>
      <c r="Q992" s="68"/>
      <c r="R992" s="68"/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</row>
    <row r="993" spans="2:40">
      <c r="B993" s="68"/>
      <c r="C993" s="68"/>
      <c r="D993" s="68"/>
      <c r="E993" s="68"/>
      <c r="F993" s="68"/>
      <c r="G993" s="68"/>
      <c r="H993" s="68"/>
      <c r="I993" s="68"/>
      <c r="J993" s="68"/>
      <c r="K993" s="68"/>
      <c r="L993" s="68"/>
      <c r="M993" s="68"/>
      <c r="N993" s="68"/>
      <c r="O993" s="68"/>
      <c r="P993" s="68"/>
      <c r="Q993" s="68"/>
      <c r="R993" s="68"/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</row>
    <row r="994" spans="2:40">
      <c r="B994" s="68"/>
      <c r="C994" s="68"/>
      <c r="D994" s="68"/>
      <c r="E994" s="68"/>
      <c r="F994" s="68"/>
      <c r="G994" s="68"/>
      <c r="H994" s="68"/>
      <c r="I994" s="68"/>
      <c r="J994" s="68"/>
      <c r="K994" s="68"/>
      <c r="L994" s="68"/>
      <c r="M994" s="68"/>
      <c r="N994" s="68"/>
      <c r="O994" s="68"/>
      <c r="P994" s="68"/>
      <c r="Q994" s="68"/>
      <c r="R994" s="68"/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</row>
    <row r="995" spans="2:40">
      <c r="B995" s="68"/>
      <c r="C995" s="68"/>
      <c r="D995" s="68"/>
      <c r="E995" s="68"/>
      <c r="F995" s="68"/>
      <c r="G995" s="68"/>
      <c r="H995" s="68"/>
      <c r="I995" s="68"/>
      <c r="J995" s="68"/>
      <c r="K995" s="68"/>
      <c r="L995" s="68"/>
      <c r="M995" s="68"/>
      <c r="N995" s="68"/>
      <c r="O995" s="68"/>
      <c r="P995" s="68"/>
      <c r="Q995" s="68"/>
      <c r="R995" s="68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</row>
    <row r="996" spans="2:40">
      <c r="B996" s="68"/>
      <c r="C996" s="68"/>
      <c r="D996" s="68"/>
      <c r="E996" s="68"/>
      <c r="F996" s="68"/>
      <c r="G996" s="68"/>
      <c r="H996" s="68"/>
      <c r="I996" s="68"/>
      <c r="J996" s="68"/>
      <c r="K996" s="68"/>
      <c r="L996" s="68"/>
      <c r="M996" s="68"/>
      <c r="N996" s="68"/>
      <c r="O996" s="68"/>
      <c r="P996" s="68"/>
      <c r="Q996" s="68"/>
      <c r="R996" s="68"/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</row>
    <row r="997" spans="2:40">
      <c r="B997" s="68"/>
      <c r="C997" s="68"/>
      <c r="D997" s="68"/>
      <c r="E997" s="68"/>
      <c r="F997" s="68"/>
      <c r="G997" s="68"/>
      <c r="H997" s="68"/>
      <c r="I997" s="68"/>
      <c r="J997" s="68"/>
      <c r="K997" s="68"/>
      <c r="L997" s="68"/>
      <c r="M997" s="68"/>
      <c r="N997" s="68"/>
      <c r="O997" s="68"/>
      <c r="P997" s="68"/>
      <c r="Q997" s="68"/>
      <c r="R997" s="68"/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</row>
    <row r="998" spans="2:40">
      <c r="B998" s="68"/>
      <c r="C998" s="68"/>
      <c r="D998" s="68"/>
      <c r="E998" s="68"/>
      <c r="F998" s="68"/>
      <c r="G998" s="68"/>
      <c r="H998" s="68"/>
      <c r="I998" s="68"/>
      <c r="J998" s="68"/>
      <c r="K998" s="68"/>
      <c r="L998" s="68"/>
      <c r="M998" s="68"/>
      <c r="N998" s="68"/>
      <c r="O998" s="68"/>
      <c r="P998" s="68"/>
      <c r="Q998" s="68"/>
      <c r="R998" s="68"/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</row>
    <row r="999" spans="2:40">
      <c r="B999" s="68"/>
      <c r="C999" s="68"/>
      <c r="D999" s="68"/>
      <c r="E999" s="68"/>
      <c r="F999" s="68"/>
      <c r="G999" s="68"/>
      <c r="H999" s="68"/>
      <c r="I999" s="68"/>
      <c r="J999" s="68"/>
      <c r="K999" s="68"/>
      <c r="L999" s="68"/>
      <c r="M999" s="68"/>
      <c r="N999" s="68"/>
      <c r="O999" s="68"/>
      <c r="P999" s="68"/>
      <c r="Q999" s="68"/>
      <c r="R999" s="68"/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</row>
    <row r="1000" spans="2:40">
      <c r="B1000" s="68"/>
      <c r="C1000" s="68"/>
      <c r="D1000" s="68"/>
      <c r="E1000" s="68"/>
      <c r="F1000" s="68"/>
      <c r="G1000" s="68"/>
      <c r="H1000" s="68"/>
      <c r="I1000" s="68"/>
      <c r="J1000" s="68"/>
      <c r="K1000" s="68"/>
      <c r="L1000" s="68"/>
      <c r="M1000" s="68"/>
      <c r="N1000" s="68"/>
      <c r="O1000" s="68"/>
      <c r="P1000" s="68"/>
      <c r="Q1000" s="68"/>
      <c r="R1000" s="68"/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</row>
    <row r="1001" spans="2:40">
      <c r="B1001" s="68"/>
      <c r="C1001" s="68"/>
      <c r="D1001" s="68"/>
      <c r="E1001" s="68"/>
      <c r="F1001" s="68"/>
      <c r="G1001" s="68"/>
      <c r="H1001" s="68"/>
      <c r="I1001" s="68"/>
      <c r="J1001" s="68"/>
      <c r="K1001" s="68"/>
      <c r="L1001" s="68"/>
      <c r="M1001" s="68"/>
      <c r="N1001" s="68"/>
      <c r="O1001" s="68"/>
      <c r="P1001" s="68"/>
      <c r="Q1001" s="68"/>
      <c r="R1001" s="68"/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</row>
    <row r="1002" spans="2:40">
      <c r="B1002" s="68"/>
      <c r="C1002" s="68"/>
      <c r="D1002" s="68"/>
      <c r="E1002" s="68"/>
      <c r="F1002" s="68"/>
      <c r="G1002" s="68"/>
      <c r="H1002" s="68"/>
      <c r="I1002" s="68"/>
      <c r="J1002" s="68"/>
      <c r="K1002" s="68"/>
      <c r="L1002" s="68"/>
      <c r="M1002" s="68"/>
      <c r="N1002" s="68"/>
      <c r="O1002" s="68"/>
      <c r="P1002" s="68"/>
      <c r="Q1002" s="68"/>
      <c r="R1002" s="68"/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</row>
    <row r="1003" spans="2:40">
      <c r="B1003" s="68"/>
      <c r="C1003" s="68"/>
      <c r="D1003" s="68"/>
      <c r="E1003" s="68"/>
      <c r="F1003" s="68"/>
      <c r="G1003" s="68"/>
      <c r="H1003" s="68"/>
      <c r="I1003" s="68"/>
      <c r="J1003" s="68"/>
      <c r="K1003" s="68"/>
      <c r="L1003" s="68"/>
      <c r="M1003" s="68"/>
      <c r="N1003" s="68"/>
      <c r="O1003" s="68"/>
      <c r="P1003" s="68"/>
      <c r="Q1003" s="68"/>
      <c r="R1003" s="68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</row>
    <row r="1004" spans="2:40">
      <c r="B1004" s="68"/>
      <c r="C1004" s="68"/>
      <c r="D1004" s="68"/>
      <c r="E1004" s="68"/>
      <c r="F1004" s="68"/>
      <c r="G1004" s="68"/>
      <c r="H1004" s="68"/>
      <c r="I1004" s="68"/>
      <c r="J1004" s="68"/>
      <c r="K1004" s="68"/>
      <c r="L1004" s="68"/>
      <c r="M1004" s="68"/>
      <c r="N1004" s="68"/>
      <c r="O1004" s="68"/>
      <c r="P1004" s="68"/>
      <c r="Q1004" s="68"/>
      <c r="R1004" s="68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</row>
    <row r="1005" spans="2:40">
      <c r="B1005" s="68"/>
      <c r="C1005" s="68"/>
      <c r="D1005" s="68"/>
      <c r="E1005" s="68"/>
      <c r="F1005" s="68"/>
      <c r="G1005" s="68"/>
      <c r="H1005" s="68"/>
      <c r="I1005" s="68"/>
      <c r="J1005" s="68"/>
      <c r="K1005" s="68"/>
      <c r="L1005" s="68"/>
      <c r="M1005" s="68"/>
      <c r="N1005" s="68"/>
      <c r="O1005" s="68"/>
      <c r="P1005" s="68"/>
      <c r="Q1005" s="68"/>
      <c r="R1005" s="68"/>
      <c r="S1005" s="68"/>
      <c r="T1005" s="68"/>
      <c r="U1005" s="68"/>
      <c r="V1005" s="68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8"/>
      <c r="AG1005" s="68"/>
      <c r="AH1005" s="68"/>
      <c r="AI1005" s="68"/>
      <c r="AJ1005" s="68"/>
      <c r="AK1005" s="68"/>
      <c r="AL1005" s="68"/>
      <c r="AM1005" s="68"/>
      <c r="AN1005" s="68"/>
    </row>
    <row r="1006" spans="2:40">
      <c r="B1006" s="68"/>
      <c r="C1006" s="68"/>
      <c r="D1006" s="68"/>
      <c r="E1006" s="68"/>
      <c r="F1006" s="68"/>
      <c r="G1006" s="68"/>
      <c r="H1006" s="68"/>
      <c r="I1006" s="68"/>
      <c r="J1006" s="68"/>
      <c r="K1006" s="68"/>
      <c r="L1006" s="68"/>
      <c r="M1006" s="68"/>
      <c r="N1006" s="68"/>
      <c r="O1006" s="68"/>
      <c r="P1006" s="68"/>
      <c r="Q1006" s="68"/>
      <c r="R1006" s="68"/>
      <c r="S1006" s="68"/>
      <c r="T1006" s="68"/>
      <c r="U1006" s="68"/>
      <c r="V1006" s="68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8"/>
      <c r="AG1006" s="68"/>
      <c r="AH1006" s="68"/>
      <c r="AI1006" s="68"/>
      <c r="AJ1006" s="68"/>
      <c r="AK1006" s="68"/>
      <c r="AL1006" s="68"/>
      <c r="AM1006" s="68"/>
      <c r="AN1006" s="68"/>
    </row>
    <row r="1007" spans="2:40">
      <c r="B1007" s="68"/>
      <c r="C1007" s="68"/>
      <c r="D1007" s="68"/>
      <c r="E1007" s="68"/>
      <c r="F1007" s="68"/>
      <c r="G1007" s="68"/>
      <c r="H1007" s="68"/>
      <c r="I1007" s="68"/>
      <c r="J1007" s="68"/>
      <c r="K1007" s="68"/>
      <c r="L1007" s="68"/>
      <c r="M1007" s="68"/>
      <c r="N1007" s="68"/>
      <c r="O1007" s="68"/>
      <c r="P1007" s="68"/>
      <c r="Q1007" s="68"/>
      <c r="R1007" s="68"/>
      <c r="S1007" s="68"/>
      <c r="T1007" s="68"/>
      <c r="U1007" s="68"/>
      <c r="V1007" s="68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8"/>
      <c r="AG1007" s="68"/>
      <c r="AH1007" s="68"/>
      <c r="AI1007" s="68"/>
      <c r="AJ1007" s="68"/>
      <c r="AK1007" s="68"/>
      <c r="AL1007" s="68"/>
      <c r="AM1007" s="68"/>
      <c r="AN1007" s="68"/>
    </row>
    <row r="1008" spans="2:40">
      <c r="B1008" s="68"/>
      <c r="C1008" s="68"/>
      <c r="D1008" s="68"/>
      <c r="E1008" s="68"/>
      <c r="F1008" s="68"/>
      <c r="G1008" s="68"/>
      <c r="H1008" s="68"/>
      <c r="I1008" s="68"/>
      <c r="J1008" s="68"/>
      <c r="K1008" s="68"/>
      <c r="L1008" s="68"/>
      <c r="M1008" s="68"/>
      <c r="N1008" s="68"/>
      <c r="O1008" s="68"/>
      <c r="P1008" s="68"/>
      <c r="Q1008" s="68"/>
      <c r="R1008" s="68"/>
      <c r="S1008" s="68"/>
      <c r="T1008" s="68"/>
      <c r="U1008" s="68"/>
      <c r="V1008" s="68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8"/>
      <c r="AG1008" s="68"/>
      <c r="AH1008" s="68"/>
      <c r="AI1008" s="68"/>
      <c r="AJ1008" s="68"/>
      <c r="AK1008" s="68"/>
      <c r="AL1008" s="68"/>
      <c r="AM1008" s="68"/>
      <c r="AN1008" s="68"/>
    </row>
    <row r="1009" spans="2:40">
      <c r="B1009" s="68"/>
      <c r="C1009" s="68"/>
      <c r="D1009" s="68"/>
      <c r="E1009" s="68"/>
      <c r="F1009" s="68"/>
      <c r="G1009" s="68"/>
      <c r="H1009" s="68"/>
      <c r="I1009" s="68"/>
      <c r="J1009" s="68"/>
      <c r="K1009" s="68"/>
      <c r="L1009" s="68"/>
      <c r="M1009" s="68"/>
      <c r="N1009" s="68"/>
      <c r="O1009" s="68"/>
      <c r="P1009" s="68"/>
      <c r="Q1009" s="68"/>
      <c r="R1009" s="68"/>
      <c r="S1009" s="68"/>
      <c r="T1009" s="68"/>
      <c r="U1009" s="68"/>
      <c r="V1009" s="68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8"/>
      <c r="AG1009" s="68"/>
      <c r="AH1009" s="68"/>
      <c r="AI1009" s="68"/>
      <c r="AJ1009" s="68"/>
      <c r="AK1009" s="68"/>
      <c r="AL1009" s="68"/>
      <c r="AM1009" s="68"/>
      <c r="AN1009" s="68"/>
    </row>
    <row r="1010" spans="2:40">
      <c r="B1010" s="68"/>
      <c r="C1010" s="68"/>
      <c r="D1010" s="68"/>
      <c r="E1010" s="68"/>
      <c r="F1010" s="68"/>
      <c r="G1010" s="68"/>
      <c r="H1010" s="68"/>
      <c r="I1010" s="68"/>
      <c r="J1010" s="68"/>
      <c r="K1010" s="68"/>
      <c r="L1010" s="68"/>
      <c r="M1010" s="68"/>
      <c r="N1010" s="68"/>
      <c r="O1010" s="68"/>
      <c r="P1010" s="68"/>
      <c r="Q1010" s="68"/>
      <c r="R1010" s="68"/>
      <c r="S1010" s="68"/>
      <c r="T1010" s="68"/>
      <c r="U1010" s="68"/>
      <c r="V1010" s="68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8"/>
      <c r="AG1010" s="68"/>
      <c r="AH1010" s="68"/>
      <c r="AI1010" s="68"/>
      <c r="AJ1010" s="68"/>
      <c r="AK1010" s="68"/>
      <c r="AL1010" s="68"/>
      <c r="AM1010" s="68"/>
      <c r="AN1010" s="68"/>
    </row>
    <row r="1011" spans="2:40">
      <c r="B1011" s="68"/>
      <c r="C1011" s="68"/>
      <c r="D1011" s="68"/>
      <c r="E1011" s="68"/>
      <c r="F1011" s="68"/>
      <c r="G1011" s="68"/>
      <c r="H1011" s="68"/>
      <c r="I1011" s="68"/>
      <c r="J1011" s="68"/>
      <c r="K1011" s="68"/>
      <c r="L1011" s="68"/>
      <c r="M1011" s="68"/>
      <c r="N1011" s="68"/>
      <c r="O1011" s="68"/>
      <c r="P1011" s="68"/>
      <c r="Q1011" s="68"/>
      <c r="R1011" s="68"/>
      <c r="S1011" s="68"/>
      <c r="T1011" s="68"/>
      <c r="U1011" s="68"/>
      <c r="V1011" s="68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8"/>
      <c r="AG1011" s="68"/>
      <c r="AH1011" s="68"/>
      <c r="AI1011" s="68"/>
      <c r="AJ1011" s="68"/>
      <c r="AK1011" s="68"/>
      <c r="AL1011" s="68"/>
      <c r="AM1011" s="68"/>
      <c r="AN1011" s="68"/>
    </row>
    <row r="1012" spans="2:40">
      <c r="B1012" s="68"/>
      <c r="C1012" s="68"/>
      <c r="D1012" s="68"/>
      <c r="E1012" s="68"/>
      <c r="F1012" s="68"/>
      <c r="G1012" s="68"/>
      <c r="H1012" s="68"/>
      <c r="I1012" s="68"/>
      <c r="J1012" s="68"/>
      <c r="K1012" s="68"/>
      <c r="L1012" s="68"/>
      <c r="M1012" s="68"/>
      <c r="N1012" s="68"/>
      <c r="O1012" s="68"/>
      <c r="P1012" s="68"/>
      <c r="Q1012" s="68"/>
      <c r="R1012" s="68"/>
      <c r="S1012" s="68"/>
      <c r="T1012" s="68"/>
      <c r="U1012" s="68"/>
      <c r="V1012" s="68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8"/>
      <c r="AG1012" s="68"/>
      <c r="AH1012" s="68"/>
      <c r="AI1012" s="68"/>
      <c r="AJ1012" s="68"/>
      <c r="AK1012" s="68"/>
      <c r="AL1012" s="68"/>
      <c r="AM1012" s="68"/>
      <c r="AN1012" s="68"/>
    </row>
    <row r="1013" spans="2:40">
      <c r="B1013" s="68"/>
      <c r="C1013" s="68"/>
      <c r="D1013" s="68"/>
      <c r="E1013" s="68"/>
      <c r="F1013" s="68"/>
      <c r="G1013" s="68"/>
      <c r="H1013" s="68"/>
      <c r="I1013" s="68"/>
      <c r="J1013" s="68"/>
      <c r="K1013" s="68"/>
      <c r="L1013" s="68"/>
      <c r="M1013" s="68"/>
      <c r="N1013" s="68"/>
      <c r="O1013" s="68"/>
      <c r="P1013" s="68"/>
      <c r="Q1013" s="68"/>
      <c r="R1013" s="68"/>
      <c r="S1013" s="68"/>
      <c r="T1013" s="68"/>
      <c r="U1013" s="68"/>
      <c r="V1013" s="68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8"/>
      <c r="AG1013" s="68"/>
      <c r="AH1013" s="68"/>
      <c r="AI1013" s="68"/>
      <c r="AJ1013" s="68"/>
      <c r="AK1013" s="68"/>
      <c r="AL1013" s="68"/>
      <c r="AM1013" s="68"/>
      <c r="AN1013" s="68"/>
    </row>
    <row r="1014" spans="2:40">
      <c r="B1014" s="68"/>
      <c r="C1014" s="68"/>
      <c r="D1014" s="68"/>
      <c r="E1014" s="68"/>
      <c r="F1014" s="68"/>
      <c r="G1014" s="68"/>
      <c r="H1014" s="68"/>
      <c r="I1014" s="68"/>
      <c r="J1014" s="68"/>
      <c r="K1014" s="68"/>
      <c r="L1014" s="68"/>
      <c r="M1014" s="68"/>
      <c r="N1014" s="68"/>
      <c r="O1014" s="68"/>
      <c r="P1014" s="68"/>
      <c r="Q1014" s="68"/>
      <c r="R1014" s="68"/>
      <c r="S1014" s="68"/>
      <c r="T1014" s="68"/>
      <c r="U1014" s="68"/>
      <c r="V1014" s="68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8"/>
      <c r="AG1014" s="68"/>
      <c r="AH1014" s="68"/>
      <c r="AI1014" s="68"/>
      <c r="AJ1014" s="68"/>
      <c r="AK1014" s="68"/>
      <c r="AL1014" s="68"/>
      <c r="AM1014" s="68"/>
      <c r="AN1014" s="68"/>
    </row>
    <row r="1015" spans="2:40">
      <c r="B1015" s="68"/>
      <c r="C1015" s="68"/>
      <c r="D1015" s="68"/>
      <c r="E1015" s="68"/>
      <c r="F1015" s="68"/>
      <c r="G1015" s="68"/>
      <c r="H1015" s="68"/>
      <c r="I1015" s="68"/>
      <c r="J1015" s="68"/>
      <c r="K1015" s="68"/>
      <c r="L1015" s="68"/>
      <c r="M1015" s="68"/>
      <c r="N1015" s="68"/>
      <c r="O1015" s="68"/>
      <c r="P1015" s="68"/>
      <c r="Q1015" s="68"/>
      <c r="R1015" s="68"/>
      <c r="S1015" s="68"/>
      <c r="T1015" s="68"/>
      <c r="U1015" s="68"/>
      <c r="V1015" s="68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8"/>
      <c r="AG1015" s="68"/>
      <c r="AH1015" s="68"/>
      <c r="AI1015" s="68"/>
      <c r="AJ1015" s="68"/>
      <c r="AK1015" s="68"/>
      <c r="AL1015" s="68"/>
      <c r="AM1015" s="68"/>
      <c r="AN1015" s="68"/>
    </row>
    <row r="1016" spans="2:40">
      <c r="B1016" s="68"/>
      <c r="C1016" s="68"/>
      <c r="D1016" s="68"/>
      <c r="E1016" s="68"/>
      <c r="F1016" s="68"/>
      <c r="G1016" s="68"/>
      <c r="H1016" s="68"/>
      <c r="I1016" s="68"/>
      <c r="J1016" s="68"/>
      <c r="K1016" s="68"/>
      <c r="L1016" s="68"/>
      <c r="M1016" s="68"/>
      <c r="N1016" s="68"/>
      <c r="O1016" s="68"/>
      <c r="P1016" s="68"/>
      <c r="Q1016" s="68"/>
      <c r="R1016" s="68"/>
      <c r="S1016" s="68"/>
      <c r="T1016" s="68"/>
      <c r="U1016" s="68"/>
      <c r="V1016" s="68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8"/>
      <c r="AG1016" s="68"/>
      <c r="AH1016" s="68"/>
      <c r="AI1016" s="68"/>
      <c r="AJ1016" s="68"/>
      <c r="AK1016" s="68"/>
      <c r="AL1016" s="68"/>
      <c r="AM1016" s="68"/>
      <c r="AN1016" s="68"/>
    </row>
    <row r="1017" spans="2:40">
      <c r="B1017" s="68"/>
      <c r="C1017" s="68"/>
      <c r="D1017" s="68"/>
      <c r="E1017" s="68"/>
      <c r="F1017" s="68"/>
      <c r="G1017" s="68"/>
      <c r="H1017" s="68"/>
      <c r="I1017" s="68"/>
      <c r="J1017" s="68"/>
      <c r="K1017" s="68"/>
      <c r="L1017" s="68"/>
      <c r="M1017" s="68"/>
      <c r="N1017" s="68"/>
      <c r="O1017" s="68"/>
      <c r="P1017" s="68"/>
      <c r="Q1017" s="68"/>
      <c r="R1017" s="68"/>
      <c r="S1017" s="68"/>
      <c r="T1017" s="68"/>
      <c r="U1017" s="68"/>
      <c r="V1017" s="68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8"/>
      <c r="AG1017" s="68"/>
      <c r="AH1017" s="68"/>
      <c r="AI1017" s="68"/>
      <c r="AJ1017" s="68"/>
      <c r="AK1017" s="68"/>
      <c r="AL1017" s="68"/>
      <c r="AM1017" s="68"/>
      <c r="AN1017" s="68"/>
    </row>
    <row r="1018" spans="2:40">
      <c r="B1018" s="68"/>
      <c r="C1018" s="68"/>
      <c r="D1018" s="68"/>
      <c r="E1018" s="68"/>
      <c r="F1018" s="68"/>
      <c r="G1018" s="68"/>
      <c r="H1018" s="68"/>
      <c r="I1018" s="68"/>
      <c r="J1018" s="68"/>
      <c r="K1018" s="68"/>
      <c r="L1018" s="68"/>
      <c r="M1018" s="68"/>
      <c r="N1018" s="68"/>
      <c r="O1018" s="68"/>
      <c r="P1018" s="68"/>
      <c r="Q1018" s="68"/>
      <c r="R1018" s="68"/>
      <c r="S1018" s="68"/>
      <c r="T1018" s="68"/>
      <c r="U1018" s="68"/>
      <c r="V1018" s="68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8"/>
      <c r="AG1018" s="68"/>
      <c r="AH1018" s="68"/>
      <c r="AI1018" s="68"/>
      <c r="AJ1018" s="68"/>
      <c r="AK1018" s="68"/>
      <c r="AL1018" s="68"/>
      <c r="AM1018" s="68"/>
      <c r="AN1018" s="68"/>
    </row>
    <row r="1019" spans="2:40">
      <c r="B1019" s="68"/>
      <c r="C1019" s="68"/>
      <c r="D1019" s="68"/>
      <c r="E1019" s="68"/>
      <c r="F1019" s="68"/>
      <c r="G1019" s="68"/>
      <c r="H1019" s="68"/>
      <c r="I1019" s="68"/>
      <c r="J1019" s="68"/>
      <c r="K1019" s="68"/>
      <c r="L1019" s="68"/>
      <c r="M1019" s="68"/>
      <c r="N1019" s="68"/>
      <c r="O1019" s="68"/>
      <c r="P1019" s="68"/>
      <c r="Q1019" s="68"/>
      <c r="R1019" s="68"/>
      <c r="S1019" s="68"/>
      <c r="T1019" s="68"/>
      <c r="U1019" s="68"/>
      <c r="V1019" s="68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8"/>
      <c r="AG1019" s="68"/>
      <c r="AH1019" s="68"/>
      <c r="AI1019" s="68"/>
      <c r="AJ1019" s="68"/>
      <c r="AK1019" s="68"/>
      <c r="AL1019" s="68"/>
      <c r="AM1019" s="68"/>
      <c r="AN1019" s="68"/>
    </row>
    <row r="1020" spans="2:40">
      <c r="B1020" s="68"/>
      <c r="C1020" s="68"/>
      <c r="D1020" s="68"/>
      <c r="E1020" s="68"/>
      <c r="F1020" s="68"/>
      <c r="G1020" s="68"/>
      <c r="H1020" s="68"/>
      <c r="I1020" s="68"/>
      <c r="J1020" s="68"/>
      <c r="K1020" s="68"/>
      <c r="L1020" s="68"/>
      <c r="M1020" s="68"/>
      <c r="N1020" s="68"/>
      <c r="O1020" s="68"/>
      <c r="P1020" s="68"/>
      <c r="Q1020" s="68"/>
      <c r="R1020" s="68"/>
      <c r="S1020" s="68"/>
      <c r="T1020" s="68"/>
      <c r="U1020" s="68"/>
      <c r="V1020" s="68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8"/>
      <c r="AG1020" s="68"/>
      <c r="AH1020" s="68"/>
      <c r="AI1020" s="68"/>
      <c r="AJ1020" s="68"/>
      <c r="AK1020" s="68"/>
      <c r="AL1020" s="68"/>
      <c r="AM1020" s="68"/>
      <c r="AN1020" s="68"/>
    </row>
    <row r="1021" spans="2:40">
      <c r="B1021" s="68"/>
      <c r="C1021" s="68"/>
      <c r="D1021" s="68"/>
      <c r="E1021" s="68"/>
      <c r="F1021" s="68"/>
      <c r="G1021" s="68"/>
      <c r="H1021" s="68"/>
      <c r="I1021" s="68"/>
      <c r="J1021" s="68"/>
      <c r="K1021" s="68"/>
      <c r="L1021" s="68"/>
      <c r="M1021" s="68"/>
      <c r="N1021" s="68"/>
      <c r="O1021" s="68"/>
      <c r="P1021" s="68"/>
      <c r="Q1021" s="68"/>
      <c r="R1021" s="68"/>
      <c r="S1021" s="68"/>
      <c r="T1021" s="68"/>
      <c r="U1021" s="68"/>
      <c r="V1021" s="68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8"/>
      <c r="AG1021" s="68"/>
      <c r="AH1021" s="68"/>
      <c r="AI1021" s="68"/>
      <c r="AJ1021" s="68"/>
      <c r="AK1021" s="68"/>
      <c r="AL1021" s="68"/>
      <c r="AM1021" s="68"/>
      <c r="AN1021" s="68"/>
    </row>
    <row r="1022" spans="2:40">
      <c r="B1022" s="68"/>
      <c r="C1022" s="68"/>
      <c r="D1022" s="68"/>
      <c r="E1022" s="68"/>
      <c r="F1022" s="68"/>
      <c r="G1022" s="68"/>
      <c r="H1022" s="68"/>
      <c r="I1022" s="68"/>
      <c r="J1022" s="68"/>
      <c r="K1022" s="68"/>
      <c r="L1022" s="68"/>
      <c r="M1022" s="68"/>
      <c r="N1022" s="68"/>
      <c r="O1022" s="68"/>
      <c r="P1022" s="68"/>
      <c r="Q1022" s="68"/>
      <c r="R1022" s="68"/>
      <c r="S1022" s="68"/>
      <c r="T1022" s="68"/>
      <c r="U1022" s="68"/>
      <c r="V1022" s="68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8"/>
      <c r="AG1022" s="68"/>
      <c r="AH1022" s="68"/>
      <c r="AI1022" s="68"/>
      <c r="AJ1022" s="68"/>
      <c r="AK1022" s="68"/>
      <c r="AL1022" s="68"/>
      <c r="AM1022" s="68"/>
      <c r="AN1022" s="68"/>
    </row>
    <row r="1023" spans="2:40">
      <c r="B1023" s="68"/>
      <c r="C1023" s="68"/>
      <c r="D1023" s="68"/>
      <c r="E1023" s="68"/>
      <c r="F1023" s="68"/>
      <c r="G1023" s="68"/>
      <c r="H1023" s="68"/>
      <c r="I1023" s="68"/>
      <c r="J1023" s="68"/>
      <c r="K1023" s="68"/>
      <c r="L1023" s="68"/>
      <c r="M1023" s="68"/>
      <c r="N1023" s="68"/>
      <c r="O1023" s="68"/>
      <c r="P1023" s="68"/>
      <c r="Q1023" s="68"/>
      <c r="R1023" s="68"/>
      <c r="S1023" s="68"/>
      <c r="T1023" s="68"/>
      <c r="U1023" s="68"/>
      <c r="V1023" s="68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8"/>
      <c r="AG1023" s="68"/>
      <c r="AH1023" s="68"/>
      <c r="AI1023" s="68"/>
      <c r="AJ1023" s="68"/>
      <c r="AK1023" s="68"/>
      <c r="AL1023" s="68"/>
      <c r="AM1023" s="68"/>
      <c r="AN1023" s="68"/>
    </row>
    <row r="1024" spans="2:40">
      <c r="B1024" s="68"/>
      <c r="C1024" s="68"/>
      <c r="D1024" s="68"/>
      <c r="E1024" s="68"/>
      <c r="F1024" s="68"/>
      <c r="G1024" s="68"/>
      <c r="H1024" s="68"/>
      <c r="I1024" s="68"/>
      <c r="J1024" s="68"/>
      <c r="K1024" s="68"/>
      <c r="L1024" s="68"/>
      <c r="M1024" s="68"/>
      <c r="N1024" s="68"/>
      <c r="O1024" s="68"/>
      <c r="P1024" s="68"/>
      <c r="Q1024" s="68"/>
      <c r="R1024" s="68"/>
      <c r="S1024" s="68"/>
      <c r="T1024" s="68"/>
      <c r="U1024" s="68"/>
      <c r="V1024" s="68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8"/>
      <c r="AG1024" s="68"/>
      <c r="AH1024" s="68"/>
      <c r="AI1024" s="68"/>
      <c r="AJ1024" s="68"/>
      <c r="AK1024" s="68"/>
      <c r="AL1024" s="68"/>
      <c r="AM1024" s="68"/>
      <c r="AN1024" s="68"/>
    </row>
    <row r="1025" spans="2:40">
      <c r="B1025" s="68"/>
      <c r="C1025" s="68"/>
      <c r="D1025" s="68"/>
      <c r="E1025" s="68"/>
      <c r="F1025" s="68"/>
      <c r="G1025" s="68"/>
      <c r="H1025" s="68"/>
      <c r="I1025" s="68"/>
      <c r="J1025" s="68"/>
      <c r="K1025" s="68"/>
      <c r="L1025" s="68"/>
      <c r="M1025" s="68"/>
      <c r="N1025" s="68"/>
      <c r="O1025" s="68"/>
      <c r="P1025" s="68"/>
      <c r="Q1025" s="68"/>
      <c r="R1025" s="68"/>
      <c r="S1025" s="68"/>
      <c r="T1025" s="68"/>
      <c r="U1025" s="68"/>
      <c r="V1025" s="68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8"/>
      <c r="AG1025" s="68"/>
      <c r="AH1025" s="68"/>
      <c r="AI1025" s="68"/>
      <c r="AJ1025" s="68"/>
      <c r="AK1025" s="68"/>
      <c r="AL1025" s="68"/>
      <c r="AM1025" s="68"/>
      <c r="AN1025" s="68"/>
    </row>
    <row r="1026" spans="2:40">
      <c r="B1026" s="68"/>
      <c r="C1026" s="68"/>
      <c r="D1026" s="68"/>
      <c r="E1026" s="68"/>
      <c r="F1026" s="68"/>
      <c r="G1026" s="68"/>
      <c r="H1026" s="68"/>
      <c r="I1026" s="68"/>
      <c r="J1026" s="68"/>
      <c r="K1026" s="68"/>
      <c r="L1026" s="68"/>
      <c r="M1026" s="68"/>
      <c r="N1026" s="68"/>
      <c r="O1026" s="68"/>
      <c r="P1026" s="68"/>
      <c r="Q1026" s="68"/>
      <c r="R1026" s="68"/>
      <c r="S1026" s="68"/>
      <c r="T1026" s="68"/>
      <c r="U1026" s="68"/>
      <c r="V1026" s="68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8"/>
      <c r="AG1026" s="68"/>
      <c r="AH1026" s="68"/>
      <c r="AI1026" s="68"/>
      <c r="AJ1026" s="68"/>
      <c r="AK1026" s="68"/>
      <c r="AL1026" s="68"/>
      <c r="AM1026" s="68"/>
      <c r="AN1026" s="68"/>
    </row>
    <row r="1027" spans="2:40">
      <c r="B1027" s="68"/>
      <c r="C1027" s="68"/>
      <c r="D1027" s="68"/>
      <c r="E1027" s="68"/>
      <c r="F1027" s="68"/>
      <c r="G1027" s="68"/>
      <c r="H1027" s="68"/>
      <c r="I1027" s="68"/>
      <c r="J1027" s="68"/>
      <c r="K1027" s="68"/>
      <c r="L1027" s="68"/>
      <c r="M1027" s="68"/>
      <c r="N1027" s="68"/>
      <c r="O1027" s="68"/>
      <c r="P1027" s="68"/>
      <c r="Q1027" s="68"/>
      <c r="R1027" s="68"/>
      <c r="S1027" s="68"/>
      <c r="T1027" s="68"/>
      <c r="U1027" s="68"/>
      <c r="V1027" s="68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8"/>
      <c r="AG1027" s="68"/>
      <c r="AH1027" s="68"/>
      <c r="AI1027" s="68"/>
      <c r="AJ1027" s="68"/>
      <c r="AK1027" s="68"/>
      <c r="AL1027" s="68"/>
      <c r="AM1027" s="68"/>
      <c r="AN1027" s="68"/>
    </row>
    <row r="1028" spans="2:40">
      <c r="B1028" s="68"/>
      <c r="C1028" s="68"/>
      <c r="D1028" s="68"/>
      <c r="E1028" s="68"/>
      <c r="F1028" s="68"/>
      <c r="G1028" s="68"/>
      <c r="H1028" s="68"/>
      <c r="I1028" s="68"/>
      <c r="J1028" s="68"/>
      <c r="K1028" s="68"/>
      <c r="L1028" s="68"/>
      <c r="M1028" s="68"/>
      <c r="N1028" s="68"/>
      <c r="O1028" s="68"/>
      <c r="P1028" s="68"/>
      <c r="Q1028" s="68"/>
      <c r="R1028" s="68"/>
      <c r="S1028" s="68"/>
      <c r="T1028" s="68"/>
      <c r="U1028" s="68"/>
      <c r="V1028" s="68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8"/>
      <c r="AG1028" s="68"/>
      <c r="AH1028" s="68"/>
      <c r="AI1028" s="68"/>
      <c r="AJ1028" s="68"/>
      <c r="AK1028" s="68"/>
      <c r="AL1028" s="68"/>
      <c r="AM1028" s="68"/>
      <c r="AN1028" s="68"/>
    </row>
    <row r="1029" spans="2:40">
      <c r="B1029" s="68"/>
      <c r="C1029" s="68"/>
      <c r="D1029" s="68"/>
      <c r="E1029" s="68"/>
      <c r="F1029" s="68"/>
      <c r="G1029" s="68"/>
      <c r="H1029" s="68"/>
      <c r="I1029" s="68"/>
      <c r="J1029" s="68"/>
      <c r="K1029" s="68"/>
      <c r="L1029" s="68"/>
      <c r="M1029" s="68"/>
      <c r="N1029" s="68"/>
      <c r="O1029" s="68"/>
      <c r="P1029" s="68"/>
      <c r="Q1029" s="68"/>
      <c r="R1029" s="68"/>
      <c r="S1029" s="68"/>
      <c r="T1029" s="68"/>
      <c r="U1029" s="68"/>
      <c r="V1029" s="68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8"/>
      <c r="AG1029" s="68"/>
      <c r="AH1029" s="68"/>
      <c r="AI1029" s="68"/>
      <c r="AJ1029" s="68"/>
      <c r="AK1029" s="68"/>
      <c r="AL1029" s="68"/>
      <c r="AM1029" s="68"/>
      <c r="AN1029" s="68"/>
    </row>
    <row r="1030" spans="2:40">
      <c r="B1030" s="68"/>
      <c r="C1030" s="68"/>
      <c r="D1030" s="68"/>
      <c r="E1030" s="68"/>
      <c r="F1030" s="68"/>
      <c r="G1030" s="68"/>
      <c r="H1030" s="68"/>
      <c r="I1030" s="68"/>
      <c r="J1030" s="68"/>
      <c r="K1030" s="68"/>
      <c r="L1030" s="68"/>
      <c r="M1030" s="68"/>
      <c r="N1030" s="68"/>
      <c r="O1030" s="68"/>
      <c r="P1030" s="68"/>
      <c r="Q1030" s="68"/>
      <c r="R1030" s="68"/>
      <c r="S1030" s="68"/>
      <c r="T1030" s="68"/>
      <c r="U1030" s="68"/>
      <c r="V1030" s="68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8"/>
      <c r="AG1030" s="68"/>
      <c r="AH1030" s="68"/>
      <c r="AI1030" s="68"/>
      <c r="AJ1030" s="68"/>
      <c r="AK1030" s="68"/>
      <c r="AL1030" s="68"/>
      <c r="AM1030" s="68"/>
      <c r="AN1030" s="68"/>
    </row>
    <row r="1031" spans="2:40">
      <c r="B1031" s="68"/>
      <c r="C1031" s="68"/>
      <c r="D1031" s="68"/>
      <c r="E1031" s="68"/>
      <c r="F1031" s="68"/>
      <c r="G1031" s="68"/>
      <c r="H1031" s="68"/>
      <c r="I1031" s="68"/>
      <c r="J1031" s="68"/>
      <c r="K1031" s="68"/>
      <c r="L1031" s="68"/>
      <c r="M1031" s="68"/>
      <c r="N1031" s="68"/>
      <c r="O1031" s="68"/>
      <c r="P1031" s="68"/>
      <c r="Q1031" s="68"/>
      <c r="R1031" s="68"/>
      <c r="S1031" s="68"/>
      <c r="T1031" s="68"/>
      <c r="U1031" s="68"/>
      <c r="V1031" s="68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8"/>
      <c r="AG1031" s="68"/>
      <c r="AH1031" s="68"/>
      <c r="AI1031" s="68"/>
      <c r="AJ1031" s="68"/>
      <c r="AK1031" s="68"/>
      <c r="AL1031" s="68"/>
      <c r="AM1031" s="68"/>
      <c r="AN1031" s="68"/>
    </row>
    <row r="1032" spans="2:40">
      <c r="B1032" s="68"/>
      <c r="C1032" s="68"/>
      <c r="D1032" s="68"/>
      <c r="E1032" s="68"/>
      <c r="F1032" s="68"/>
      <c r="G1032" s="68"/>
      <c r="H1032" s="68"/>
      <c r="I1032" s="68"/>
      <c r="J1032" s="68"/>
      <c r="K1032" s="68"/>
      <c r="L1032" s="68"/>
      <c r="M1032" s="68"/>
      <c r="N1032" s="68"/>
      <c r="O1032" s="68"/>
      <c r="P1032" s="68"/>
      <c r="Q1032" s="68"/>
      <c r="R1032" s="68"/>
      <c r="S1032" s="68"/>
      <c r="T1032" s="68"/>
      <c r="U1032" s="68"/>
      <c r="V1032" s="68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8"/>
      <c r="AG1032" s="68"/>
      <c r="AH1032" s="68"/>
      <c r="AI1032" s="68"/>
      <c r="AJ1032" s="68"/>
      <c r="AK1032" s="68"/>
      <c r="AL1032" s="68"/>
      <c r="AM1032" s="68"/>
      <c r="AN1032" s="68"/>
    </row>
    <row r="1033" spans="2:40">
      <c r="B1033" s="68"/>
      <c r="C1033" s="68"/>
      <c r="D1033" s="68"/>
      <c r="E1033" s="68"/>
      <c r="F1033" s="68"/>
      <c r="G1033" s="68"/>
      <c r="H1033" s="68"/>
      <c r="I1033" s="68"/>
      <c r="J1033" s="68"/>
      <c r="K1033" s="68"/>
      <c r="L1033" s="68"/>
      <c r="M1033" s="68"/>
      <c r="N1033" s="68"/>
      <c r="O1033" s="68"/>
      <c r="P1033" s="68"/>
      <c r="Q1033" s="68"/>
      <c r="R1033" s="68"/>
      <c r="S1033" s="68"/>
      <c r="T1033" s="68"/>
      <c r="U1033" s="68"/>
      <c r="V1033" s="68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8"/>
      <c r="AG1033" s="68"/>
      <c r="AH1033" s="68"/>
      <c r="AI1033" s="68"/>
      <c r="AJ1033" s="68"/>
      <c r="AK1033" s="68"/>
      <c r="AL1033" s="68"/>
      <c r="AM1033" s="68"/>
      <c r="AN1033" s="68"/>
    </row>
    <row r="1034" spans="2:40">
      <c r="B1034" s="68"/>
      <c r="C1034" s="68"/>
      <c r="D1034" s="68"/>
      <c r="E1034" s="68"/>
      <c r="F1034" s="68"/>
      <c r="G1034" s="68"/>
      <c r="H1034" s="68"/>
      <c r="I1034" s="68"/>
      <c r="J1034" s="68"/>
      <c r="K1034" s="68"/>
      <c r="L1034" s="68"/>
      <c r="M1034" s="68"/>
      <c r="N1034" s="68"/>
      <c r="O1034" s="68"/>
      <c r="P1034" s="68"/>
      <c r="Q1034" s="68"/>
      <c r="R1034" s="68"/>
      <c r="S1034" s="68"/>
      <c r="T1034" s="68"/>
      <c r="U1034" s="68"/>
      <c r="V1034" s="68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8"/>
      <c r="AG1034" s="68"/>
      <c r="AH1034" s="68"/>
      <c r="AI1034" s="68"/>
      <c r="AJ1034" s="68"/>
      <c r="AK1034" s="68"/>
      <c r="AL1034" s="68"/>
      <c r="AM1034" s="68"/>
      <c r="AN1034" s="68"/>
    </row>
    <row r="1035" spans="2:40">
      <c r="B1035" s="68"/>
      <c r="C1035" s="68"/>
      <c r="D1035" s="68"/>
      <c r="E1035" s="68"/>
      <c r="F1035" s="68"/>
      <c r="G1035" s="68"/>
      <c r="H1035" s="68"/>
      <c r="I1035" s="68"/>
      <c r="J1035" s="68"/>
      <c r="K1035" s="68"/>
      <c r="L1035" s="68"/>
      <c r="M1035" s="68"/>
      <c r="N1035" s="68"/>
      <c r="O1035" s="68"/>
      <c r="P1035" s="68"/>
      <c r="Q1035" s="68"/>
      <c r="R1035" s="68"/>
      <c r="S1035" s="68"/>
      <c r="T1035" s="68"/>
      <c r="U1035" s="68"/>
      <c r="V1035" s="68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8"/>
      <c r="AG1035" s="68"/>
      <c r="AH1035" s="68"/>
      <c r="AI1035" s="68"/>
      <c r="AJ1035" s="68"/>
      <c r="AK1035" s="68"/>
      <c r="AL1035" s="68"/>
      <c r="AM1035" s="68"/>
      <c r="AN1035" s="68"/>
    </row>
    <row r="1036" spans="2:40">
      <c r="B1036" s="68"/>
      <c r="C1036" s="68"/>
      <c r="D1036" s="68"/>
      <c r="E1036" s="68"/>
      <c r="F1036" s="68"/>
      <c r="G1036" s="68"/>
      <c r="H1036" s="68"/>
      <c r="I1036" s="68"/>
      <c r="J1036" s="68"/>
      <c r="K1036" s="68"/>
      <c r="L1036" s="68"/>
      <c r="M1036" s="68"/>
      <c r="N1036" s="68"/>
      <c r="O1036" s="68"/>
      <c r="P1036" s="68"/>
      <c r="Q1036" s="68"/>
      <c r="R1036" s="68"/>
      <c r="S1036" s="68"/>
      <c r="T1036" s="68"/>
      <c r="U1036" s="68"/>
      <c r="V1036" s="68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8"/>
      <c r="AG1036" s="68"/>
      <c r="AH1036" s="68"/>
      <c r="AI1036" s="68"/>
      <c r="AJ1036" s="68"/>
      <c r="AK1036" s="68"/>
      <c r="AL1036" s="68"/>
      <c r="AM1036" s="68"/>
      <c r="AN1036" s="68"/>
    </row>
    <row r="1037" spans="2:40">
      <c r="B1037" s="68"/>
      <c r="C1037" s="68"/>
      <c r="D1037" s="68"/>
      <c r="E1037" s="68"/>
      <c r="F1037" s="68"/>
      <c r="G1037" s="68"/>
      <c r="H1037" s="68"/>
      <c r="I1037" s="68"/>
      <c r="J1037" s="68"/>
      <c r="K1037" s="68"/>
      <c r="L1037" s="68"/>
      <c r="M1037" s="68"/>
      <c r="N1037" s="68"/>
      <c r="O1037" s="68"/>
      <c r="P1037" s="68"/>
      <c r="Q1037" s="68"/>
      <c r="R1037" s="68"/>
      <c r="S1037" s="68"/>
      <c r="T1037" s="68"/>
      <c r="U1037" s="68"/>
      <c r="V1037" s="68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8"/>
      <c r="AG1037" s="68"/>
      <c r="AH1037" s="68"/>
      <c r="AI1037" s="68"/>
      <c r="AJ1037" s="68"/>
      <c r="AK1037" s="68"/>
      <c r="AL1037" s="68"/>
      <c r="AM1037" s="68"/>
      <c r="AN1037" s="68"/>
    </row>
    <row r="1038" spans="2:40">
      <c r="B1038" s="68"/>
      <c r="C1038" s="68"/>
      <c r="D1038" s="68"/>
      <c r="E1038" s="68"/>
      <c r="F1038" s="68"/>
      <c r="G1038" s="68"/>
      <c r="H1038" s="68"/>
      <c r="I1038" s="68"/>
      <c r="J1038" s="68"/>
      <c r="K1038" s="68"/>
      <c r="L1038" s="68"/>
      <c r="M1038" s="68"/>
      <c r="N1038" s="68"/>
      <c r="O1038" s="68"/>
      <c r="P1038" s="68"/>
      <c r="Q1038" s="68"/>
      <c r="R1038" s="68"/>
      <c r="S1038" s="68"/>
      <c r="T1038" s="68"/>
      <c r="U1038" s="68"/>
      <c r="V1038" s="68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8"/>
      <c r="AG1038" s="68"/>
      <c r="AH1038" s="68"/>
      <c r="AI1038" s="68"/>
      <c r="AJ1038" s="68"/>
      <c r="AK1038" s="68"/>
      <c r="AL1038" s="68"/>
      <c r="AM1038" s="68"/>
      <c r="AN1038" s="68"/>
    </row>
    <row r="1039" spans="2:40">
      <c r="B1039" s="68"/>
      <c r="C1039" s="68"/>
      <c r="D1039" s="68"/>
      <c r="E1039" s="68"/>
      <c r="F1039" s="68"/>
      <c r="G1039" s="68"/>
      <c r="H1039" s="68"/>
      <c r="I1039" s="68"/>
      <c r="J1039" s="68"/>
      <c r="K1039" s="68"/>
      <c r="L1039" s="68"/>
      <c r="M1039" s="68"/>
      <c r="N1039" s="68"/>
      <c r="O1039" s="68"/>
      <c r="P1039" s="68"/>
      <c r="Q1039" s="68"/>
      <c r="R1039" s="68"/>
      <c r="S1039" s="68"/>
      <c r="T1039" s="68"/>
      <c r="U1039" s="68"/>
      <c r="V1039" s="68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8"/>
      <c r="AG1039" s="68"/>
      <c r="AH1039" s="68"/>
      <c r="AI1039" s="68"/>
      <c r="AJ1039" s="68"/>
      <c r="AK1039" s="68"/>
      <c r="AL1039" s="68"/>
      <c r="AM1039" s="68"/>
      <c r="AN1039" s="68"/>
    </row>
    <row r="1040" spans="2:40">
      <c r="B1040" s="68"/>
      <c r="C1040" s="68"/>
      <c r="D1040" s="68"/>
      <c r="E1040" s="68"/>
      <c r="F1040" s="68"/>
      <c r="G1040" s="68"/>
      <c r="H1040" s="68"/>
      <c r="I1040" s="68"/>
      <c r="J1040" s="68"/>
      <c r="K1040" s="68"/>
      <c r="L1040" s="68"/>
      <c r="M1040" s="68"/>
      <c r="N1040" s="68"/>
      <c r="O1040" s="68"/>
      <c r="P1040" s="68"/>
      <c r="Q1040" s="68"/>
      <c r="R1040" s="68"/>
      <c r="S1040" s="68"/>
      <c r="T1040" s="68"/>
      <c r="U1040" s="68"/>
      <c r="V1040" s="68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8"/>
      <c r="AG1040" s="68"/>
      <c r="AH1040" s="68"/>
      <c r="AI1040" s="68"/>
      <c r="AJ1040" s="68"/>
      <c r="AK1040" s="68"/>
      <c r="AL1040" s="68"/>
      <c r="AM1040" s="68"/>
      <c r="AN1040" s="68"/>
    </row>
    <row r="1041" spans="2:40">
      <c r="B1041" s="68"/>
      <c r="C1041" s="68"/>
      <c r="D1041" s="68"/>
      <c r="E1041" s="68"/>
      <c r="F1041" s="68"/>
      <c r="G1041" s="68"/>
      <c r="H1041" s="68"/>
      <c r="I1041" s="68"/>
      <c r="J1041" s="68"/>
      <c r="K1041" s="68"/>
      <c r="L1041" s="68"/>
      <c r="M1041" s="68"/>
      <c r="N1041" s="68"/>
      <c r="O1041" s="68"/>
      <c r="P1041" s="68"/>
      <c r="Q1041" s="68"/>
      <c r="R1041" s="68"/>
      <c r="S1041" s="68"/>
      <c r="T1041" s="68"/>
      <c r="U1041" s="68"/>
      <c r="V1041" s="68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8"/>
      <c r="AG1041" s="68"/>
      <c r="AH1041" s="68"/>
      <c r="AI1041" s="68"/>
      <c r="AJ1041" s="68"/>
      <c r="AK1041" s="68"/>
      <c r="AL1041" s="68"/>
      <c r="AM1041" s="68"/>
      <c r="AN1041" s="68"/>
    </row>
    <row r="1042" spans="2:40">
      <c r="B1042" s="68"/>
      <c r="C1042" s="68"/>
      <c r="D1042" s="68"/>
      <c r="E1042" s="68"/>
      <c r="F1042" s="68"/>
      <c r="G1042" s="68"/>
      <c r="H1042" s="68"/>
      <c r="I1042" s="68"/>
      <c r="J1042" s="68"/>
      <c r="K1042" s="68"/>
      <c r="L1042" s="68"/>
      <c r="M1042" s="68"/>
      <c r="N1042" s="68"/>
      <c r="O1042" s="68"/>
      <c r="P1042" s="68"/>
      <c r="Q1042" s="68"/>
      <c r="R1042" s="68"/>
      <c r="S1042" s="68"/>
      <c r="T1042" s="68"/>
      <c r="U1042" s="68"/>
      <c r="V1042" s="68"/>
      <c r="W1042" s="68"/>
      <c r="X1042" s="68"/>
      <c r="Y1042" s="68"/>
      <c r="Z1042" s="68"/>
      <c r="AA1042" s="68"/>
      <c r="AB1042" s="68"/>
      <c r="AC1042" s="68"/>
      <c r="AD1042" s="68"/>
      <c r="AE1042" s="68"/>
      <c r="AF1042" s="68"/>
      <c r="AG1042" s="68"/>
      <c r="AH1042" s="68"/>
      <c r="AI1042" s="68"/>
      <c r="AJ1042" s="68"/>
      <c r="AK1042" s="68"/>
      <c r="AL1042" s="68"/>
      <c r="AM1042" s="68"/>
      <c r="AN1042" s="68"/>
    </row>
    <row r="1043" spans="2:40">
      <c r="B1043" s="68"/>
      <c r="C1043" s="68"/>
      <c r="D1043" s="68"/>
      <c r="E1043" s="68"/>
      <c r="F1043" s="68"/>
      <c r="G1043" s="68"/>
      <c r="H1043" s="68"/>
      <c r="I1043" s="68"/>
      <c r="J1043" s="68"/>
      <c r="K1043" s="68"/>
      <c r="L1043" s="68"/>
      <c r="M1043" s="68"/>
      <c r="N1043" s="68"/>
      <c r="O1043" s="68"/>
      <c r="P1043" s="68"/>
      <c r="Q1043" s="68"/>
      <c r="R1043" s="68"/>
      <c r="S1043" s="68"/>
      <c r="T1043" s="68"/>
      <c r="U1043" s="68"/>
      <c r="V1043" s="68"/>
      <c r="W1043" s="68"/>
      <c r="X1043" s="68"/>
      <c r="Y1043" s="68"/>
      <c r="Z1043" s="68"/>
      <c r="AA1043" s="68"/>
      <c r="AB1043" s="68"/>
      <c r="AC1043" s="68"/>
      <c r="AD1043" s="68"/>
      <c r="AE1043" s="68"/>
      <c r="AF1043" s="68"/>
      <c r="AG1043" s="68"/>
      <c r="AH1043" s="68"/>
      <c r="AI1043" s="68"/>
      <c r="AJ1043" s="68"/>
      <c r="AK1043" s="68"/>
      <c r="AL1043" s="68"/>
      <c r="AM1043" s="68"/>
      <c r="AN1043" s="68"/>
    </row>
    <row r="1044" spans="2:40">
      <c r="B1044" s="68"/>
      <c r="C1044" s="68"/>
      <c r="D1044" s="68"/>
      <c r="E1044" s="68"/>
      <c r="F1044" s="68"/>
      <c r="G1044" s="68"/>
      <c r="H1044" s="68"/>
      <c r="I1044" s="68"/>
      <c r="J1044" s="68"/>
      <c r="K1044" s="68"/>
      <c r="L1044" s="68"/>
      <c r="M1044" s="68"/>
      <c r="N1044" s="68"/>
      <c r="O1044" s="68"/>
      <c r="P1044" s="68"/>
      <c r="Q1044" s="68"/>
      <c r="R1044" s="68"/>
      <c r="S1044" s="68"/>
      <c r="T1044" s="68"/>
      <c r="U1044" s="68"/>
      <c r="V1044" s="68"/>
      <c r="W1044" s="68"/>
      <c r="X1044" s="68"/>
      <c r="Y1044" s="68"/>
      <c r="Z1044" s="68"/>
      <c r="AA1044" s="68"/>
      <c r="AB1044" s="68"/>
      <c r="AC1044" s="68"/>
      <c r="AD1044" s="68"/>
      <c r="AE1044" s="68"/>
      <c r="AF1044" s="68"/>
      <c r="AG1044" s="68"/>
      <c r="AH1044" s="68"/>
      <c r="AI1044" s="68"/>
      <c r="AJ1044" s="68"/>
      <c r="AK1044" s="68"/>
      <c r="AL1044" s="68"/>
      <c r="AM1044" s="68"/>
      <c r="AN1044" s="68"/>
    </row>
    <row r="1045" spans="2:40">
      <c r="B1045" s="68"/>
      <c r="C1045" s="68"/>
      <c r="D1045" s="68"/>
      <c r="E1045" s="68"/>
      <c r="F1045" s="68"/>
      <c r="G1045" s="68"/>
      <c r="H1045" s="68"/>
      <c r="I1045" s="68"/>
      <c r="J1045" s="68"/>
      <c r="K1045" s="68"/>
      <c r="L1045" s="68"/>
      <c r="M1045" s="68"/>
      <c r="N1045" s="68"/>
      <c r="O1045" s="68"/>
      <c r="P1045" s="68"/>
      <c r="Q1045" s="68"/>
      <c r="R1045" s="68"/>
      <c r="S1045" s="68"/>
      <c r="T1045" s="68"/>
      <c r="U1045" s="68"/>
      <c r="V1045" s="68"/>
      <c r="W1045" s="68"/>
      <c r="X1045" s="68"/>
      <c r="Y1045" s="68"/>
      <c r="Z1045" s="68"/>
      <c r="AA1045" s="68"/>
      <c r="AB1045" s="68"/>
      <c r="AC1045" s="68"/>
      <c r="AD1045" s="68"/>
      <c r="AE1045" s="68"/>
      <c r="AF1045" s="68"/>
      <c r="AG1045" s="68"/>
      <c r="AH1045" s="68"/>
      <c r="AI1045" s="68"/>
      <c r="AJ1045" s="68"/>
      <c r="AK1045" s="68"/>
      <c r="AL1045" s="68"/>
      <c r="AM1045" s="68"/>
      <c r="AN1045" s="68"/>
    </row>
    <row r="1046" spans="2:40">
      <c r="B1046" s="68"/>
      <c r="C1046" s="68"/>
      <c r="D1046" s="68"/>
      <c r="E1046" s="68"/>
      <c r="F1046" s="68"/>
      <c r="G1046" s="68"/>
      <c r="H1046" s="68"/>
      <c r="I1046" s="68"/>
      <c r="J1046" s="68"/>
      <c r="K1046" s="68"/>
      <c r="L1046" s="68"/>
      <c r="M1046" s="68"/>
      <c r="N1046" s="68"/>
      <c r="O1046" s="68"/>
      <c r="P1046" s="68"/>
      <c r="Q1046" s="68"/>
      <c r="R1046" s="68"/>
      <c r="S1046" s="68"/>
      <c r="T1046" s="68"/>
      <c r="U1046" s="68"/>
      <c r="V1046" s="68"/>
      <c r="W1046" s="68"/>
      <c r="X1046" s="68"/>
      <c r="Y1046" s="68"/>
      <c r="Z1046" s="68"/>
      <c r="AA1046" s="68"/>
      <c r="AB1046" s="68"/>
      <c r="AC1046" s="68"/>
      <c r="AD1046" s="68"/>
      <c r="AE1046" s="68"/>
      <c r="AF1046" s="68"/>
      <c r="AG1046" s="68"/>
      <c r="AH1046" s="68"/>
      <c r="AI1046" s="68"/>
      <c r="AJ1046" s="68"/>
      <c r="AK1046" s="68"/>
      <c r="AL1046" s="68"/>
      <c r="AM1046" s="68"/>
      <c r="AN1046" s="68"/>
    </row>
    <row r="1047" spans="2:40">
      <c r="B1047" s="68"/>
      <c r="C1047" s="68"/>
      <c r="D1047" s="68"/>
      <c r="E1047" s="68"/>
      <c r="F1047" s="68"/>
      <c r="G1047" s="68"/>
      <c r="H1047" s="68"/>
      <c r="I1047" s="68"/>
      <c r="J1047" s="68"/>
      <c r="K1047" s="68"/>
      <c r="L1047" s="68"/>
      <c r="M1047" s="68"/>
      <c r="N1047" s="68"/>
      <c r="O1047" s="68"/>
      <c r="P1047" s="68"/>
      <c r="Q1047" s="68"/>
      <c r="R1047" s="68"/>
      <c r="S1047" s="68"/>
      <c r="T1047" s="68"/>
      <c r="U1047" s="68"/>
      <c r="V1047" s="68"/>
      <c r="W1047" s="68"/>
      <c r="X1047" s="68"/>
      <c r="Y1047" s="68"/>
      <c r="Z1047" s="68"/>
      <c r="AA1047" s="68"/>
      <c r="AB1047" s="68"/>
      <c r="AC1047" s="68"/>
      <c r="AD1047" s="68"/>
      <c r="AE1047" s="68"/>
      <c r="AF1047" s="68"/>
      <c r="AG1047" s="68"/>
      <c r="AH1047" s="68"/>
      <c r="AI1047" s="68"/>
      <c r="AJ1047" s="68"/>
      <c r="AK1047" s="68"/>
      <c r="AL1047" s="68"/>
      <c r="AM1047" s="68"/>
      <c r="AN1047" s="68"/>
    </row>
    <row r="1048" spans="2:40">
      <c r="B1048" s="68"/>
      <c r="C1048" s="68"/>
      <c r="D1048" s="68"/>
      <c r="E1048" s="68"/>
      <c r="F1048" s="68"/>
      <c r="G1048" s="68"/>
      <c r="H1048" s="68"/>
      <c r="I1048" s="68"/>
      <c r="J1048" s="68"/>
      <c r="K1048" s="68"/>
      <c r="L1048" s="68"/>
      <c r="M1048" s="68"/>
      <c r="N1048" s="68"/>
      <c r="O1048" s="68"/>
      <c r="P1048" s="68"/>
      <c r="Q1048" s="68"/>
      <c r="R1048" s="68"/>
      <c r="S1048" s="68"/>
      <c r="T1048" s="68"/>
      <c r="U1048" s="68"/>
      <c r="V1048" s="68"/>
      <c r="W1048" s="68"/>
      <c r="X1048" s="68"/>
      <c r="Y1048" s="68"/>
      <c r="Z1048" s="68"/>
      <c r="AA1048" s="68"/>
      <c r="AB1048" s="68"/>
      <c r="AC1048" s="68"/>
      <c r="AD1048" s="68"/>
      <c r="AE1048" s="68"/>
      <c r="AF1048" s="68"/>
      <c r="AG1048" s="68"/>
      <c r="AH1048" s="68"/>
      <c r="AI1048" s="68"/>
      <c r="AJ1048" s="68"/>
      <c r="AK1048" s="68"/>
      <c r="AL1048" s="68"/>
      <c r="AM1048" s="68"/>
      <c r="AN1048" s="68"/>
    </row>
    <row r="1049" spans="2:40">
      <c r="B1049" s="68"/>
      <c r="C1049" s="68"/>
      <c r="D1049" s="68"/>
      <c r="E1049" s="68"/>
      <c r="F1049" s="68"/>
      <c r="G1049" s="68"/>
      <c r="H1049" s="68"/>
      <c r="I1049" s="68"/>
      <c r="J1049" s="68"/>
      <c r="K1049" s="68"/>
      <c r="L1049" s="68"/>
      <c r="M1049" s="68"/>
      <c r="N1049" s="68"/>
      <c r="O1049" s="68"/>
      <c r="P1049" s="68"/>
      <c r="Q1049" s="68"/>
      <c r="R1049" s="68"/>
      <c r="S1049" s="68"/>
      <c r="T1049" s="68"/>
      <c r="U1049" s="68"/>
      <c r="V1049" s="68"/>
      <c r="W1049" s="68"/>
      <c r="X1049" s="68"/>
      <c r="Y1049" s="68"/>
      <c r="Z1049" s="68"/>
      <c r="AA1049" s="68"/>
      <c r="AB1049" s="68"/>
      <c r="AC1049" s="68"/>
      <c r="AD1049" s="68"/>
      <c r="AE1049" s="68"/>
      <c r="AF1049" s="68"/>
      <c r="AG1049" s="68"/>
      <c r="AH1049" s="68"/>
      <c r="AI1049" s="68"/>
      <c r="AJ1049" s="68"/>
      <c r="AK1049" s="68"/>
      <c r="AL1049" s="68"/>
      <c r="AM1049" s="68"/>
      <c r="AN1049" s="68"/>
    </row>
    <row r="1050" spans="2:40">
      <c r="B1050" s="68"/>
      <c r="C1050" s="68"/>
      <c r="D1050" s="68"/>
      <c r="E1050" s="68"/>
      <c r="F1050" s="68"/>
      <c r="G1050" s="68"/>
      <c r="H1050" s="68"/>
      <c r="I1050" s="68"/>
      <c r="J1050" s="68"/>
      <c r="K1050" s="68"/>
      <c r="L1050" s="68"/>
      <c r="M1050" s="68"/>
      <c r="N1050" s="68"/>
      <c r="O1050" s="68"/>
      <c r="P1050" s="68"/>
      <c r="Q1050" s="68"/>
      <c r="R1050" s="68"/>
      <c r="S1050" s="68"/>
      <c r="T1050" s="68"/>
      <c r="U1050" s="68"/>
      <c r="V1050" s="68"/>
      <c r="W1050" s="68"/>
      <c r="X1050" s="68"/>
      <c r="Y1050" s="68"/>
      <c r="Z1050" s="68"/>
      <c r="AA1050" s="68"/>
      <c r="AB1050" s="68"/>
      <c r="AC1050" s="68"/>
      <c r="AD1050" s="68"/>
      <c r="AE1050" s="68"/>
      <c r="AF1050" s="68"/>
      <c r="AG1050" s="68"/>
      <c r="AH1050" s="68"/>
      <c r="AI1050" s="68"/>
      <c r="AJ1050" s="68"/>
      <c r="AK1050" s="68"/>
      <c r="AL1050" s="68"/>
      <c r="AM1050" s="68"/>
      <c r="AN1050" s="68"/>
    </row>
    <row r="1051" spans="2:40">
      <c r="B1051" s="68"/>
      <c r="C1051" s="68"/>
      <c r="D1051" s="68"/>
      <c r="E1051" s="68"/>
      <c r="F1051" s="68"/>
      <c r="G1051" s="68"/>
      <c r="H1051" s="68"/>
      <c r="I1051" s="68"/>
      <c r="J1051" s="68"/>
      <c r="K1051" s="68"/>
      <c r="L1051" s="68"/>
      <c r="M1051" s="68"/>
      <c r="N1051" s="68"/>
      <c r="O1051" s="68"/>
      <c r="P1051" s="68"/>
      <c r="Q1051" s="68"/>
      <c r="R1051" s="68"/>
      <c r="S1051" s="68"/>
      <c r="T1051" s="68"/>
      <c r="U1051" s="68"/>
      <c r="V1051" s="68"/>
      <c r="W1051" s="68"/>
      <c r="X1051" s="68"/>
      <c r="Y1051" s="68"/>
      <c r="Z1051" s="68"/>
      <c r="AA1051" s="68"/>
      <c r="AB1051" s="68"/>
      <c r="AC1051" s="68"/>
      <c r="AD1051" s="68"/>
      <c r="AE1051" s="68"/>
      <c r="AF1051" s="68"/>
      <c r="AG1051" s="68"/>
      <c r="AH1051" s="68"/>
      <c r="AI1051" s="68"/>
      <c r="AJ1051" s="68"/>
      <c r="AK1051" s="68"/>
      <c r="AL1051" s="68"/>
      <c r="AM1051" s="68"/>
      <c r="AN1051" s="68"/>
    </row>
    <row r="1052" spans="2:40">
      <c r="B1052" s="68"/>
      <c r="C1052" s="68"/>
      <c r="D1052" s="68"/>
      <c r="E1052" s="68"/>
      <c r="F1052" s="68"/>
      <c r="G1052" s="68"/>
      <c r="H1052" s="68"/>
      <c r="I1052" s="68"/>
      <c r="J1052" s="68"/>
      <c r="K1052" s="68"/>
      <c r="L1052" s="68"/>
      <c r="M1052" s="68"/>
      <c r="N1052" s="68"/>
      <c r="O1052" s="68"/>
      <c r="P1052" s="68"/>
      <c r="Q1052" s="68"/>
      <c r="R1052" s="68"/>
      <c r="S1052" s="68"/>
      <c r="T1052" s="68"/>
      <c r="U1052" s="68"/>
      <c r="V1052" s="68"/>
      <c r="W1052" s="68"/>
      <c r="X1052" s="68"/>
      <c r="Y1052" s="68"/>
      <c r="Z1052" s="68"/>
      <c r="AA1052" s="68"/>
      <c r="AB1052" s="68"/>
      <c r="AC1052" s="68"/>
      <c r="AD1052" s="68"/>
      <c r="AE1052" s="68"/>
      <c r="AF1052" s="68"/>
      <c r="AG1052" s="68"/>
      <c r="AH1052" s="68"/>
      <c r="AI1052" s="68"/>
      <c r="AJ1052" s="68"/>
      <c r="AK1052" s="68"/>
      <c r="AL1052" s="68"/>
      <c r="AM1052" s="68"/>
      <c r="AN1052" s="68"/>
    </row>
    <row r="1053" spans="2:40">
      <c r="B1053" s="68"/>
      <c r="C1053" s="68"/>
      <c r="D1053" s="68"/>
      <c r="E1053" s="68"/>
      <c r="F1053" s="68"/>
      <c r="G1053" s="68"/>
      <c r="H1053" s="68"/>
      <c r="I1053" s="68"/>
      <c r="J1053" s="68"/>
      <c r="K1053" s="68"/>
      <c r="L1053" s="68"/>
      <c r="M1053" s="68"/>
      <c r="N1053" s="68"/>
      <c r="O1053" s="68"/>
      <c r="P1053" s="68"/>
      <c r="Q1053" s="68"/>
      <c r="R1053" s="68"/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</row>
    <row r="1054" spans="2:40">
      <c r="B1054" s="68"/>
      <c r="C1054" s="68"/>
      <c r="D1054" s="68"/>
      <c r="E1054" s="68"/>
      <c r="F1054" s="68"/>
      <c r="G1054" s="68"/>
      <c r="H1054" s="68"/>
      <c r="I1054" s="68"/>
      <c r="J1054" s="68"/>
      <c r="K1054" s="68"/>
      <c r="L1054" s="68"/>
      <c r="M1054" s="68"/>
      <c r="N1054" s="68"/>
      <c r="O1054" s="68"/>
      <c r="P1054" s="68"/>
      <c r="Q1054" s="68"/>
      <c r="R1054" s="68"/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</row>
    <row r="1055" spans="2:40">
      <c r="B1055" s="68"/>
      <c r="C1055" s="68"/>
      <c r="D1055" s="68"/>
      <c r="E1055" s="68"/>
      <c r="F1055" s="68"/>
      <c r="G1055" s="68"/>
      <c r="H1055" s="68"/>
      <c r="I1055" s="68"/>
      <c r="J1055" s="68"/>
      <c r="K1055" s="68"/>
      <c r="L1055" s="68"/>
      <c r="M1055" s="68"/>
      <c r="N1055" s="68"/>
      <c r="O1055" s="68"/>
      <c r="P1055" s="68"/>
      <c r="Q1055" s="68"/>
      <c r="R1055" s="68"/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</row>
    <row r="1056" spans="2:40">
      <c r="B1056" s="68"/>
      <c r="C1056" s="68"/>
      <c r="D1056" s="68"/>
      <c r="E1056" s="68"/>
      <c r="F1056" s="68"/>
      <c r="G1056" s="68"/>
      <c r="H1056" s="68"/>
      <c r="I1056" s="68"/>
      <c r="J1056" s="68"/>
      <c r="K1056" s="68"/>
      <c r="L1056" s="68"/>
      <c r="M1056" s="68"/>
      <c r="N1056" s="68"/>
      <c r="O1056" s="68"/>
      <c r="P1056" s="68"/>
      <c r="Q1056" s="68"/>
      <c r="R1056" s="68"/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</row>
    <row r="1057" spans="2:40">
      <c r="B1057" s="68"/>
      <c r="C1057" s="68"/>
      <c r="D1057" s="68"/>
      <c r="E1057" s="68"/>
      <c r="F1057" s="68"/>
      <c r="G1057" s="68"/>
      <c r="H1057" s="68"/>
      <c r="I1057" s="68"/>
      <c r="J1057" s="68"/>
      <c r="K1057" s="68"/>
      <c r="L1057" s="68"/>
      <c r="M1057" s="68"/>
      <c r="N1057" s="68"/>
      <c r="O1057" s="68"/>
      <c r="P1057" s="68"/>
      <c r="Q1057" s="68"/>
      <c r="R1057" s="68"/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</row>
    <row r="1058" spans="2:40">
      <c r="B1058" s="68"/>
      <c r="C1058" s="68"/>
      <c r="D1058" s="68"/>
      <c r="E1058" s="68"/>
      <c r="F1058" s="68"/>
      <c r="G1058" s="68"/>
      <c r="H1058" s="68"/>
      <c r="I1058" s="68"/>
      <c r="J1058" s="68"/>
      <c r="K1058" s="68"/>
      <c r="L1058" s="68"/>
      <c r="M1058" s="68"/>
      <c r="N1058" s="68"/>
      <c r="O1058" s="68"/>
      <c r="P1058" s="68"/>
      <c r="Q1058" s="68"/>
      <c r="R1058" s="68"/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</row>
    <row r="1059" spans="2:40">
      <c r="B1059" s="68"/>
      <c r="C1059" s="68"/>
      <c r="D1059" s="68"/>
      <c r="E1059" s="68"/>
      <c r="F1059" s="68"/>
      <c r="G1059" s="68"/>
      <c r="H1059" s="68"/>
      <c r="I1059" s="68"/>
      <c r="J1059" s="68"/>
      <c r="K1059" s="68"/>
      <c r="L1059" s="68"/>
      <c r="M1059" s="68"/>
      <c r="N1059" s="68"/>
      <c r="O1059" s="68"/>
      <c r="P1059" s="68"/>
      <c r="Q1059" s="68"/>
      <c r="R1059" s="68"/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</row>
    <row r="1060" spans="2:40">
      <c r="B1060" s="68"/>
      <c r="C1060" s="68"/>
      <c r="D1060" s="68"/>
      <c r="E1060" s="68"/>
      <c r="F1060" s="68"/>
      <c r="G1060" s="68"/>
      <c r="H1060" s="68"/>
      <c r="I1060" s="68"/>
      <c r="J1060" s="68"/>
      <c r="K1060" s="68"/>
      <c r="L1060" s="68"/>
      <c r="M1060" s="68"/>
      <c r="N1060" s="68"/>
      <c r="O1060" s="68"/>
      <c r="P1060" s="68"/>
      <c r="Q1060" s="68"/>
      <c r="R1060" s="68"/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</row>
    <row r="1061" spans="2:40">
      <c r="B1061" s="68"/>
      <c r="C1061" s="68"/>
      <c r="D1061" s="68"/>
      <c r="E1061" s="68"/>
      <c r="F1061" s="68"/>
      <c r="G1061" s="68"/>
      <c r="H1061" s="68"/>
      <c r="I1061" s="68"/>
      <c r="J1061" s="68"/>
      <c r="K1061" s="68"/>
      <c r="L1061" s="68"/>
      <c r="M1061" s="68"/>
      <c r="N1061" s="68"/>
      <c r="O1061" s="68"/>
      <c r="P1061" s="68"/>
      <c r="Q1061" s="68"/>
      <c r="R1061" s="68"/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</row>
    <row r="1062" spans="2:40">
      <c r="B1062" s="68"/>
      <c r="C1062" s="68"/>
      <c r="D1062" s="68"/>
      <c r="E1062" s="68"/>
      <c r="F1062" s="68"/>
      <c r="G1062" s="68"/>
      <c r="H1062" s="68"/>
      <c r="I1062" s="68"/>
      <c r="J1062" s="68"/>
      <c r="K1062" s="68"/>
      <c r="L1062" s="68"/>
      <c r="M1062" s="68"/>
      <c r="N1062" s="68"/>
      <c r="O1062" s="68"/>
      <c r="P1062" s="68"/>
      <c r="Q1062" s="68"/>
      <c r="R1062" s="68"/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</row>
    <row r="1063" spans="2:40">
      <c r="B1063" s="68"/>
      <c r="C1063" s="68"/>
      <c r="D1063" s="68"/>
      <c r="E1063" s="68"/>
      <c r="F1063" s="68"/>
      <c r="G1063" s="68"/>
      <c r="H1063" s="68"/>
      <c r="I1063" s="68"/>
      <c r="J1063" s="68"/>
      <c r="K1063" s="68"/>
      <c r="L1063" s="68"/>
      <c r="M1063" s="68"/>
      <c r="N1063" s="68"/>
      <c r="O1063" s="68"/>
      <c r="P1063" s="68"/>
      <c r="Q1063" s="68"/>
      <c r="R1063" s="68"/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</row>
    <row r="1064" spans="2:40">
      <c r="B1064" s="68"/>
      <c r="C1064" s="68"/>
      <c r="D1064" s="68"/>
      <c r="E1064" s="68"/>
      <c r="F1064" s="68"/>
      <c r="G1064" s="68"/>
      <c r="H1064" s="68"/>
      <c r="I1064" s="68"/>
      <c r="J1064" s="68"/>
      <c r="K1064" s="68"/>
      <c r="L1064" s="68"/>
      <c r="M1064" s="68"/>
      <c r="N1064" s="68"/>
      <c r="O1064" s="68"/>
      <c r="P1064" s="68"/>
      <c r="Q1064" s="68"/>
      <c r="R1064" s="68"/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</row>
    <row r="1065" spans="2:40">
      <c r="B1065" s="68"/>
      <c r="C1065" s="68"/>
      <c r="D1065" s="68"/>
      <c r="E1065" s="68"/>
      <c r="F1065" s="68"/>
      <c r="G1065" s="68"/>
      <c r="H1065" s="68"/>
      <c r="I1065" s="68"/>
      <c r="J1065" s="68"/>
      <c r="K1065" s="68"/>
      <c r="L1065" s="68"/>
      <c r="M1065" s="68"/>
      <c r="N1065" s="68"/>
      <c r="O1065" s="68"/>
      <c r="P1065" s="68"/>
      <c r="Q1065" s="68"/>
      <c r="R1065" s="68"/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</row>
    <row r="1066" spans="2:40">
      <c r="B1066" s="68"/>
      <c r="C1066" s="68"/>
      <c r="D1066" s="68"/>
      <c r="E1066" s="68"/>
      <c r="F1066" s="68"/>
      <c r="G1066" s="68"/>
      <c r="H1066" s="68"/>
      <c r="I1066" s="68"/>
      <c r="J1066" s="68"/>
      <c r="K1066" s="68"/>
      <c r="L1066" s="68"/>
      <c r="M1066" s="68"/>
      <c r="N1066" s="68"/>
      <c r="O1066" s="68"/>
      <c r="P1066" s="68"/>
      <c r="Q1066" s="68"/>
      <c r="R1066" s="68"/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</row>
    <row r="1067" spans="2:40">
      <c r="B1067" s="68"/>
      <c r="C1067" s="68"/>
      <c r="D1067" s="68"/>
      <c r="E1067" s="68"/>
      <c r="F1067" s="68"/>
      <c r="G1067" s="68"/>
      <c r="H1067" s="68"/>
      <c r="I1067" s="68"/>
      <c r="J1067" s="68"/>
      <c r="K1067" s="68"/>
      <c r="L1067" s="68"/>
      <c r="M1067" s="68"/>
      <c r="N1067" s="68"/>
      <c r="O1067" s="68"/>
      <c r="P1067" s="68"/>
      <c r="Q1067" s="68"/>
      <c r="R1067" s="68"/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</row>
    <row r="1068" spans="2:40">
      <c r="B1068" s="68"/>
      <c r="C1068" s="68"/>
      <c r="D1068" s="68"/>
      <c r="E1068" s="68"/>
      <c r="F1068" s="68"/>
      <c r="G1068" s="68"/>
      <c r="H1068" s="68"/>
      <c r="I1068" s="68"/>
      <c r="J1068" s="68"/>
      <c r="K1068" s="68"/>
      <c r="L1068" s="68"/>
      <c r="M1068" s="68"/>
      <c r="N1068" s="68"/>
      <c r="O1068" s="68"/>
      <c r="P1068" s="68"/>
      <c r="Q1068" s="68"/>
      <c r="R1068" s="68"/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</row>
    <row r="1069" spans="2:40">
      <c r="B1069" s="68"/>
      <c r="C1069" s="68"/>
      <c r="D1069" s="68"/>
      <c r="E1069" s="68"/>
      <c r="F1069" s="68"/>
      <c r="G1069" s="68"/>
      <c r="H1069" s="68"/>
      <c r="I1069" s="68"/>
      <c r="J1069" s="68"/>
      <c r="K1069" s="68"/>
      <c r="L1069" s="68"/>
      <c r="M1069" s="68"/>
      <c r="N1069" s="68"/>
      <c r="O1069" s="68"/>
      <c r="P1069" s="68"/>
      <c r="Q1069" s="68"/>
      <c r="R1069" s="68"/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</row>
    <row r="1070" spans="2:40">
      <c r="B1070" s="68"/>
      <c r="C1070" s="68"/>
      <c r="D1070" s="68"/>
      <c r="E1070" s="68"/>
      <c r="F1070" s="68"/>
      <c r="G1070" s="68"/>
      <c r="H1070" s="68"/>
      <c r="I1070" s="68"/>
      <c r="J1070" s="68"/>
      <c r="K1070" s="68"/>
      <c r="L1070" s="68"/>
      <c r="M1070" s="68"/>
      <c r="N1070" s="68"/>
      <c r="O1070" s="68"/>
      <c r="P1070" s="68"/>
      <c r="Q1070" s="68"/>
      <c r="R1070" s="68"/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</row>
    <row r="1071" spans="2:40">
      <c r="B1071" s="68"/>
      <c r="C1071" s="68"/>
      <c r="D1071" s="68"/>
      <c r="E1071" s="68"/>
      <c r="F1071" s="68"/>
      <c r="G1071" s="68"/>
      <c r="H1071" s="68"/>
      <c r="I1071" s="68"/>
      <c r="J1071" s="68"/>
      <c r="K1071" s="68"/>
      <c r="L1071" s="68"/>
      <c r="M1071" s="68"/>
      <c r="N1071" s="68"/>
      <c r="O1071" s="68"/>
      <c r="P1071" s="68"/>
      <c r="Q1071" s="68"/>
      <c r="R1071" s="68"/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</row>
    <row r="1072" spans="2:40">
      <c r="B1072" s="68"/>
      <c r="C1072" s="68"/>
      <c r="D1072" s="68"/>
      <c r="E1072" s="68"/>
      <c r="F1072" s="68"/>
      <c r="G1072" s="68"/>
      <c r="H1072" s="68"/>
      <c r="I1072" s="68"/>
      <c r="J1072" s="68"/>
      <c r="K1072" s="68"/>
      <c r="L1072" s="68"/>
      <c r="M1072" s="68"/>
      <c r="N1072" s="68"/>
      <c r="O1072" s="68"/>
      <c r="P1072" s="68"/>
      <c r="Q1072" s="68"/>
      <c r="R1072" s="68"/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</row>
    <row r="1073" spans="2:40">
      <c r="B1073" s="68"/>
      <c r="C1073" s="68"/>
      <c r="D1073" s="68"/>
      <c r="E1073" s="68"/>
      <c r="F1073" s="68"/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</row>
    <row r="1074" spans="2:40">
      <c r="B1074" s="68"/>
      <c r="C1074" s="68"/>
      <c r="D1074" s="68"/>
      <c r="E1074" s="68"/>
      <c r="F1074" s="68"/>
      <c r="G1074" s="68"/>
      <c r="H1074" s="68"/>
      <c r="I1074" s="68"/>
      <c r="J1074" s="68"/>
      <c r="K1074" s="68"/>
      <c r="L1074" s="68"/>
      <c r="M1074" s="68"/>
      <c r="N1074" s="68"/>
      <c r="O1074" s="68"/>
      <c r="P1074" s="68"/>
      <c r="Q1074" s="68"/>
      <c r="R1074" s="68"/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</row>
    <row r="1075" spans="2:40">
      <c r="B1075" s="68"/>
      <c r="C1075" s="68"/>
      <c r="D1075" s="68"/>
      <c r="E1075" s="68"/>
      <c r="F1075" s="68"/>
      <c r="G1075" s="68"/>
      <c r="H1075" s="68"/>
      <c r="I1075" s="68"/>
      <c r="J1075" s="68"/>
      <c r="K1075" s="68"/>
      <c r="L1075" s="68"/>
      <c r="M1075" s="68"/>
      <c r="N1075" s="68"/>
      <c r="O1075" s="68"/>
      <c r="P1075" s="68"/>
      <c r="Q1075" s="68"/>
      <c r="R1075" s="68"/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</row>
    <row r="1076" spans="2:40">
      <c r="B1076" s="68"/>
      <c r="C1076" s="68"/>
      <c r="D1076" s="68"/>
      <c r="E1076" s="68"/>
      <c r="F1076" s="68"/>
      <c r="G1076" s="68"/>
      <c r="H1076" s="68"/>
      <c r="I1076" s="68"/>
      <c r="J1076" s="68"/>
      <c r="K1076" s="68"/>
      <c r="L1076" s="68"/>
      <c r="M1076" s="68"/>
      <c r="N1076" s="68"/>
      <c r="O1076" s="68"/>
      <c r="P1076" s="68"/>
      <c r="Q1076" s="68"/>
      <c r="R1076" s="68"/>
      <c r="S1076" s="68"/>
      <c r="T1076" s="68"/>
      <c r="U1076" s="68"/>
      <c r="V1076" s="68"/>
      <c r="W1076" s="68"/>
      <c r="X1076" s="68"/>
      <c r="Y1076" s="68"/>
      <c r="Z1076" s="68"/>
      <c r="AA1076" s="68"/>
      <c r="AB1076" s="68"/>
      <c r="AC1076" s="68"/>
      <c r="AD1076" s="68"/>
      <c r="AE1076" s="68"/>
      <c r="AF1076" s="68"/>
      <c r="AG1076" s="68"/>
      <c r="AH1076" s="68"/>
      <c r="AI1076" s="68"/>
      <c r="AJ1076" s="68"/>
      <c r="AK1076" s="68"/>
      <c r="AL1076" s="68"/>
      <c r="AM1076" s="68"/>
      <c r="AN1076" s="68"/>
    </row>
    <row r="1077" spans="2:40">
      <c r="B1077" s="68"/>
      <c r="C1077" s="68"/>
      <c r="D1077" s="68"/>
      <c r="E1077" s="68"/>
      <c r="F1077" s="68"/>
      <c r="G1077" s="68"/>
      <c r="H1077" s="68"/>
      <c r="I1077" s="68"/>
      <c r="J1077" s="68"/>
      <c r="K1077" s="68"/>
      <c r="L1077" s="68"/>
      <c r="M1077" s="68"/>
      <c r="N1077" s="68"/>
      <c r="O1077" s="68"/>
      <c r="P1077" s="68"/>
      <c r="Q1077" s="68"/>
      <c r="R1077" s="68"/>
      <c r="S1077" s="68"/>
      <c r="T1077" s="68"/>
      <c r="U1077" s="68"/>
      <c r="V1077" s="68"/>
      <c r="W1077" s="68"/>
      <c r="X1077" s="68"/>
      <c r="Y1077" s="68"/>
      <c r="Z1077" s="68"/>
      <c r="AA1077" s="68"/>
      <c r="AB1077" s="68"/>
      <c r="AC1077" s="68"/>
      <c r="AD1077" s="68"/>
      <c r="AE1077" s="68"/>
      <c r="AF1077" s="68"/>
      <c r="AG1077" s="68"/>
      <c r="AH1077" s="68"/>
      <c r="AI1077" s="68"/>
      <c r="AJ1077" s="68"/>
      <c r="AK1077" s="68"/>
      <c r="AL1077" s="68"/>
      <c r="AM1077" s="68"/>
      <c r="AN1077" s="68"/>
    </row>
    <row r="1078" spans="2:40">
      <c r="B1078" s="68"/>
      <c r="C1078" s="68"/>
      <c r="D1078" s="68"/>
      <c r="E1078" s="68"/>
      <c r="F1078" s="68"/>
      <c r="G1078" s="68"/>
      <c r="H1078" s="68"/>
      <c r="I1078" s="68"/>
      <c r="J1078" s="68"/>
      <c r="K1078" s="68"/>
      <c r="L1078" s="68"/>
      <c r="M1078" s="68"/>
      <c r="N1078" s="68"/>
      <c r="O1078" s="68"/>
      <c r="P1078" s="68"/>
      <c r="Q1078" s="68"/>
      <c r="R1078" s="68"/>
      <c r="S1078" s="68"/>
      <c r="T1078" s="68"/>
      <c r="U1078" s="68"/>
      <c r="V1078" s="68"/>
      <c r="W1078" s="68"/>
      <c r="X1078" s="68"/>
      <c r="Y1078" s="68"/>
      <c r="Z1078" s="68"/>
      <c r="AA1078" s="68"/>
      <c r="AB1078" s="68"/>
      <c r="AC1078" s="68"/>
      <c r="AD1078" s="68"/>
      <c r="AE1078" s="68"/>
      <c r="AF1078" s="68"/>
      <c r="AG1078" s="68"/>
      <c r="AH1078" s="68"/>
      <c r="AI1078" s="68"/>
      <c r="AJ1078" s="68"/>
      <c r="AK1078" s="68"/>
      <c r="AL1078" s="68"/>
      <c r="AM1078" s="68"/>
      <c r="AN1078" s="68"/>
    </row>
    <row r="1079" spans="2:40">
      <c r="B1079" s="68"/>
      <c r="C1079" s="68"/>
      <c r="D1079" s="68"/>
      <c r="E1079" s="68"/>
      <c r="F1079" s="68"/>
      <c r="G1079" s="68"/>
      <c r="H1079" s="68"/>
      <c r="I1079" s="68"/>
      <c r="J1079" s="68"/>
      <c r="K1079" s="68"/>
      <c r="L1079" s="68"/>
      <c r="M1079" s="68"/>
      <c r="N1079" s="68"/>
      <c r="O1079" s="68"/>
      <c r="P1079" s="68"/>
      <c r="Q1079" s="68"/>
      <c r="R1079" s="68"/>
      <c r="S1079" s="68"/>
      <c r="T1079" s="68"/>
      <c r="U1079" s="68"/>
      <c r="V1079" s="68"/>
      <c r="W1079" s="68"/>
      <c r="X1079" s="68"/>
      <c r="Y1079" s="68"/>
      <c r="Z1079" s="68"/>
      <c r="AA1079" s="68"/>
      <c r="AB1079" s="68"/>
      <c r="AC1079" s="68"/>
      <c r="AD1079" s="68"/>
      <c r="AE1079" s="68"/>
      <c r="AF1079" s="68"/>
      <c r="AG1079" s="68"/>
      <c r="AH1079" s="68"/>
      <c r="AI1079" s="68"/>
      <c r="AJ1079" s="68"/>
      <c r="AK1079" s="68"/>
      <c r="AL1079" s="68"/>
      <c r="AM1079" s="68"/>
      <c r="AN1079" s="68"/>
    </row>
    <row r="1080" spans="2:40">
      <c r="B1080" s="68"/>
      <c r="C1080" s="68"/>
      <c r="D1080" s="68"/>
      <c r="E1080" s="68"/>
      <c r="F1080" s="68"/>
      <c r="G1080" s="68"/>
      <c r="H1080" s="68"/>
      <c r="I1080" s="68"/>
      <c r="J1080" s="68"/>
      <c r="K1080" s="68"/>
      <c r="L1080" s="68"/>
      <c r="M1080" s="68"/>
      <c r="N1080" s="68"/>
      <c r="O1080" s="68"/>
      <c r="P1080" s="68"/>
      <c r="Q1080" s="68"/>
      <c r="R1080" s="68"/>
      <c r="S1080" s="68"/>
      <c r="T1080" s="68"/>
      <c r="U1080" s="68"/>
      <c r="V1080" s="68"/>
      <c r="W1080" s="68"/>
      <c r="X1080" s="68"/>
      <c r="Y1080" s="68"/>
      <c r="Z1080" s="68"/>
      <c r="AA1080" s="68"/>
      <c r="AB1080" s="68"/>
      <c r="AC1080" s="68"/>
      <c r="AD1080" s="68"/>
      <c r="AE1080" s="68"/>
      <c r="AF1080" s="68"/>
      <c r="AG1080" s="68"/>
      <c r="AH1080" s="68"/>
      <c r="AI1080" s="68"/>
      <c r="AJ1080" s="68"/>
      <c r="AK1080" s="68"/>
      <c r="AL1080" s="68"/>
      <c r="AM1080" s="68"/>
      <c r="AN1080" s="68"/>
    </row>
    <row r="1081" spans="2:40">
      <c r="B1081" s="68"/>
      <c r="C1081" s="68"/>
      <c r="D1081" s="68"/>
      <c r="E1081" s="68"/>
      <c r="F1081" s="68"/>
      <c r="G1081" s="68"/>
      <c r="H1081" s="68"/>
      <c r="I1081" s="68"/>
      <c r="J1081" s="68"/>
      <c r="K1081" s="68"/>
      <c r="L1081" s="68"/>
      <c r="M1081" s="68"/>
      <c r="N1081" s="68"/>
      <c r="O1081" s="68"/>
      <c r="P1081" s="68"/>
      <c r="Q1081" s="68"/>
      <c r="R1081" s="68"/>
      <c r="S1081" s="68"/>
      <c r="T1081" s="68"/>
      <c r="U1081" s="68"/>
      <c r="V1081" s="68"/>
      <c r="W1081" s="68"/>
      <c r="X1081" s="68"/>
      <c r="Y1081" s="68"/>
      <c r="Z1081" s="68"/>
      <c r="AA1081" s="68"/>
      <c r="AB1081" s="68"/>
      <c r="AC1081" s="68"/>
      <c r="AD1081" s="68"/>
      <c r="AE1081" s="68"/>
      <c r="AF1081" s="68"/>
      <c r="AG1081" s="68"/>
      <c r="AH1081" s="68"/>
      <c r="AI1081" s="68"/>
      <c r="AJ1081" s="68"/>
      <c r="AK1081" s="68"/>
      <c r="AL1081" s="68"/>
      <c r="AM1081" s="68"/>
      <c r="AN1081" s="68"/>
    </row>
    <row r="1082" spans="2:40">
      <c r="B1082" s="68"/>
      <c r="C1082" s="68"/>
      <c r="D1082" s="68"/>
      <c r="E1082" s="68"/>
      <c r="F1082" s="68"/>
      <c r="G1082" s="68"/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/>
      <c r="AL1082" s="68"/>
      <c r="AM1082" s="68"/>
      <c r="AN1082" s="68"/>
    </row>
    <row r="1083" spans="2:40">
      <c r="B1083" s="68"/>
      <c r="C1083" s="68"/>
      <c r="D1083" s="68"/>
      <c r="E1083" s="68"/>
      <c r="F1083" s="68"/>
      <c r="G1083" s="68"/>
      <c r="H1083" s="68"/>
      <c r="I1083" s="68"/>
      <c r="J1083" s="68"/>
      <c r="K1083" s="68"/>
      <c r="L1083" s="68"/>
      <c r="M1083" s="68"/>
      <c r="N1083" s="68"/>
      <c r="O1083" s="68"/>
      <c r="P1083" s="68"/>
      <c r="Q1083" s="68"/>
      <c r="R1083" s="68"/>
      <c r="S1083" s="68"/>
      <c r="T1083" s="68"/>
      <c r="U1083" s="68"/>
      <c r="V1083" s="68"/>
      <c r="W1083" s="68"/>
      <c r="X1083" s="68"/>
      <c r="Y1083" s="68"/>
      <c r="Z1083" s="68"/>
      <c r="AA1083" s="68"/>
      <c r="AB1083" s="68"/>
      <c r="AC1083" s="68"/>
      <c r="AD1083" s="68"/>
      <c r="AE1083" s="68"/>
      <c r="AF1083" s="68"/>
      <c r="AG1083" s="68"/>
      <c r="AH1083" s="68"/>
      <c r="AI1083" s="68"/>
      <c r="AJ1083" s="68"/>
      <c r="AK1083" s="68"/>
      <c r="AL1083" s="68"/>
      <c r="AM1083" s="68"/>
      <c r="AN1083" s="68"/>
    </row>
    <row r="1084" spans="2:40">
      <c r="B1084" s="68"/>
      <c r="C1084" s="68"/>
      <c r="D1084" s="68"/>
      <c r="E1084" s="68"/>
      <c r="F1084" s="68"/>
      <c r="G1084" s="68"/>
      <c r="H1084" s="68"/>
      <c r="I1084" s="68"/>
      <c r="J1084" s="68"/>
      <c r="K1084" s="68"/>
      <c r="L1084" s="68"/>
      <c r="M1084" s="68"/>
      <c r="N1084" s="68"/>
      <c r="O1084" s="68"/>
      <c r="P1084" s="68"/>
      <c r="Q1084" s="68"/>
      <c r="R1084" s="68"/>
      <c r="S1084" s="68"/>
      <c r="T1084" s="68"/>
      <c r="U1084" s="68"/>
      <c r="V1084" s="68"/>
      <c r="W1084" s="68"/>
      <c r="X1084" s="68"/>
      <c r="Y1084" s="68"/>
      <c r="Z1084" s="68"/>
      <c r="AA1084" s="68"/>
      <c r="AB1084" s="68"/>
      <c r="AC1084" s="68"/>
      <c r="AD1084" s="68"/>
      <c r="AE1084" s="68"/>
      <c r="AF1084" s="68"/>
      <c r="AG1084" s="68"/>
      <c r="AH1084" s="68"/>
      <c r="AI1084" s="68"/>
      <c r="AJ1084" s="68"/>
      <c r="AK1084" s="68"/>
      <c r="AL1084" s="68"/>
      <c r="AM1084" s="68"/>
      <c r="AN1084" s="68"/>
    </row>
    <row r="1085" spans="2:40">
      <c r="B1085" s="68"/>
      <c r="C1085" s="68"/>
      <c r="D1085" s="68"/>
      <c r="E1085" s="68"/>
      <c r="F1085" s="68"/>
      <c r="G1085" s="68"/>
      <c r="H1085" s="68"/>
      <c r="I1085" s="68"/>
      <c r="J1085" s="68"/>
      <c r="K1085" s="68"/>
      <c r="L1085" s="68"/>
      <c r="M1085" s="68"/>
      <c r="N1085" s="68"/>
      <c r="O1085" s="68"/>
      <c r="P1085" s="68"/>
      <c r="Q1085" s="68"/>
      <c r="R1085" s="68"/>
      <c r="S1085" s="68"/>
      <c r="T1085" s="68"/>
      <c r="U1085" s="68"/>
      <c r="V1085" s="68"/>
      <c r="W1085" s="68"/>
      <c r="X1085" s="68"/>
      <c r="Y1085" s="68"/>
      <c r="Z1085" s="68"/>
      <c r="AA1085" s="68"/>
      <c r="AB1085" s="68"/>
      <c r="AC1085" s="68"/>
      <c r="AD1085" s="68"/>
      <c r="AE1085" s="68"/>
      <c r="AF1085" s="68"/>
      <c r="AG1085" s="68"/>
      <c r="AH1085" s="68"/>
      <c r="AI1085" s="68"/>
      <c r="AJ1085" s="68"/>
      <c r="AK1085" s="68"/>
      <c r="AL1085" s="68"/>
      <c r="AM1085" s="68"/>
      <c r="AN1085" s="68"/>
    </row>
    <row r="1086" spans="2:40">
      <c r="B1086" s="68"/>
      <c r="C1086" s="68"/>
      <c r="D1086" s="68"/>
      <c r="E1086" s="68"/>
      <c r="F1086" s="68"/>
      <c r="G1086" s="68"/>
      <c r="H1086" s="68"/>
      <c r="I1086" s="68"/>
      <c r="J1086" s="68"/>
      <c r="K1086" s="68"/>
      <c r="L1086" s="68"/>
      <c r="M1086" s="68"/>
      <c r="N1086" s="68"/>
      <c r="O1086" s="68"/>
      <c r="P1086" s="68"/>
      <c r="Q1086" s="68"/>
      <c r="R1086" s="68"/>
      <c r="S1086" s="68"/>
      <c r="T1086" s="68"/>
      <c r="U1086" s="68"/>
      <c r="V1086" s="68"/>
      <c r="W1086" s="68"/>
      <c r="X1086" s="68"/>
      <c r="Y1086" s="68"/>
      <c r="Z1086" s="68"/>
      <c r="AA1086" s="68"/>
      <c r="AB1086" s="68"/>
      <c r="AC1086" s="68"/>
      <c r="AD1086" s="68"/>
      <c r="AE1086" s="68"/>
      <c r="AF1086" s="68"/>
      <c r="AG1086" s="68"/>
      <c r="AH1086" s="68"/>
      <c r="AI1086" s="68"/>
      <c r="AJ1086" s="68"/>
      <c r="AK1086" s="68"/>
      <c r="AL1086" s="68"/>
      <c r="AM1086" s="68"/>
      <c r="AN1086" s="68"/>
    </row>
    <row r="1087" spans="2:40">
      <c r="B1087" s="68"/>
      <c r="C1087" s="68"/>
      <c r="D1087" s="68"/>
      <c r="E1087" s="68"/>
      <c r="F1087" s="68"/>
      <c r="G1087" s="68"/>
      <c r="H1087" s="68"/>
      <c r="I1087" s="68"/>
      <c r="J1087" s="68"/>
      <c r="K1087" s="68"/>
      <c r="L1087" s="68"/>
      <c r="M1087" s="68"/>
      <c r="N1087" s="68"/>
      <c r="O1087" s="68"/>
      <c r="P1087" s="68"/>
      <c r="Q1087" s="68"/>
      <c r="R1087" s="68"/>
      <c r="S1087" s="68"/>
      <c r="T1087" s="68"/>
      <c r="U1087" s="68"/>
      <c r="V1087" s="68"/>
      <c r="W1087" s="68"/>
      <c r="X1087" s="68"/>
      <c r="Y1087" s="68"/>
      <c r="Z1087" s="68"/>
      <c r="AA1087" s="68"/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/>
      <c r="AL1087" s="68"/>
      <c r="AM1087" s="68"/>
      <c r="AN1087" s="68"/>
    </row>
    <row r="1088" spans="2:40">
      <c r="B1088" s="68"/>
      <c r="C1088" s="68"/>
      <c r="D1088" s="68"/>
      <c r="E1088" s="68"/>
      <c r="F1088" s="68"/>
      <c r="G1088" s="68"/>
      <c r="H1088" s="68"/>
      <c r="I1088" s="68"/>
      <c r="J1088" s="68"/>
      <c r="K1088" s="68"/>
      <c r="L1088" s="68"/>
      <c r="M1088" s="68"/>
      <c r="N1088" s="68"/>
      <c r="O1088" s="68"/>
      <c r="P1088" s="68"/>
      <c r="Q1088" s="68"/>
      <c r="R1088" s="68"/>
      <c r="S1088" s="68"/>
      <c r="T1088" s="68"/>
      <c r="U1088" s="68"/>
      <c r="V1088" s="68"/>
      <c r="W1088" s="68"/>
      <c r="X1088" s="68"/>
      <c r="Y1088" s="68"/>
      <c r="Z1088" s="68"/>
      <c r="AA1088" s="68"/>
      <c r="AB1088" s="68"/>
      <c r="AC1088" s="68"/>
      <c r="AD1088" s="68"/>
      <c r="AE1088" s="68"/>
      <c r="AF1088" s="68"/>
      <c r="AG1088" s="68"/>
      <c r="AH1088" s="68"/>
      <c r="AI1088" s="68"/>
      <c r="AJ1088" s="68"/>
      <c r="AK1088" s="68"/>
      <c r="AL1088" s="68"/>
      <c r="AM1088" s="68"/>
      <c r="AN1088" s="68"/>
    </row>
    <row r="1089" spans="2:40">
      <c r="B1089" s="68"/>
      <c r="C1089" s="68"/>
      <c r="D1089" s="68"/>
      <c r="E1089" s="68"/>
      <c r="F1089" s="68"/>
      <c r="G1089" s="68"/>
      <c r="H1089" s="68"/>
      <c r="I1089" s="68"/>
      <c r="J1089" s="68"/>
      <c r="K1089" s="68"/>
      <c r="L1089" s="68"/>
      <c r="M1089" s="68"/>
      <c r="N1089" s="68"/>
      <c r="O1089" s="68"/>
      <c r="P1089" s="68"/>
      <c r="Q1089" s="68"/>
      <c r="R1089" s="68"/>
      <c r="S1089" s="68"/>
      <c r="T1089" s="68"/>
      <c r="U1089" s="68"/>
      <c r="V1089" s="68"/>
      <c r="W1089" s="68"/>
      <c r="X1089" s="68"/>
      <c r="Y1089" s="68"/>
      <c r="Z1089" s="68"/>
      <c r="AA1089" s="68"/>
      <c r="AB1089" s="68"/>
      <c r="AC1089" s="68"/>
      <c r="AD1089" s="68"/>
      <c r="AE1089" s="68"/>
      <c r="AF1089" s="68"/>
      <c r="AG1089" s="68"/>
      <c r="AH1089" s="68"/>
      <c r="AI1089" s="68"/>
      <c r="AJ1089" s="68"/>
      <c r="AK1089" s="68"/>
      <c r="AL1089" s="68"/>
      <c r="AM1089" s="68"/>
      <c r="AN1089" s="68"/>
    </row>
    <row r="1090" spans="2:40">
      <c r="B1090" s="68"/>
      <c r="C1090" s="68"/>
      <c r="D1090" s="68"/>
      <c r="E1090" s="68"/>
      <c r="F1090" s="68"/>
      <c r="G1090" s="68"/>
      <c r="H1090" s="68"/>
      <c r="I1090" s="68"/>
      <c r="J1090" s="68"/>
      <c r="K1090" s="68"/>
      <c r="L1090" s="68"/>
      <c r="M1090" s="68"/>
      <c r="N1090" s="68"/>
      <c r="O1090" s="68"/>
      <c r="P1090" s="68"/>
      <c r="Q1090" s="68"/>
      <c r="R1090" s="68"/>
      <c r="S1090" s="68"/>
      <c r="T1090" s="68"/>
      <c r="U1090" s="68"/>
      <c r="V1090" s="68"/>
      <c r="W1090" s="68"/>
      <c r="X1090" s="68"/>
      <c r="Y1090" s="68"/>
      <c r="Z1090" s="68"/>
      <c r="AA1090" s="68"/>
      <c r="AB1090" s="68"/>
      <c r="AC1090" s="68"/>
      <c r="AD1090" s="68"/>
      <c r="AE1090" s="68"/>
      <c r="AF1090" s="68"/>
      <c r="AG1090" s="68"/>
      <c r="AH1090" s="68"/>
      <c r="AI1090" s="68"/>
      <c r="AJ1090" s="68"/>
      <c r="AK1090" s="68"/>
      <c r="AL1090" s="68"/>
      <c r="AM1090" s="68"/>
      <c r="AN1090" s="68"/>
    </row>
    <row r="1091" spans="2:40">
      <c r="B1091" s="68"/>
      <c r="C1091" s="68"/>
      <c r="D1091" s="68"/>
      <c r="E1091" s="68"/>
      <c r="F1091" s="68"/>
      <c r="G1091" s="68"/>
      <c r="H1091" s="68"/>
      <c r="I1091" s="68"/>
      <c r="J1091" s="68"/>
      <c r="K1091" s="68"/>
      <c r="L1091" s="68"/>
      <c r="M1091" s="68"/>
      <c r="N1091" s="68"/>
      <c r="O1091" s="68"/>
      <c r="P1091" s="68"/>
      <c r="Q1091" s="68"/>
      <c r="R1091" s="68"/>
      <c r="S1091" s="68"/>
      <c r="T1091" s="68"/>
      <c r="U1091" s="68"/>
      <c r="V1091" s="68"/>
      <c r="W1091" s="68"/>
      <c r="X1091" s="68"/>
      <c r="Y1091" s="68"/>
      <c r="Z1091" s="68"/>
      <c r="AA1091" s="68"/>
      <c r="AB1091" s="68"/>
      <c r="AC1091" s="68"/>
      <c r="AD1091" s="68"/>
      <c r="AE1091" s="68"/>
      <c r="AF1091" s="68"/>
      <c r="AG1091" s="68"/>
      <c r="AH1091" s="68"/>
      <c r="AI1091" s="68"/>
      <c r="AJ1091" s="68"/>
      <c r="AK1091" s="68"/>
      <c r="AL1091" s="68"/>
      <c r="AM1091" s="68"/>
      <c r="AN1091" s="68"/>
    </row>
    <row r="1092" spans="2:40">
      <c r="B1092" s="68"/>
      <c r="C1092" s="68"/>
      <c r="D1092" s="68"/>
      <c r="E1092" s="68"/>
      <c r="F1092" s="68"/>
      <c r="G1092" s="68"/>
      <c r="H1092" s="68"/>
      <c r="I1092" s="68"/>
      <c r="J1092" s="68"/>
      <c r="K1092" s="68"/>
      <c r="L1092" s="68"/>
      <c r="M1092" s="68"/>
      <c r="N1092" s="68"/>
      <c r="O1092" s="68"/>
      <c r="P1092" s="68"/>
      <c r="Q1092" s="68"/>
      <c r="R1092" s="68"/>
      <c r="S1092" s="68"/>
      <c r="T1092" s="68"/>
      <c r="U1092" s="68"/>
      <c r="V1092" s="68"/>
      <c r="W1092" s="68"/>
      <c r="X1092" s="68"/>
      <c r="Y1092" s="68"/>
      <c r="Z1092" s="68"/>
      <c r="AA1092" s="68"/>
      <c r="AB1092" s="68"/>
      <c r="AC1092" s="68"/>
      <c r="AD1092" s="68"/>
      <c r="AE1092" s="68"/>
      <c r="AF1092" s="68"/>
      <c r="AG1092" s="68"/>
      <c r="AH1092" s="68"/>
      <c r="AI1092" s="68"/>
      <c r="AJ1092" s="68"/>
      <c r="AK1092" s="68"/>
      <c r="AL1092" s="68"/>
      <c r="AM1092" s="68"/>
      <c r="AN1092" s="68"/>
    </row>
    <row r="1093" spans="2:40">
      <c r="B1093" s="68"/>
      <c r="C1093" s="68"/>
      <c r="D1093" s="68"/>
      <c r="E1093" s="68"/>
      <c r="F1093" s="68"/>
      <c r="G1093" s="68"/>
      <c r="H1093" s="68"/>
      <c r="I1093" s="68"/>
      <c r="J1093" s="68"/>
      <c r="K1093" s="68"/>
      <c r="L1093" s="68"/>
      <c r="M1093" s="68"/>
      <c r="N1093" s="68"/>
      <c r="O1093" s="68"/>
      <c r="P1093" s="68"/>
      <c r="Q1093" s="68"/>
      <c r="R1093" s="68"/>
      <c r="S1093" s="68"/>
      <c r="T1093" s="68"/>
      <c r="U1093" s="68"/>
      <c r="V1093" s="68"/>
      <c r="W1093" s="68"/>
      <c r="X1093" s="68"/>
      <c r="Y1093" s="68"/>
      <c r="Z1093" s="68"/>
      <c r="AA1093" s="68"/>
      <c r="AB1093" s="68"/>
      <c r="AC1093" s="68"/>
      <c r="AD1093" s="68"/>
      <c r="AE1093" s="68"/>
      <c r="AF1093" s="68"/>
      <c r="AG1093" s="68"/>
      <c r="AH1093" s="68"/>
      <c r="AI1093" s="68"/>
      <c r="AJ1093" s="68"/>
      <c r="AK1093" s="68"/>
      <c r="AL1093" s="68"/>
      <c r="AM1093" s="68"/>
      <c r="AN1093" s="68"/>
    </row>
    <row r="1094" spans="2:40">
      <c r="B1094" s="68"/>
      <c r="C1094" s="68"/>
      <c r="D1094" s="68"/>
      <c r="E1094" s="68"/>
      <c r="F1094" s="68"/>
      <c r="G1094" s="68"/>
      <c r="H1094" s="68"/>
      <c r="I1094" s="68"/>
      <c r="J1094" s="68"/>
      <c r="K1094" s="68"/>
      <c r="L1094" s="68"/>
      <c r="M1094" s="68"/>
      <c r="N1094" s="68"/>
      <c r="O1094" s="68"/>
      <c r="P1094" s="68"/>
      <c r="Q1094" s="68"/>
      <c r="R1094" s="68"/>
      <c r="S1094" s="68"/>
      <c r="T1094" s="68"/>
      <c r="U1094" s="68"/>
      <c r="V1094" s="68"/>
      <c r="W1094" s="68"/>
      <c r="X1094" s="68"/>
      <c r="Y1094" s="68"/>
      <c r="Z1094" s="68"/>
      <c r="AA1094" s="68"/>
      <c r="AB1094" s="68"/>
      <c r="AC1094" s="68"/>
      <c r="AD1094" s="68"/>
      <c r="AE1094" s="68"/>
      <c r="AF1094" s="68"/>
      <c r="AG1094" s="68"/>
      <c r="AH1094" s="68"/>
      <c r="AI1094" s="68"/>
      <c r="AJ1094" s="68"/>
      <c r="AK1094" s="68"/>
      <c r="AL1094" s="68"/>
      <c r="AM1094" s="68"/>
      <c r="AN1094" s="68"/>
    </row>
    <row r="1095" spans="2:40">
      <c r="B1095" s="68"/>
      <c r="C1095" s="68"/>
      <c r="D1095" s="68"/>
      <c r="E1095" s="68"/>
      <c r="F1095" s="68"/>
      <c r="G1095" s="68"/>
      <c r="H1095" s="68"/>
      <c r="I1095" s="68"/>
      <c r="J1095" s="68"/>
      <c r="K1095" s="68"/>
      <c r="L1095" s="68"/>
      <c r="M1095" s="68"/>
      <c r="N1095" s="68"/>
      <c r="O1095" s="68"/>
      <c r="P1095" s="68"/>
      <c r="Q1095" s="68"/>
      <c r="R1095" s="68"/>
      <c r="S1095" s="68"/>
      <c r="T1095" s="68"/>
      <c r="U1095" s="68"/>
      <c r="V1095" s="68"/>
      <c r="W1095" s="68"/>
      <c r="X1095" s="68"/>
      <c r="Y1095" s="68"/>
      <c r="Z1095" s="68"/>
      <c r="AA1095" s="68"/>
      <c r="AB1095" s="68"/>
      <c r="AC1095" s="68"/>
      <c r="AD1095" s="68"/>
      <c r="AE1095" s="68"/>
      <c r="AF1095" s="68"/>
      <c r="AG1095" s="68"/>
      <c r="AH1095" s="68"/>
      <c r="AI1095" s="68"/>
      <c r="AJ1095" s="68"/>
      <c r="AK1095" s="68"/>
      <c r="AL1095" s="68"/>
      <c r="AM1095" s="68"/>
      <c r="AN1095" s="68"/>
    </row>
    <row r="1096" spans="2:40">
      <c r="B1096" s="68"/>
      <c r="C1096" s="68"/>
      <c r="D1096" s="68"/>
      <c r="E1096" s="68"/>
      <c r="F1096" s="68"/>
      <c r="G1096" s="68"/>
      <c r="H1096" s="68"/>
      <c r="I1096" s="68"/>
      <c r="J1096" s="68"/>
      <c r="K1096" s="68"/>
      <c r="L1096" s="68"/>
      <c r="M1096" s="68"/>
      <c r="N1096" s="68"/>
      <c r="O1096" s="68"/>
      <c r="P1096" s="68"/>
      <c r="Q1096" s="68"/>
      <c r="R1096" s="68"/>
      <c r="S1096" s="68"/>
      <c r="T1096" s="68"/>
      <c r="U1096" s="68"/>
      <c r="V1096" s="68"/>
      <c r="W1096" s="68"/>
      <c r="X1096" s="68"/>
      <c r="Y1096" s="68"/>
      <c r="Z1096" s="68"/>
      <c r="AA1096" s="68"/>
      <c r="AB1096" s="68"/>
      <c r="AC1096" s="68"/>
      <c r="AD1096" s="68"/>
      <c r="AE1096" s="68"/>
      <c r="AF1096" s="68"/>
      <c r="AG1096" s="68"/>
      <c r="AH1096" s="68"/>
      <c r="AI1096" s="68"/>
      <c r="AJ1096" s="68"/>
      <c r="AK1096" s="68"/>
      <c r="AL1096" s="68"/>
      <c r="AM1096" s="68"/>
      <c r="AN1096" s="68"/>
    </row>
    <row r="1097" spans="2:40">
      <c r="B1097" s="68"/>
      <c r="C1097" s="68"/>
      <c r="D1097" s="68"/>
      <c r="E1097" s="68"/>
      <c r="F1097" s="68"/>
      <c r="G1097" s="68"/>
      <c r="H1097" s="68"/>
      <c r="I1097" s="68"/>
      <c r="J1097" s="68"/>
      <c r="K1097" s="68"/>
      <c r="L1097" s="68"/>
      <c r="M1097" s="68"/>
      <c r="N1097" s="68"/>
      <c r="O1097" s="68"/>
      <c r="P1097" s="68"/>
      <c r="Q1097" s="68"/>
      <c r="R1097" s="68"/>
      <c r="S1097" s="68"/>
      <c r="T1097" s="68"/>
      <c r="U1097" s="68"/>
      <c r="V1097" s="68"/>
      <c r="W1097" s="68"/>
      <c r="X1097" s="68"/>
      <c r="Y1097" s="68"/>
      <c r="Z1097" s="68"/>
      <c r="AA1097" s="68"/>
      <c r="AB1097" s="68"/>
      <c r="AC1097" s="68"/>
      <c r="AD1097" s="68"/>
      <c r="AE1097" s="68"/>
      <c r="AF1097" s="68"/>
      <c r="AG1097" s="68"/>
      <c r="AH1097" s="68"/>
      <c r="AI1097" s="68"/>
      <c r="AJ1097" s="68"/>
      <c r="AK1097" s="68"/>
      <c r="AL1097" s="68"/>
      <c r="AM1097" s="68"/>
      <c r="AN1097" s="68"/>
    </row>
    <row r="1098" spans="2:40"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  <c r="O1098" s="68"/>
      <c r="P1098" s="68"/>
      <c r="Q1098" s="68"/>
      <c r="R1098" s="68"/>
      <c r="S1098" s="68"/>
      <c r="T1098" s="68"/>
      <c r="U1098" s="68"/>
      <c r="V1098" s="68"/>
      <c r="W1098" s="68"/>
      <c r="X1098" s="68"/>
      <c r="Y1098" s="68"/>
      <c r="Z1098" s="68"/>
      <c r="AA1098" s="68"/>
      <c r="AB1098" s="68"/>
      <c r="AC1098" s="68"/>
      <c r="AD1098" s="68"/>
      <c r="AE1098" s="68"/>
      <c r="AF1098" s="68"/>
      <c r="AG1098" s="68"/>
      <c r="AH1098" s="68"/>
      <c r="AI1098" s="68"/>
      <c r="AJ1098" s="68"/>
      <c r="AK1098" s="68"/>
      <c r="AL1098" s="68"/>
      <c r="AM1098" s="68"/>
      <c r="AN1098" s="68"/>
    </row>
    <row r="1099" spans="2:40">
      <c r="B1099" s="68"/>
      <c r="C1099" s="68"/>
      <c r="D1099" s="68"/>
      <c r="E1099" s="68"/>
      <c r="F1099" s="68"/>
      <c r="G1099" s="68"/>
      <c r="H1099" s="68"/>
      <c r="I1099" s="68"/>
      <c r="J1099" s="68"/>
      <c r="K1099" s="68"/>
      <c r="L1099" s="68"/>
      <c r="M1099" s="68"/>
      <c r="N1099" s="68"/>
      <c r="O1099" s="68"/>
      <c r="P1099" s="68"/>
      <c r="Q1099" s="68"/>
      <c r="R1099" s="68"/>
      <c r="S1099" s="68"/>
      <c r="T1099" s="68"/>
      <c r="U1099" s="68"/>
      <c r="V1099" s="68"/>
      <c r="W1099" s="68"/>
      <c r="X1099" s="68"/>
      <c r="Y1099" s="68"/>
      <c r="Z1099" s="68"/>
      <c r="AA1099" s="68"/>
      <c r="AB1099" s="68"/>
      <c r="AC1099" s="68"/>
      <c r="AD1099" s="68"/>
      <c r="AE1099" s="68"/>
      <c r="AF1099" s="68"/>
      <c r="AG1099" s="68"/>
      <c r="AH1099" s="68"/>
      <c r="AI1099" s="68"/>
      <c r="AJ1099" s="68"/>
      <c r="AK1099" s="68"/>
      <c r="AL1099" s="68"/>
      <c r="AM1099" s="68"/>
      <c r="AN1099" s="68"/>
    </row>
    <row r="1100" spans="2:40">
      <c r="B1100" s="68"/>
      <c r="C1100" s="68"/>
      <c r="D1100" s="68"/>
      <c r="E1100" s="68"/>
      <c r="F1100" s="68"/>
      <c r="G1100" s="68"/>
      <c r="H1100" s="68"/>
      <c r="I1100" s="68"/>
      <c r="J1100" s="68"/>
      <c r="K1100" s="68"/>
      <c r="L1100" s="68"/>
      <c r="M1100" s="68"/>
      <c r="N1100" s="68"/>
      <c r="O1100" s="68"/>
      <c r="P1100" s="68"/>
      <c r="Q1100" s="68"/>
      <c r="R1100" s="68"/>
      <c r="S1100" s="68"/>
      <c r="T1100" s="68"/>
      <c r="U1100" s="68"/>
      <c r="V1100" s="68"/>
      <c r="W1100" s="68"/>
      <c r="X1100" s="68"/>
      <c r="Y1100" s="68"/>
      <c r="Z1100" s="68"/>
      <c r="AA1100" s="68"/>
      <c r="AB1100" s="68"/>
      <c r="AC1100" s="68"/>
      <c r="AD1100" s="68"/>
      <c r="AE1100" s="68"/>
      <c r="AF1100" s="68"/>
      <c r="AG1100" s="68"/>
      <c r="AH1100" s="68"/>
      <c r="AI1100" s="68"/>
      <c r="AJ1100" s="68"/>
      <c r="AK1100" s="68"/>
      <c r="AL1100" s="68"/>
      <c r="AM1100" s="68"/>
      <c r="AN1100" s="68"/>
    </row>
    <row r="1101" spans="2:40">
      <c r="B1101" s="68"/>
      <c r="C1101" s="68"/>
      <c r="D1101" s="68"/>
      <c r="E1101" s="68"/>
      <c r="F1101" s="68"/>
      <c r="G1101" s="68"/>
      <c r="H1101" s="68"/>
      <c r="I1101" s="68"/>
      <c r="J1101" s="68"/>
      <c r="K1101" s="68"/>
      <c r="L1101" s="68"/>
      <c r="M1101" s="68"/>
      <c r="N1101" s="68"/>
      <c r="O1101" s="68"/>
      <c r="P1101" s="68"/>
      <c r="Q1101" s="68"/>
      <c r="R1101" s="68"/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</row>
    <row r="1102" spans="2:40">
      <c r="B1102" s="68"/>
      <c r="C1102" s="68"/>
      <c r="D1102" s="68"/>
      <c r="E1102" s="68"/>
      <c r="F1102" s="68"/>
      <c r="G1102" s="68"/>
      <c r="H1102" s="68"/>
      <c r="I1102" s="68"/>
      <c r="J1102" s="68"/>
      <c r="K1102" s="68"/>
      <c r="L1102" s="68"/>
      <c r="M1102" s="68"/>
      <c r="N1102" s="68"/>
      <c r="O1102" s="68"/>
      <c r="P1102" s="68"/>
      <c r="Q1102" s="68"/>
      <c r="R1102" s="68"/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</row>
    <row r="1103" spans="2:40">
      <c r="B1103" s="68"/>
      <c r="C1103" s="68"/>
      <c r="D1103" s="68"/>
      <c r="E1103" s="68"/>
      <c r="F1103" s="68"/>
      <c r="G1103" s="68"/>
      <c r="H1103" s="68"/>
      <c r="I1103" s="68"/>
      <c r="J1103" s="68"/>
      <c r="K1103" s="68"/>
      <c r="L1103" s="68"/>
      <c r="M1103" s="68"/>
      <c r="N1103" s="68"/>
      <c r="O1103" s="68"/>
      <c r="P1103" s="68"/>
      <c r="Q1103" s="68"/>
      <c r="R1103" s="68"/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</row>
    <row r="1104" spans="2:40">
      <c r="B1104" s="68"/>
      <c r="C1104" s="68"/>
      <c r="D1104" s="68"/>
      <c r="E1104" s="68"/>
      <c r="F1104" s="68"/>
      <c r="G1104" s="68"/>
      <c r="H1104" s="68"/>
      <c r="I1104" s="68"/>
      <c r="J1104" s="68"/>
      <c r="K1104" s="68"/>
      <c r="L1104" s="68"/>
      <c r="M1104" s="68"/>
      <c r="N1104" s="68"/>
      <c r="O1104" s="68"/>
      <c r="P1104" s="68"/>
      <c r="Q1104" s="68"/>
      <c r="R1104" s="68"/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</row>
    <row r="1105" spans="2:40">
      <c r="B1105" s="68"/>
      <c r="C1105" s="68"/>
      <c r="D1105" s="68"/>
      <c r="E1105" s="68"/>
      <c r="F1105" s="68"/>
      <c r="G1105" s="68"/>
      <c r="H1105" s="68"/>
      <c r="I1105" s="68"/>
      <c r="J1105" s="68"/>
      <c r="K1105" s="68"/>
      <c r="L1105" s="68"/>
      <c r="M1105" s="68"/>
      <c r="N1105" s="68"/>
      <c r="O1105" s="68"/>
      <c r="P1105" s="68"/>
      <c r="Q1105" s="68"/>
      <c r="R1105" s="68"/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</row>
    <row r="1106" spans="2:40">
      <c r="B1106" s="68"/>
      <c r="C1106" s="68"/>
      <c r="D1106" s="68"/>
      <c r="E1106" s="68"/>
      <c r="F1106" s="68"/>
      <c r="G1106" s="68"/>
      <c r="H1106" s="68"/>
      <c r="I1106" s="68"/>
      <c r="J1106" s="68"/>
      <c r="K1106" s="68"/>
      <c r="L1106" s="68"/>
      <c r="M1106" s="68"/>
      <c r="N1106" s="68"/>
      <c r="O1106" s="68"/>
      <c r="P1106" s="68"/>
      <c r="Q1106" s="68"/>
      <c r="R1106" s="68"/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</row>
    <row r="1107" spans="2:40">
      <c r="B1107" s="68"/>
      <c r="C1107" s="68"/>
      <c r="D1107" s="68"/>
      <c r="E1107" s="68"/>
      <c r="F1107" s="68"/>
      <c r="G1107" s="68"/>
      <c r="H1107" s="68"/>
      <c r="I1107" s="68"/>
      <c r="J1107" s="68"/>
      <c r="K1107" s="68"/>
      <c r="L1107" s="68"/>
      <c r="M1107" s="68"/>
      <c r="N1107" s="68"/>
      <c r="O1107" s="68"/>
      <c r="P1107" s="68"/>
      <c r="Q1107" s="68"/>
      <c r="R1107" s="68"/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</row>
    <row r="1108" spans="2:40">
      <c r="B1108" s="68"/>
      <c r="C1108" s="68"/>
      <c r="D1108" s="68"/>
      <c r="E1108" s="68"/>
      <c r="F1108" s="68"/>
      <c r="G1108" s="68"/>
      <c r="H1108" s="68"/>
      <c r="I1108" s="68"/>
      <c r="J1108" s="68"/>
      <c r="K1108" s="68"/>
      <c r="L1108" s="68"/>
      <c r="M1108" s="68"/>
      <c r="N1108" s="68"/>
      <c r="O1108" s="68"/>
      <c r="P1108" s="68"/>
      <c r="Q1108" s="68"/>
      <c r="R1108" s="68"/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</row>
    <row r="1109" spans="2:40">
      <c r="B1109" s="68"/>
      <c r="C1109" s="68"/>
      <c r="D1109" s="68"/>
      <c r="E1109" s="68"/>
      <c r="F1109" s="68"/>
      <c r="G1109" s="68"/>
      <c r="H1109" s="68"/>
      <c r="I1109" s="68"/>
      <c r="J1109" s="68"/>
      <c r="K1109" s="68"/>
      <c r="L1109" s="68"/>
      <c r="M1109" s="68"/>
      <c r="N1109" s="68"/>
      <c r="O1109" s="68"/>
      <c r="P1109" s="68"/>
      <c r="Q1109" s="68"/>
      <c r="R1109" s="68"/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</row>
    <row r="1110" spans="2:40">
      <c r="B1110" s="68"/>
      <c r="C1110" s="68"/>
      <c r="D1110" s="68"/>
      <c r="E1110" s="68"/>
      <c r="F1110" s="68"/>
      <c r="G1110" s="68"/>
      <c r="H1110" s="68"/>
      <c r="I1110" s="68"/>
      <c r="J1110" s="68"/>
      <c r="K1110" s="68"/>
      <c r="L1110" s="68"/>
      <c r="M1110" s="68"/>
      <c r="N1110" s="68"/>
      <c r="O1110" s="68"/>
      <c r="P1110" s="68"/>
      <c r="Q1110" s="68"/>
      <c r="R1110" s="68"/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</row>
    <row r="1111" spans="2:40">
      <c r="B1111" s="68"/>
      <c r="C1111" s="68"/>
      <c r="D1111" s="68"/>
      <c r="E1111" s="68"/>
      <c r="F1111" s="68"/>
      <c r="G1111" s="68"/>
      <c r="H1111" s="68"/>
      <c r="I1111" s="68"/>
      <c r="J1111" s="68"/>
      <c r="K1111" s="68"/>
      <c r="L1111" s="68"/>
      <c r="M1111" s="68"/>
      <c r="N1111" s="68"/>
      <c r="O1111" s="68"/>
      <c r="P1111" s="68"/>
      <c r="Q1111" s="68"/>
      <c r="R1111" s="68"/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</row>
    <row r="1112" spans="2:40">
      <c r="B1112" s="68"/>
      <c r="C1112" s="68"/>
      <c r="D1112" s="68"/>
      <c r="E1112" s="68"/>
      <c r="F1112" s="68"/>
      <c r="G1112" s="68"/>
      <c r="H1112" s="68"/>
      <c r="I1112" s="68"/>
      <c r="J1112" s="68"/>
      <c r="K1112" s="68"/>
      <c r="L1112" s="68"/>
      <c r="M1112" s="68"/>
      <c r="N1112" s="68"/>
      <c r="O1112" s="68"/>
      <c r="P1112" s="68"/>
      <c r="Q1112" s="68"/>
      <c r="R1112" s="68"/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</row>
    <row r="1113" spans="2:40">
      <c r="B1113" s="68"/>
      <c r="C1113" s="68"/>
      <c r="D1113" s="68"/>
      <c r="E1113" s="68"/>
      <c r="F1113" s="68"/>
      <c r="G1113" s="68"/>
      <c r="H1113" s="68"/>
      <c r="I1113" s="68"/>
      <c r="J1113" s="68"/>
      <c r="K1113" s="68"/>
      <c r="L1113" s="68"/>
      <c r="M1113" s="68"/>
      <c r="N1113" s="68"/>
      <c r="O1113" s="68"/>
      <c r="P1113" s="68"/>
      <c r="Q1113" s="68"/>
      <c r="R1113" s="68"/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</row>
    <row r="1114" spans="2:40">
      <c r="B1114" s="68"/>
      <c r="C1114" s="68"/>
      <c r="D1114" s="68"/>
      <c r="E1114" s="68"/>
      <c r="F1114" s="68"/>
      <c r="G1114" s="68"/>
      <c r="H1114" s="68"/>
      <c r="I1114" s="68"/>
      <c r="J1114" s="68"/>
      <c r="K1114" s="68"/>
      <c r="L1114" s="68"/>
      <c r="M1114" s="68"/>
      <c r="N1114" s="68"/>
      <c r="O1114" s="68"/>
      <c r="P1114" s="68"/>
      <c r="Q1114" s="68"/>
      <c r="R1114" s="68"/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</row>
    <row r="1115" spans="2:40">
      <c r="B1115" s="68"/>
      <c r="C1115" s="68"/>
      <c r="D1115" s="68"/>
      <c r="E1115" s="68"/>
      <c r="F1115" s="68"/>
      <c r="G1115" s="68"/>
      <c r="H1115" s="68"/>
      <c r="I1115" s="68"/>
      <c r="J1115" s="68"/>
      <c r="K1115" s="68"/>
      <c r="L1115" s="68"/>
      <c r="M1115" s="68"/>
      <c r="N1115" s="68"/>
      <c r="O1115" s="68"/>
      <c r="P1115" s="68"/>
      <c r="Q1115" s="68"/>
      <c r="R1115" s="68"/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</row>
    <row r="1116" spans="2:40">
      <c r="B1116" s="68"/>
      <c r="C1116" s="68"/>
      <c r="D1116" s="68"/>
      <c r="E1116" s="68"/>
      <c r="F1116" s="68"/>
      <c r="G1116" s="68"/>
      <c r="H1116" s="68"/>
      <c r="I1116" s="68"/>
      <c r="J1116" s="68"/>
      <c r="K1116" s="68"/>
      <c r="L1116" s="68"/>
      <c r="M1116" s="68"/>
      <c r="N1116" s="68"/>
      <c r="O1116" s="68"/>
      <c r="P1116" s="68"/>
      <c r="Q1116" s="68"/>
      <c r="R1116" s="68"/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</row>
    <row r="1117" spans="2:40">
      <c r="B1117" s="68"/>
      <c r="C1117" s="68"/>
      <c r="D1117" s="68"/>
      <c r="E1117" s="68"/>
      <c r="F1117" s="68"/>
      <c r="G1117" s="68"/>
      <c r="H1117" s="68"/>
      <c r="I1117" s="68"/>
      <c r="J1117" s="68"/>
      <c r="K1117" s="68"/>
      <c r="L1117" s="68"/>
      <c r="M1117" s="68"/>
      <c r="N1117" s="68"/>
      <c r="O1117" s="68"/>
      <c r="P1117" s="68"/>
      <c r="Q1117" s="68"/>
      <c r="R1117" s="68"/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</row>
    <row r="1118" spans="2:40">
      <c r="B1118" s="68"/>
      <c r="C1118" s="68"/>
      <c r="D1118" s="68"/>
      <c r="E1118" s="68"/>
      <c r="F1118" s="68"/>
      <c r="G1118" s="68"/>
      <c r="H1118" s="68"/>
      <c r="I1118" s="68"/>
      <c r="J1118" s="68"/>
      <c r="K1118" s="68"/>
      <c r="L1118" s="68"/>
      <c r="M1118" s="68"/>
      <c r="N1118" s="68"/>
      <c r="O1118" s="68"/>
      <c r="P1118" s="68"/>
      <c r="Q1118" s="68"/>
      <c r="R1118" s="68"/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</row>
    <row r="1119" spans="2:40">
      <c r="B1119" s="68"/>
      <c r="C1119" s="68"/>
      <c r="D1119" s="68"/>
      <c r="E1119" s="68"/>
      <c r="F1119" s="68"/>
      <c r="G1119" s="68"/>
      <c r="H1119" s="68"/>
      <c r="I1119" s="68"/>
      <c r="J1119" s="68"/>
      <c r="K1119" s="68"/>
      <c r="L1119" s="68"/>
      <c r="M1119" s="68"/>
      <c r="N1119" s="68"/>
      <c r="O1119" s="68"/>
      <c r="P1119" s="68"/>
      <c r="Q1119" s="68"/>
      <c r="R1119" s="68"/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</row>
    <row r="1120" spans="2:40">
      <c r="B1120" s="68"/>
      <c r="C1120" s="68"/>
      <c r="D1120" s="68"/>
      <c r="E1120" s="68"/>
      <c r="F1120" s="68"/>
      <c r="G1120" s="68"/>
      <c r="H1120" s="68"/>
      <c r="I1120" s="68"/>
      <c r="J1120" s="68"/>
      <c r="K1120" s="68"/>
      <c r="L1120" s="68"/>
      <c r="M1120" s="68"/>
      <c r="N1120" s="68"/>
      <c r="O1120" s="68"/>
      <c r="P1120" s="68"/>
      <c r="Q1120" s="68"/>
      <c r="R1120" s="68"/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</row>
    <row r="1121" spans="2:40">
      <c r="B1121" s="68"/>
      <c r="C1121" s="68"/>
      <c r="D1121" s="68"/>
      <c r="E1121" s="68"/>
      <c r="F1121" s="68"/>
      <c r="G1121" s="68"/>
      <c r="H1121" s="68"/>
      <c r="I1121" s="68"/>
      <c r="J1121" s="68"/>
      <c r="K1121" s="68"/>
      <c r="L1121" s="68"/>
      <c r="M1121" s="68"/>
      <c r="N1121" s="68"/>
      <c r="O1121" s="68"/>
      <c r="P1121" s="68"/>
      <c r="Q1121" s="68"/>
      <c r="R1121" s="68"/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</row>
    <row r="1122" spans="2:40">
      <c r="B1122" s="68"/>
      <c r="C1122" s="68"/>
      <c r="D1122" s="68"/>
      <c r="E1122" s="68"/>
      <c r="F1122" s="68"/>
      <c r="G1122" s="68"/>
      <c r="H1122" s="68"/>
      <c r="I1122" s="68"/>
      <c r="J1122" s="68"/>
      <c r="K1122" s="68"/>
      <c r="L1122" s="68"/>
      <c r="M1122" s="68"/>
      <c r="N1122" s="68"/>
      <c r="O1122" s="68"/>
      <c r="P1122" s="68"/>
      <c r="Q1122" s="68"/>
      <c r="R1122" s="68"/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</row>
    <row r="1123" spans="2:40">
      <c r="B1123" s="68"/>
      <c r="C1123" s="68"/>
      <c r="D1123" s="68"/>
      <c r="E1123" s="68"/>
      <c r="F1123" s="68"/>
      <c r="G1123" s="68"/>
      <c r="H1123" s="68"/>
      <c r="I1123" s="68"/>
      <c r="J1123" s="68"/>
      <c r="K1123" s="68"/>
      <c r="L1123" s="68"/>
      <c r="M1123" s="68"/>
      <c r="N1123" s="68"/>
      <c r="O1123" s="68"/>
      <c r="P1123" s="68"/>
      <c r="Q1123" s="68"/>
      <c r="R1123" s="68"/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</row>
    <row r="1124" spans="2:40">
      <c r="B1124" s="68"/>
      <c r="C1124" s="68"/>
      <c r="D1124" s="68"/>
      <c r="E1124" s="68"/>
      <c r="F1124" s="68"/>
      <c r="G1124" s="68"/>
      <c r="H1124" s="68"/>
      <c r="I1124" s="68"/>
      <c r="J1124" s="68"/>
      <c r="K1124" s="68"/>
      <c r="L1124" s="68"/>
      <c r="M1124" s="68"/>
      <c r="N1124" s="68"/>
      <c r="O1124" s="68"/>
      <c r="P1124" s="68"/>
      <c r="Q1124" s="68"/>
      <c r="R1124" s="68"/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</row>
    <row r="1125" spans="2:40">
      <c r="B1125" s="68"/>
      <c r="C1125" s="68"/>
      <c r="D1125" s="68"/>
      <c r="E1125" s="68"/>
      <c r="F1125" s="68"/>
      <c r="G1125" s="68"/>
      <c r="H1125" s="68"/>
      <c r="I1125" s="68"/>
      <c r="J1125" s="68"/>
      <c r="K1125" s="68"/>
      <c r="L1125" s="68"/>
      <c r="M1125" s="68"/>
      <c r="N1125" s="68"/>
      <c r="O1125" s="68"/>
      <c r="P1125" s="68"/>
      <c r="Q1125" s="68"/>
      <c r="R1125" s="68"/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</row>
    <row r="1126" spans="2:40">
      <c r="B1126" s="68"/>
      <c r="C1126" s="68"/>
      <c r="D1126" s="68"/>
      <c r="E1126" s="68"/>
      <c r="F1126" s="68"/>
      <c r="G1126" s="68"/>
      <c r="H1126" s="68"/>
      <c r="I1126" s="68"/>
      <c r="J1126" s="68"/>
      <c r="K1126" s="68"/>
      <c r="L1126" s="68"/>
      <c r="M1126" s="68"/>
      <c r="N1126" s="68"/>
      <c r="O1126" s="68"/>
      <c r="P1126" s="68"/>
      <c r="Q1126" s="68"/>
      <c r="R1126" s="68"/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</row>
    <row r="1127" spans="2:40">
      <c r="B1127" s="68"/>
      <c r="C1127" s="68"/>
      <c r="D1127" s="68"/>
      <c r="E1127" s="68"/>
      <c r="F1127" s="68"/>
      <c r="G1127" s="68"/>
      <c r="H1127" s="68"/>
      <c r="I1127" s="68"/>
      <c r="J1127" s="68"/>
      <c r="K1127" s="68"/>
      <c r="L1127" s="68"/>
      <c r="M1127" s="68"/>
      <c r="N1127" s="68"/>
      <c r="O1127" s="68"/>
      <c r="P1127" s="68"/>
      <c r="Q1127" s="68"/>
      <c r="R1127" s="68"/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</row>
    <row r="1128" spans="2:40">
      <c r="B1128" s="68"/>
      <c r="C1128" s="68"/>
      <c r="D1128" s="68"/>
      <c r="E1128" s="68"/>
      <c r="F1128" s="68"/>
      <c r="G1128" s="68"/>
      <c r="H1128" s="68"/>
      <c r="I1128" s="68"/>
      <c r="J1128" s="68"/>
      <c r="K1128" s="68"/>
      <c r="L1128" s="68"/>
      <c r="M1128" s="68"/>
      <c r="N1128" s="68"/>
      <c r="O1128" s="68"/>
      <c r="P1128" s="68"/>
      <c r="Q1128" s="68"/>
      <c r="R1128" s="68"/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</row>
    <row r="1129" spans="2:40">
      <c r="B1129" s="68"/>
      <c r="C1129" s="68"/>
      <c r="D1129" s="68"/>
      <c r="E1129" s="68"/>
      <c r="F1129" s="68"/>
      <c r="G1129" s="68"/>
      <c r="H1129" s="68"/>
      <c r="I1129" s="68"/>
      <c r="J1129" s="68"/>
      <c r="K1129" s="68"/>
      <c r="L1129" s="68"/>
      <c r="M1129" s="68"/>
      <c r="N1129" s="68"/>
      <c r="O1129" s="68"/>
      <c r="P1129" s="68"/>
      <c r="Q1129" s="68"/>
      <c r="R1129" s="68"/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</row>
    <row r="1130" spans="2:40">
      <c r="B1130" s="68"/>
      <c r="C1130" s="68"/>
      <c r="D1130" s="68"/>
      <c r="E1130" s="68"/>
      <c r="F1130" s="68"/>
      <c r="G1130" s="68"/>
      <c r="H1130" s="68"/>
      <c r="I1130" s="68"/>
      <c r="J1130" s="68"/>
      <c r="K1130" s="68"/>
      <c r="L1130" s="68"/>
      <c r="M1130" s="68"/>
      <c r="N1130" s="68"/>
      <c r="O1130" s="68"/>
      <c r="P1130" s="68"/>
      <c r="Q1130" s="68"/>
      <c r="R1130" s="68"/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</row>
    <row r="1131" spans="2:40">
      <c r="B1131" s="68"/>
      <c r="C1131" s="68"/>
      <c r="D1131" s="68"/>
      <c r="E1131" s="68"/>
      <c r="F1131" s="68"/>
      <c r="G1131" s="68"/>
      <c r="H1131" s="68"/>
      <c r="I1131" s="68"/>
      <c r="J1131" s="68"/>
      <c r="K1131" s="68"/>
      <c r="L1131" s="68"/>
      <c r="M1131" s="68"/>
      <c r="N1131" s="68"/>
      <c r="O1131" s="68"/>
      <c r="P1131" s="68"/>
      <c r="Q1131" s="68"/>
      <c r="R1131" s="68"/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</row>
    <row r="1132" spans="2:40">
      <c r="B1132" s="68"/>
      <c r="C1132" s="68"/>
      <c r="D1132" s="68"/>
      <c r="E1132" s="68"/>
      <c r="F1132" s="68"/>
      <c r="G1132" s="68"/>
      <c r="H1132" s="68"/>
      <c r="I1132" s="68"/>
      <c r="J1132" s="68"/>
      <c r="K1132" s="68"/>
      <c r="L1132" s="68"/>
      <c r="M1132" s="68"/>
      <c r="N1132" s="68"/>
      <c r="O1132" s="68"/>
      <c r="P1132" s="68"/>
      <c r="Q1132" s="68"/>
      <c r="R1132" s="68"/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</row>
    <row r="1133" spans="2:40">
      <c r="B1133" s="68"/>
      <c r="C1133" s="68"/>
      <c r="D1133" s="68"/>
      <c r="E1133" s="68"/>
      <c r="F1133" s="68"/>
      <c r="G1133" s="68"/>
      <c r="H1133" s="68"/>
      <c r="I1133" s="68"/>
      <c r="J1133" s="68"/>
      <c r="K1133" s="68"/>
      <c r="L1133" s="68"/>
      <c r="M1133" s="68"/>
      <c r="N1133" s="68"/>
      <c r="O1133" s="68"/>
      <c r="P1133" s="68"/>
      <c r="Q1133" s="68"/>
      <c r="R1133" s="68"/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</row>
    <row r="1134" spans="2:40">
      <c r="B1134" s="68"/>
      <c r="C1134" s="68"/>
      <c r="D1134" s="68"/>
      <c r="E1134" s="68"/>
      <c r="F1134" s="68"/>
      <c r="G1134" s="68"/>
      <c r="H1134" s="68"/>
      <c r="I1134" s="68"/>
      <c r="J1134" s="68"/>
      <c r="K1134" s="68"/>
      <c r="L1134" s="68"/>
      <c r="M1134" s="68"/>
      <c r="N1134" s="68"/>
      <c r="O1134" s="68"/>
      <c r="P1134" s="68"/>
      <c r="Q1134" s="68"/>
      <c r="R1134" s="68"/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</row>
    <row r="1135" spans="2:40">
      <c r="B1135" s="68"/>
      <c r="C1135" s="68"/>
      <c r="D1135" s="68"/>
      <c r="E1135" s="68"/>
      <c r="F1135" s="68"/>
      <c r="G1135" s="68"/>
      <c r="H1135" s="68"/>
      <c r="I1135" s="68"/>
      <c r="J1135" s="68"/>
      <c r="K1135" s="68"/>
      <c r="L1135" s="68"/>
      <c r="M1135" s="68"/>
      <c r="N1135" s="68"/>
      <c r="O1135" s="68"/>
      <c r="P1135" s="68"/>
      <c r="Q1135" s="68"/>
      <c r="R1135" s="68"/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</row>
    <row r="1136" spans="2:40">
      <c r="B1136" s="68"/>
      <c r="C1136" s="68"/>
      <c r="D1136" s="68"/>
      <c r="E1136" s="68"/>
      <c r="F1136" s="68"/>
      <c r="G1136" s="68"/>
      <c r="H1136" s="68"/>
      <c r="I1136" s="68"/>
      <c r="J1136" s="68"/>
      <c r="K1136" s="68"/>
      <c r="L1136" s="68"/>
      <c r="M1136" s="68"/>
      <c r="N1136" s="68"/>
      <c r="O1136" s="68"/>
      <c r="P1136" s="68"/>
      <c r="Q1136" s="68"/>
      <c r="R1136" s="68"/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</row>
    <row r="1137" spans="2:40">
      <c r="B1137" s="68"/>
      <c r="C1137" s="68"/>
      <c r="D1137" s="68"/>
      <c r="E1137" s="68"/>
      <c r="F1137" s="68"/>
      <c r="G1137" s="68"/>
      <c r="H1137" s="68"/>
      <c r="I1137" s="68"/>
      <c r="J1137" s="68"/>
      <c r="K1137" s="68"/>
      <c r="L1137" s="68"/>
      <c r="M1137" s="68"/>
      <c r="N1137" s="68"/>
      <c r="O1137" s="68"/>
      <c r="P1137" s="68"/>
      <c r="Q1137" s="68"/>
      <c r="R1137" s="68"/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</row>
    <row r="1138" spans="2:40">
      <c r="B1138" s="68"/>
      <c r="C1138" s="68"/>
      <c r="D1138" s="68"/>
      <c r="E1138" s="68"/>
      <c r="F1138" s="68"/>
      <c r="G1138" s="68"/>
      <c r="H1138" s="68"/>
      <c r="I1138" s="68"/>
      <c r="J1138" s="68"/>
      <c r="K1138" s="68"/>
      <c r="L1138" s="68"/>
      <c r="M1138" s="68"/>
      <c r="N1138" s="68"/>
      <c r="O1138" s="68"/>
      <c r="P1138" s="68"/>
      <c r="Q1138" s="68"/>
      <c r="R1138" s="68"/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</row>
    <row r="1139" spans="2:40">
      <c r="B1139" s="68"/>
      <c r="C1139" s="68"/>
      <c r="D1139" s="68"/>
      <c r="E1139" s="68"/>
      <c r="F1139" s="68"/>
      <c r="G1139" s="68"/>
      <c r="H1139" s="68"/>
      <c r="I1139" s="68"/>
      <c r="J1139" s="68"/>
      <c r="K1139" s="68"/>
      <c r="L1139" s="68"/>
      <c r="M1139" s="68"/>
      <c r="N1139" s="68"/>
      <c r="O1139" s="68"/>
      <c r="P1139" s="68"/>
      <c r="Q1139" s="68"/>
      <c r="R1139" s="68"/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</row>
    <row r="1140" spans="2:40">
      <c r="B1140" s="68"/>
      <c r="C1140" s="68"/>
      <c r="D1140" s="68"/>
      <c r="E1140" s="68"/>
      <c r="F1140" s="68"/>
      <c r="G1140" s="68"/>
      <c r="H1140" s="68"/>
      <c r="I1140" s="68"/>
      <c r="J1140" s="68"/>
      <c r="K1140" s="68"/>
      <c r="L1140" s="68"/>
      <c r="M1140" s="68"/>
      <c r="N1140" s="68"/>
      <c r="O1140" s="68"/>
      <c r="P1140" s="68"/>
      <c r="Q1140" s="68"/>
      <c r="R1140" s="68"/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</row>
    <row r="1141" spans="2:40">
      <c r="B1141" s="68"/>
      <c r="C1141" s="68"/>
      <c r="D1141" s="68"/>
      <c r="E1141" s="68"/>
      <c r="F1141" s="68"/>
      <c r="G1141" s="68"/>
      <c r="H1141" s="68"/>
      <c r="I1141" s="68"/>
      <c r="J1141" s="68"/>
      <c r="K1141" s="68"/>
      <c r="L1141" s="68"/>
      <c r="M1141" s="68"/>
      <c r="N1141" s="68"/>
      <c r="O1141" s="68"/>
      <c r="P1141" s="68"/>
      <c r="Q1141" s="68"/>
      <c r="R1141" s="68"/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</row>
    <row r="1142" spans="2:40">
      <c r="B1142" s="68"/>
      <c r="C1142" s="68"/>
      <c r="D1142" s="68"/>
      <c r="E1142" s="68"/>
      <c r="F1142" s="68"/>
      <c r="G1142" s="68"/>
      <c r="H1142" s="68"/>
      <c r="I1142" s="68"/>
      <c r="J1142" s="68"/>
      <c r="K1142" s="68"/>
      <c r="L1142" s="68"/>
      <c r="M1142" s="68"/>
      <c r="N1142" s="68"/>
      <c r="O1142" s="68"/>
      <c r="P1142" s="68"/>
      <c r="Q1142" s="68"/>
      <c r="R1142" s="68"/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</row>
    <row r="1143" spans="2:40">
      <c r="B1143" s="68"/>
      <c r="C1143" s="68"/>
      <c r="D1143" s="68"/>
      <c r="E1143" s="68"/>
      <c r="F1143" s="68"/>
      <c r="G1143" s="68"/>
      <c r="H1143" s="68"/>
      <c r="I1143" s="68"/>
      <c r="J1143" s="68"/>
      <c r="K1143" s="68"/>
      <c r="L1143" s="68"/>
      <c r="M1143" s="68"/>
      <c r="N1143" s="68"/>
      <c r="O1143" s="68"/>
      <c r="P1143" s="68"/>
      <c r="Q1143" s="68"/>
      <c r="R1143" s="68"/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</row>
    <row r="1144" spans="2:40">
      <c r="B1144" s="68"/>
      <c r="C1144" s="68"/>
      <c r="D1144" s="68"/>
      <c r="E1144" s="68"/>
      <c r="F1144" s="68"/>
      <c r="G1144" s="68"/>
      <c r="H1144" s="68"/>
      <c r="I1144" s="68"/>
      <c r="J1144" s="68"/>
      <c r="K1144" s="68"/>
      <c r="L1144" s="68"/>
      <c r="M1144" s="68"/>
      <c r="N1144" s="68"/>
      <c r="O1144" s="68"/>
      <c r="P1144" s="68"/>
      <c r="Q1144" s="68"/>
      <c r="R1144" s="68"/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</row>
    <row r="1145" spans="2:40">
      <c r="B1145" s="68"/>
      <c r="C1145" s="68"/>
      <c r="D1145" s="68"/>
      <c r="E1145" s="68"/>
      <c r="F1145" s="68"/>
      <c r="G1145" s="68"/>
      <c r="H1145" s="68"/>
      <c r="I1145" s="68"/>
      <c r="J1145" s="68"/>
      <c r="K1145" s="68"/>
      <c r="L1145" s="68"/>
      <c r="M1145" s="68"/>
      <c r="N1145" s="68"/>
      <c r="O1145" s="68"/>
      <c r="P1145" s="68"/>
      <c r="Q1145" s="68"/>
      <c r="R1145" s="68"/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</row>
    <row r="1146" spans="2:40">
      <c r="B1146" s="68"/>
      <c r="C1146" s="68"/>
      <c r="D1146" s="68"/>
      <c r="E1146" s="68"/>
      <c r="F1146" s="68"/>
      <c r="G1146" s="68"/>
      <c r="H1146" s="68"/>
      <c r="I1146" s="68"/>
      <c r="J1146" s="68"/>
      <c r="K1146" s="68"/>
      <c r="L1146" s="68"/>
      <c r="M1146" s="68"/>
      <c r="N1146" s="68"/>
      <c r="O1146" s="68"/>
      <c r="P1146" s="68"/>
      <c r="Q1146" s="68"/>
      <c r="R1146" s="68"/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</row>
    <row r="1147" spans="2:40">
      <c r="B1147" s="68"/>
      <c r="C1147" s="68"/>
      <c r="D1147" s="68"/>
      <c r="E1147" s="68"/>
      <c r="F1147" s="68"/>
      <c r="G1147" s="68"/>
      <c r="H1147" s="68"/>
      <c r="I1147" s="68"/>
      <c r="J1147" s="68"/>
      <c r="K1147" s="68"/>
      <c r="L1147" s="68"/>
      <c r="M1147" s="68"/>
      <c r="N1147" s="68"/>
      <c r="O1147" s="68"/>
      <c r="P1147" s="68"/>
      <c r="Q1147" s="68"/>
      <c r="R1147" s="68"/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</row>
    <row r="1148" spans="2:40">
      <c r="B1148" s="68"/>
      <c r="C1148" s="68"/>
      <c r="D1148" s="68"/>
      <c r="E1148" s="68"/>
      <c r="F1148" s="68"/>
      <c r="G1148" s="68"/>
      <c r="H1148" s="68"/>
      <c r="I1148" s="68"/>
      <c r="J1148" s="68"/>
      <c r="K1148" s="68"/>
      <c r="L1148" s="68"/>
      <c r="M1148" s="68"/>
      <c r="N1148" s="68"/>
      <c r="O1148" s="68"/>
      <c r="P1148" s="68"/>
      <c r="Q1148" s="68"/>
      <c r="R1148" s="68"/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</row>
    <row r="1149" spans="2:40">
      <c r="B1149" s="68"/>
      <c r="C1149" s="68"/>
      <c r="D1149" s="68"/>
      <c r="E1149" s="68"/>
      <c r="F1149" s="68"/>
      <c r="G1149" s="68"/>
      <c r="H1149" s="68"/>
      <c r="I1149" s="68"/>
      <c r="J1149" s="68"/>
      <c r="K1149" s="68"/>
      <c r="L1149" s="68"/>
      <c r="M1149" s="68"/>
      <c r="N1149" s="68"/>
      <c r="O1149" s="68"/>
      <c r="P1149" s="68"/>
      <c r="Q1149" s="68"/>
      <c r="R1149" s="68"/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</row>
    <row r="1150" spans="2:40">
      <c r="B1150" s="68"/>
      <c r="C1150" s="68"/>
      <c r="D1150" s="68"/>
      <c r="E1150" s="68"/>
      <c r="F1150" s="68"/>
      <c r="G1150" s="68"/>
      <c r="H1150" s="68"/>
      <c r="I1150" s="68"/>
      <c r="J1150" s="68"/>
      <c r="K1150" s="68"/>
      <c r="L1150" s="68"/>
      <c r="M1150" s="68"/>
      <c r="N1150" s="68"/>
      <c r="O1150" s="68"/>
      <c r="P1150" s="68"/>
      <c r="Q1150" s="68"/>
      <c r="R1150" s="68"/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</row>
    <row r="1151" spans="2:40">
      <c r="B1151" s="68"/>
      <c r="C1151" s="68"/>
      <c r="D1151" s="68"/>
      <c r="E1151" s="68"/>
      <c r="F1151" s="68"/>
      <c r="G1151" s="68"/>
      <c r="H1151" s="68"/>
      <c r="I1151" s="68"/>
      <c r="J1151" s="68"/>
      <c r="K1151" s="68"/>
      <c r="L1151" s="68"/>
      <c r="M1151" s="68"/>
      <c r="N1151" s="68"/>
      <c r="O1151" s="68"/>
      <c r="P1151" s="68"/>
      <c r="Q1151" s="68"/>
      <c r="R1151" s="68"/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</row>
    <row r="1152" spans="2:40">
      <c r="B1152" s="68"/>
      <c r="C1152" s="68"/>
      <c r="D1152" s="68"/>
      <c r="E1152" s="68"/>
      <c r="F1152" s="68"/>
      <c r="G1152" s="68"/>
      <c r="H1152" s="68"/>
      <c r="I1152" s="68"/>
      <c r="J1152" s="68"/>
      <c r="K1152" s="68"/>
      <c r="L1152" s="68"/>
      <c r="M1152" s="68"/>
      <c r="N1152" s="68"/>
      <c r="O1152" s="68"/>
      <c r="P1152" s="68"/>
      <c r="Q1152" s="68"/>
      <c r="R1152" s="68"/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</row>
    <row r="1153" spans="2:40">
      <c r="B1153" s="68"/>
      <c r="C1153" s="68"/>
      <c r="D1153" s="68"/>
      <c r="E1153" s="68"/>
      <c r="F1153" s="68"/>
      <c r="G1153" s="68"/>
      <c r="H1153" s="68"/>
      <c r="I1153" s="68"/>
      <c r="J1153" s="68"/>
      <c r="K1153" s="68"/>
      <c r="L1153" s="68"/>
      <c r="M1153" s="68"/>
      <c r="N1153" s="68"/>
      <c r="O1153" s="68"/>
      <c r="P1153" s="68"/>
      <c r="Q1153" s="68"/>
      <c r="R1153" s="68"/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</row>
    <row r="1154" spans="2:40">
      <c r="B1154" s="68"/>
      <c r="C1154" s="68"/>
      <c r="D1154" s="68"/>
      <c r="E1154" s="68"/>
      <c r="F1154" s="68"/>
      <c r="G1154" s="68"/>
      <c r="H1154" s="68"/>
      <c r="I1154" s="68"/>
      <c r="J1154" s="68"/>
      <c r="K1154" s="68"/>
      <c r="L1154" s="68"/>
      <c r="M1154" s="68"/>
      <c r="N1154" s="68"/>
      <c r="O1154" s="68"/>
      <c r="P1154" s="68"/>
      <c r="Q1154" s="68"/>
      <c r="R1154" s="68"/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</row>
    <row r="1155" spans="2:40">
      <c r="B1155" s="68"/>
      <c r="C1155" s="68"/>
      <c r="D1155" s="68"/>
      <c r="E1155" s="68"/>
      <c r="F1155" s="68"/>
      <c r="G1155" s="68"/>
      <c r="H1155" s="68"/>
      <c r="I1155" s="68"/>
      <c r="J1155" s="68"/>
      <c r="K1155" s="68"/>
      <c r="L1155" s="68"/>
      <c r="M1155" s="68"/>
      <c r="N1155" s="68"/>
      <c r="O1155" s="68"/>
      <c r="P1155" s="68"/>
      <c r="Q1155" s="68"/>
      <c r="R1155" s="68"/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</row>
    <row r="1156" spans="2:40">
      <c r="B1156" s="68"/>
      <c r="C1156" s="68"/>
      <c r="D1156" s="68"/>
      <c r="E1156" s="68"/>
      <c r="F1156" s="68"/>
      <c r="G1156" s="68"/>
      <c r="H1156" s="68"/>
      <c r="I1156" s="68"/>
      <c r="J1156" s="68"/>
      <c r="K1156" s="68"/>
      <c r="L1156" s="68"/>
      <c r="M1156" s="68"/>
      <c r="N1156" s="68"/>
      <c r="O1156" s="68"/>
      <c r="P1156" s="68"/>
      <c r="Q1156" s="68"/>
      <c r="R1156" s="68"/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</row>
    <row r="1157" spans="2:40">
      <c r="B1157" s="68"/>
      <c r="C1157" s="68"/>
      <c r="D1157" s="68"/>
      <c r="E1157" s="68"/>
      <c r="F1157" s="68"/>
      <c r="G1157" s="68"/>
      <c r="H1157" s="68"/>
      <c r="I1157" s="68"/>
      <c r="J1157" s="68"/>
      <c r="K1157" s="68"/>
      <c r="L1157" s="68"/>
      <c r="M1157" s="68"/>
      <c r="N1157" s="68"/>
      <c r="O1157" s="68"/>
      <c r="P1157" s="68"/>
      <c r="Q1157" s="68"/>
      <c r="R1157" s="68"/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</row>
    <row r="1158" spans="2:40">
      <c r="B1158" s="68"/>
      <c r="C1158" s="68"/>
      <c r="D1158" s="68"/>
      <c r="E1158" s="68"/>
      <c r="F1158" s="68"/>
      <c r="G1158" s="68"/>
      <c r="H1158" s="68"/>
      <c r="I1158" s="68"/>
      <c r="J1158" s="68"/>
      <c r="K1158" s="68"/>
      <c r="L1158" s="68"/>
      <c r="M1158" s="68"/>
      <c r="N1158" s="68"/>
      <c r="O1158" s="68"/>
      <c r="P1158" s="68"/>
      <c r="Q1158" s="68"/>
      <c r="R1158" s="68"/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</row>
    <row r="1159" spans="2:40">
      <c r="B1159" s="68"/>
      <c r="C1159" s="68"/>
      <c r="D1159" s="68"/>
      <c r="E1159" s="68"/>
      <c r="F1159" s="68"/>
      <c r="G1159" s="68"/>
      <c r="H1159" s="68"/>
      <c r="I1159" s="68"/>
      <c r="J1159" s="68"/>
      <c r="K1159" s="68"/>
      <c r="L1159" s="68"/>
      <c r="M1159" s="68"/>
      <c r="N1159" s="68"/>
      <c r="O1159" s="68"/>
      <c r="P1159" s="68"/>
      <c r="Q1159" s="68"/>
      <c r="R1159" s="68"/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</row>
    <row r="1160" spans="2:40">
      <c r="B1160" s="68"/>
      <c r="C1160" s="68"/>
      <c r="D1160" s="68"/>
      <c r="E1160" s="68"/>
      <c r="F1160" s="68"/>
      <c r="G1160" s="68"/>
      <c r="H1160" s="68"/>
      <c r="I1160" s="68"/>
      <c r="J1160" s="68"/>
      <c r="K1160" s="68"/>
      <c r="L1160" s="68"/>
      <c r="M1160" s="68"/>
      <c r="N1160" s="68"/>
      <c r="O1160" s="68"/>
      <c r="P1160" s="68"/>
      <c r="Q1160" s="68"/>
      <c r="R1160" s="68"/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</row>
    <row r="1161" spans="2:40">
      <c r="B1161" s="68"/>
      <c r="C1161" s="68"/>
      <c r="D1161" s="68"/>
      <c r="E1161" s="68"/>
      <c r="F1161" s="68"/>
      <c r="G1161" s="68"/>
      <c r="H1161" s="68"/>
      <c r="I1161" s="68"/>
      <c r="J1161" s="68"/>
      <c r="K1161" s="68"/>
      <c r="L1161" s="68"/>
      <c r="M1161" s="68"/>
      <c r="N1161" s="68"/>
      <c r="O1161" s="68"/>
      <c r="P1161" s="68"/>
      <c r="Q1161" s="68"/>
      <c r="R1161" s="68"/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</row>
    <row r="1162" spans="2:40">
      <c r="B1162" s="68"/>
      <c r="C1162" s="68"/>
      <c r="D1162" s="68"/>
      <c r="E1162" s="68"/>
      <c r="F1162" s="68"/>
      <c r="G1162" s="68"/>
      <c r="H1162" s="68"/>
      <c r="I1162" s="68"/>
      <c r="J1162" s="68"/>
      <c r="K1162" s="68"/>
      <c r="L1162" s="68"/>
      <c r="M1162" s="68"/>
      <c r="N1162" s="68"/>
      <c r="O1162" s="68"/>
      <c r="P1162" s="68"/>
      <c r="Q1162" s="68"/>
      <c r="R1162" s="68"/>
      <c r="S1162" s="68"/>
      <c r="T1162" s="68"/>
      <c r="U1162" s="68"/>
      <c r="V1162" s="68"/>
      <c r="W1162" s="68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</row>
    <row r="1163" spans="2:40">
      <c r="B1163" s="68"/>
      <c r="C1163" s="68"/>
      <c r="D1163" s="68"/>
      <c r="E1163" s="68"/>
      <c r="F1163" s="68"/>
      <c r="G1163" s="68"/>
      <c r="H1163" s="68"/>
      <c r="I1163" s="68"/>
      <c r="J1163" s="68"/>
      <c r="K1163" s="68"/>
      <c r="L1163" s="68"/>
      <c r="M1163" s="68"/>
      <c r="N1163" s="68"/>
      <c r="O1163" s="68"/>
      <c r="P1163" s="68"/>
      <c r="Q1163" s="68"/>
      <c r="R1163" s="68"/>
      <c r="S1163" s="68"/>
      <c r="T1163" s="68"/>
      <c r="U1163" s="68"/>
      <c r="V1163" s="68"/>
      <c r="W1163" s="68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</row>
    <row r="1164" spans="2:40">
      <c r="B1164" s="68"/>
      <c r="C1164" s="68"/>
      <c r="D1164" s="68"/>
      <c r="E1164" s="68"/>
      <c r="F1164" s="68"/>
      <c r="G1164" s="68"/>
      <c r="H1164" s="68"/>
      <c r="I1164" s="68"/>
      <c r="J1164" s="68"/>
      <c r="K1164" s="68"/>
      <c r="L1164" s="68"/>
      <c r="M1164" s="68"/>
      <c r="N1164" s="68"/>
      <c r="O1164" s="68"/>
      <c r="P1164" s="68"/>
      <c r="Q1164" s="68"/>
      <c r="R1164" s="68"/>
      <c r="S1164" s="68"/>
      <c r="T1164" s="68"/>
      <c r="U1164" s="68"/>
      <c r="V1164" s="68"/>
      <c r="W1164" s="68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</row>
    <row r="1165" spans="2:40">
      <c r="B1165" s="68"/>
      <c r="C1165" s="68"/>
      <c r="D1165" s="68"/>
      <c r="E1165" s="68"/>
      <c r="F1165" s="68"/>
      <c r="G1165" s="68"/>
      <c r="H1165" s="68"/>
      <c r="I1165" s="68"/>
      <c r="J1165" s="68"/>
      <c r="K1165" s="68"/>
      <c r="L1165" s="68"/>
      <c r="M1165" s="68"/>
      <c r="N1165" s="68"/>
      <c r="O1165" s="68"/>
      <c r="P1165" s="68"/>
      <c r="Q1165" s="68"/>
      <c r="R1165" s="68"/>
      <c r="S1165" s="68"/>
      <c r="T1165" s="68"/>
      <c r="U1165" s="68"/>
      <c r="V1165" s="68"/>
      <c r="W1165" s="68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</row>
    <row r="1166" spans="2:40">
      <c r="B1166" s="68"/>
      <c r="C1166" s="68"/>
      <c r="D1166" s="68"/>
      <c r="E1166" s="68"/>
      <c r="F1166" s="68"/>
      <c r="G1166" s="68"/>
      <c r="H1166" s="68"/>
      <c r="I1166" s="68"/>
      <c r="J1166" s="68"/>
      <c r="K1166" s="68"/>
      <c r="L1166" s="68"/>
      <c r="M1166" s="68"/>
      <c r="N1166" s="68"/>
      <c r="O1166" s="68"/>
      <c r="P1166" s="68"/>
      <c r="Q1166" s="68"/>
      <c r="R1166" s="68"/>
      <c r="S1166" s="68"/>
      <c r="T1166" s="68"/>
      <c r="U1166" s="68"/>
      <c r="V1166" s="68"/>
      <c r="W1166" s="68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</row>
    <row r="1167" spans="2:40">
      <c r="B1167" s="68"/>
      <c r="C1167" s="68"/>
      <c r="D1167" s="68"/>
      <c r="E1167" s="68"/>
      <c r="F1167" s="68"/>
      <c r="G1167" s="68"/>
      <c r="H1167" s="68"/>
      <c r="I1167" s="68"/>
      <c r="J1167" s="68"/>
      <c r="K1167" s="68"/>
      <c r="L1167" s="68"/>
      <c r="M1167" s="68"/>
      <c r="N1167" s="68"/>
      <c r="O1167" s="68"/>
      <c r="P1167" s="68"/>
      <c r="Q1167" s="68"/>
      <c r="R1167" s="68"/>
      <c r="S1167" s="68"/>
      <c r="T1167" s="68"/>
      <c r="U1167" s="68"/>
      <c r="V1167" s="68"/>
      <c r="W1167" s="68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</row>
    <row r="1168" spans="2:40">
      <c r="B1168" s="68"/>
      <c r="C1168" s="68"/>
      <c r="D1168" s="68"/>
      <c r="E1168" s="68"/>
      <c r="F1168" s="68"/>
      <c r="G1168" s="68"/>
      <c r="H1168" s="68"/>
      <c r="I1168" s="68"/>
      <c r="J1168" s="68"/>
      <c r="K1168" s="68"/>
      <c r="L1168" s="68"/>
      <c r="M1168" s="68"/>
      <c r="N1168" s="68"/>
      <c r="O1168" s="68"/>
      <c r="P1168" s="68"/>
      <c r="Q1168" s="68"/>
      <c r="R1168" s="68"/>
      <c r="S1168" s="68"/>
      <c r="T1168" s="68"/>
      <c r="U1168" s="68"/>
      <c r="V1168" s="68"/>
      <c r="W1168" s="68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</row>
    <row r="1169" spans="2:40">
      <c r="B1169" s="68"/>
      <c r="C1169" s="68"/>
      <c r="D1169" s="68"/>
      <c r="E1169" s="68"/>
      <c r="F1169" s="68"/>
      <c r="G1169" s="68"/>
      <c r="H1169" s="68"/>
      <c r="I1169" s="68"/>
      <c r="J1169" s="68"/>
      <c r="K1169" s="68"/>
      <c r="L1169" s="68"/>
      <c r="M1169" s="68"/>
      <c r="N1169" s="68"/>
      <c r="O1169" s="68"/>
      <c r="P1169" s="68"/>
      <c r="Q1169" s="68"/>
      <c r="R1169" s="68"/>
      <c r="S1169" s="68"/>
      <c r="T1169" s="68"/>
      <c r="U1169" s="68"/>
      <c r="V1169" s="68"/>
      <c r="W1169" s="68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</row>
    <row r="1170" spans="2:40">
      <c r="B1170" s="68"/>
      <c r="C1170" s="68"/>
      <c r="D1170" s="68"/>
      <c r="E1170" s="68"/>
      <c r="F1170" s="68"/>
      <c r="G1170" s="68"/>
      <c r="H1170" s="68"/>
      <c r="I1170" s="68"/>
      <c r="J1170" s="68"/>
      <c r="K1170" s="68"/>
      <c r="L1170" s="68"/>
      <c r="M1170" s="68"/>
      <c r="N1170" s="68"/>
      <c r="O1170" s="68"/>
      <c r="P1170" s="68"/>
      <c r="Q1170" s="68"/>
      <c r="R1170" s="68"/>
      <c r="S1170" s="68"/>
      <c r="T1170" s="68"/>
      <c r="U1170" s="68"/>
      <c r="V1170" s="68"/>
      <c r="W1170" s="68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</row>
    <row r="1171" spans="2:40">
      <c r="B1171" s="68"/>
      <c r="C1171" s="68"/>
      <c r="D1171" s="68"/>
      <c r="E1171" s="68"/>
      <c r="F1171" s="68"/>
      <c r="G1171" s="68"/>
      <c r="H1171" s="68"/>
      <c r="I1171" s="68"/>
      <c r="J1171" s="68"/>
      <c r="K1171" s="68"/>
      <c r="L1171" s="68"/>
      <c r="M1171" s="68"/>
      <c r="N1171" s="68"/>
      <c r="O1171" s="68"/>
      <c r="P1171" s="68"/>
      <c r="Q1171" s="68"/>
      <c r="R1171" s="68"/>
      <c r="S1171" s="68"/>
      <c r="T1171" s="68"/>
      <c r="U1171" s="68"/>
      <c r="V1171" s="68"/>
      <c r="W1171" s="68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</row>
    <row r="1172" spans="2:40">
      <c r="B1172" s="68"/>
      <c r="C1172" s="68"/>
      <c r="D1172" s="68"/>
      <c r="E1172" s="68"/>
      <c r="F1172" s="68"/>
      <c r="G1172" s="68"/>
      <c r="H1172" s="68"/>
      <c r="I1172" s="68"/>
      <c r="J1172" s="68"/>
      <c r="K1172" s="68"/>
      <c r="L1172" s="68"/>
      <c r="M1172" s="68"/>
      <c r="N1172" s="68"/>
      <c r="O1172" s="68"/>
      <c r="P1172" s="68"/>
      <c r="Q1172" s="68"/>
      <c r="R1172" s="68"/>
      <c r="S1172" s="68"/>
      <c r="T1172" s="68"/>
      <c r="U1172" s="68"/>
      <c r="V1172" s="68"/>
      <c r="W1172" s="68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</row>
    <row r="1173" spans="2:40">
      <c r="B1173" s="68"/>
      <c r="C1173" s="68"/>
      <c r="D1173" s="68"/>
      <c r="E1173" s="68"/>
      <c r="F1173" s="68"/>
      <c r="G1173" s="68"/>
      <c r="H1173" s="68"/>
      <c r="I1173" s="68"/>
      <c r="J1173" s="68"/>
      <c r="K1173" s="68"/>
      <c r="L1173" s="68"/>
      <c r="M1173" s="68"/>
      <c r="N1173" s="68"/>
      <c r="O1173" s="68"/>
      <c r="P1173" s="68"/>
      <c r="Q1173" s="68"/>
      <c r="R1173" s="68"/>
      <c r="S1173" s="68"/>
      <c r="T1173" s="68"/>
      <c r="U1173" s="68"/>
      <c r="V1173" s="68"/>
      <c r="W1173" s="68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</row>
    <row r="1174" spans="2:40">
      <c r="B1174" s="68"/>
      <c r="C1174" s="68"/>
      <c r="D1174" s="68"/>
      <c r="E1174" s="68"/>
      <c r="F1174" s="68"/>
      <c r="G1174" s="68"/>
      <c r="H1174" s="68"/>
      <c r="I1174" s="68"/>
      <c r="J1174" s="68"/>
      <c r="K1174" s="68"/>
      <c r="L1174" s="68"/>
      <c r="M1174" s="68"/>
      <c r="N1174" s="68"/>
      <c r="O1174" s="68"/>
      <c r="P1174" s="68"/>
      <c r="Q1174" s="68"/>
      <c r="R1174" s="68"/>
      <c r="S1174" s="68"/>
      <c r="T1174" s="68"/>
      <c r="U1174" s="68"/>
      <c r="V1174" s="68"/>
      <c r="W1174" s="68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</row>
    <row r="1175" spans="2:40">
      <c r="B1175" s="68"/>
      <c r="C1175" s="68"/>
      <c r="D1175" s="68"/>
      <c r="E1175" s="68"/>
      <c r="F1175" s="68"/>
      <c r="G1175" s="68"/>
      <c r="H1175" s="68"/>
      <c r="I1175" s="68"/>
      <c r="J1175" s="68"/>
      <c r="K1175" s="68"/>
      <c r="L1175" s="68"/>
      <c r="M1175" s="68"/>
      <c r="N1175" s="68"/>
      <c r="O1175" s="68"/>
      <c r="P1175" s="68"/>
      <c r="Q1175" s="68"/>
      <c r="R1175" s="68"/>
      <c r="S1175" s="68"/>
      <c r="T1175" s="68"/>
      <c r="U1175" s="68"/>
      <c r="V1175" s="68"/>
      <c r="W1175" s="68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</row>
    <row r="1176" spans="2:40">
      <c r="B1176" s="68"/>
      <c r="C1176" s="68"/>
      <c r="D1176" s="68"/>
      <c r="E1176" s="68"/>
      <c r="F1176" s="68"/>
      <c r="G1176" s="68"/>
      <c r="H1176" s="68"/>
      <c r="I1176" s="68"/>
      <c r="J1176" s="68"/>
      <c r="K1176" s="68"/>
      <c r="L1176" s="68"/>
      <c r="M1176" s="68"/>
      <c r="N1176" s="68"/>
      <c r="O1176" s="68"/>
      <c r="P1176" s="68"/>
      <c r="Q1176" s="68"/>
      <c r="R1176" s="68"/>
      <c r="S1176" s="68"/>
      <c r="T1176" s="68"/>
      <c r="U1176" s="68"/>
      <c r="V1176" s="68"/>
      <c r="W1176" s="68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</row>
    <row r="1177" spans="2:40">
      <c r="B1177" s="68"/>
      <c r="C1177" s="68"/>
      <c r="D1177" s="68"/>
      <c r="E1177" s="68"/>
      <c r="F1177" s="68"/>
      <c r="G1177" s="68"/>
      <c r="H1177" s="68"/>
      <c r="I1177" s="68"/>
      <c r="J1177" s="68"/>
      <c r="K1177" s="68"/>
      <c r="L1177" s="68"/>
      <c r="M1177" s="68"/>
      <c r="N1177" s="68"/>
      <c r="O1177" s="68"/>
      <c r="P1177" s="68"/>
      <c r="Q1177" s="68"/>
      <c r="R1177" s="68"/>
      <c r="S1177" s="68"/>
      <c r="T1177" s="68"/>
      <c r="U1177" s="68"/>
      <c r="V1177" s="68"/>
      <c r="W1177" s="68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</row>
    <row r="1178" spans="2:40">
      <c r="B1178" s="68"/>
      <c r="C1178" s="68"/>
      <c r="D1178" s="68"/>
      <c r="E1178" s="68"/>
      <c r="F1178" s="68"/>
      <c r="G1178" s="68"/>
      <c r="H1178" s="68"/>
      <c r="I1178" s="68"/>
      <c r="J1178" s="68"/>
      <c r="K1178" s="68"/>
      <c r="L1178" s="68"/>
      <c r="M1178" s="68"/>
      <c r="N1178" s="68"/>
      <c r="O1178" s="68"/>
      <c r="P1178" s="68"/>
      <c r="Q1178" s="68"/>
      <c r="R1178" s="68"/>
      <c r="S1178" s="68"/>
      <c r="T1178" s="68"/>
      <c r="U1178" s="68"/>
      <c r="V1178" s="68"/>
      <c r="W1178" s="68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</row>
    <row r="1179" spans="2:40">
      <c r="B1179" s="68"/>
      <c r="C1179" s="68"/>
      <c r="D1179" s="68"/>
      <c r="E1179" s="68"/>
      <c r="F1179" s="68"/>
      <c r="G1179" s="68"/>
      <c r="H1179" s="68"/>
      <c r="I1179" s="68"/>
      <c r="J1179" s="68"/>
      <c r="K1179" s="68"/>
      <c r="L1179" s="68"/>
      <c r="M1179" s="68"/>
      <c r="N1179" s="68"/>
      <c r="O1179" s="68"/>
      <c r="P1179" s="68"/>
      <c r="Q1179" s="68"/>
      <c r="R1179" s="68"/>
      <c r="S1179" s="68"/>
      <c r="T1179" s="68"/>
      <c r="U1179" s="68"/>
      <c r="V1179" s="68"/>
      <c r="W1179" s="68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</row>
    <row r="1180" spans="2:40">
      <c r="B1180" s="68"/>
      <c r="C1180" s="68"/>
      <c r="D1180" s="68"/>
      <c r="E1180" s="68"/>
      <c r="F1180" s="68"/>
      <c r="G1180" s="68"/>
      <c r="H1180" s="68"/>
      <c r="I1180" s="68"/>
      <c r="J1180" s="68"/>
      <c r="K1180" s="68"/>
      <c r="L1180" s="68"/>
      <c r="M1180" s="68"/>
      <c r="N1180" s="68"/>
      <c r="O1180" s="68"/>
      <c r="P1180" s="68"/>
      <c r="Q1180" s="68"/>
      <c r="R1180" s="68"/>
      <c r="S1180" s="68"/>
      <c r="T1180" s="68"/>
      <c r="U1180" s="68"/>
      <c r="V1180" s="68"/>
      <c r="W1180" s="68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</row>
    <row r="1181" spans="2:40">
      <c r="B1181" s="68"/>
      <c r="C1181" s="68"/>
      <c r="D1181" s="68"/>
      <c r="E1181" s="68"/>
      <c r="F1181" s="68"/>
      <c r="G1181" s="68"/>
      <c r="H1181" s="68"/>
      <c r="I1181" s="68"/>
      <c r="J1181" s="68"/>
      <c r="K1181" s="68"/>
      <c r="L1181" s="68"/>
      <c r="M1181" s="68"/>
      <c r="N1181" s="68"/>
      <c r="O1181" s="68"/>
      <c r="P1181" s="68"/>
      <c r="Q1181" s="68"/>
      <c r="R1181" s="68"/>
      <c r="S1181" s="68"/>
      <c r="T1181" s="68"/>
      <c r="U1181" s="68"/>
      <c r="V1181" s="68"/>
      <c r="W1181" s="68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</row>
    <row r="1182" spans="2:40">
      <c r="B1182" s="68"/>
      <c r="C1182" s="68"/>
      <c r="D1182" s="68"/>
      <c r="E1182" s="68"/>
      <c r="F1182" s="68"/>
      <c r="G1182" s="68"/>
      <c r="H1182" s="68"/>
      <c r="I1182" s="68"/>
      <c r="J1182" s="68"/>
      <c r="K1182" s="68"/>
      <c r="L1182" s="68"/>
      <c r="M1182" s="68"/>
      <c r="N1182" s="68"/>
      <c r="O1182" s="68"/>
      <c r="P1182" s="68"/>
      <c r="Q1182" s="68"/>
      <c r="R1182" s="68"/>
      <c r="S1182" s="68"/>
      <c r="T1182" s="68"/>
      <c r="U1182" s="68"/>
      <c r="V1182" s="68"/>
      <c r="W1182" s="68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</row>
    <row r="1183" spans="2:40">
      <c r="B1183" s="68"/>
      <c r="C1183" s="68"/>
      <c r="D1183" s="68"/>
      <c r="E1183" s="68"/>
      <c r="F1183" s="68"/>
      <c r="G1183" s="68"/>
      <c r="H1183" s="68"/>
      <c r="I1183" s="68"/>
      <c r="J1183" s="68"/>
      <c r="K1183" s="68"/>
      <c r="L1183" s="68"/>
      <c r="M1183" s="68"/>
      <c r="N1183" s="68"/>
      <c r="O1183" s="68"/>
      <c r="P1183" s="68"/>
      <c r="Q1183" s="68"/>
      <c r="R1183" s="68"/>
      <c r="S1183" s="68"/>
      <c r="T1183" s="68"/>
      <c r="U1183" s="68"/>
      <c r="V1183" s="68"/>
      <c r="W1183" s="68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</row>
    <row r="1184" spans="2:40">
      <c r="B1184" s="68"/>
      <c r="C1184" s="68"/>
      <c r="D1184" s="68"/>
      <c r="E1184" s="68"/>
      <c r="F1184" s="68"/>
      <c r="G1184" s="68"/>
      <c r="H1184" s="68"/>
      <c r="I1184" s="68"/>
      <c r="J1184" s="68"/>
      <c r="K1184" s="68"/>
      <c r="L1184" s="68"/>
      <c r="M1184" s="68"/>
      <c r="N1184" s="68"/>
      <c r="O1184" s="68"/>
      <c r="P1184" s="68"/>
      <c r="Q1184" s="68"/>
      <c r="R1184" s="68"/>
      <c r="S1184" s="68"/>
      <c r="T1184" s="68"/>
      <c r="U1184" s="68"/>
      <c r="V1184" s="68"/>
      <c r="W1184" s="68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</row>
    <row r="1185" spans="2:40">
      <c r="B1185" s="68"/>
      <c r="C1185" s="68"/>
      <c r="D1185" s="68"/>
      <c r="E1185" s="68"/>
      <c r="F1185" s="68"/>
      <c r="G1185" s="68"/>
      <c r="H1185" s="68"/>
      <c r="I1185" s="68"/>
      <c r="J1185" s="68"/>
      <c r="K1185" s="68"/>
      <c r="L1185" s="68"/>
      <c r="M1185" s="68"/>
      <c r="N1185" s="68"/>
      <c r="O1185" s="68"/>
      <c r="P1185" s="68"/>
      <c r="Q1185" s="68"/>
      <c r="R1185" s="68"/>
      <c r="S1185" s="68"/>
      <c r="T1185" s="68"/>
      <c r="U1185" s="68"/>
      <c r="V1185" s="68"/>
      <c r="W1185" s="68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</row>
    <row r="1186" spans="2:40">
      <c r="B1186" s="68"/>
      <c r="C1186" s="68"/>
      <c r="D1186" s="68"/>
      <c r="E1186" s="68"/>
      <c r="F1186" s="68"/>
      <c r="G1186" s="68"/>
      <c r="H1186" s="68"/>
      <c r="I1186" s="68"/>
      <c r="J1186" s="68"/>
      <c r="K1186" s="68"/>
      <c r="L1186" s="68"/>
      <c r="M1186" s="68"/>
      <c r="N1186" s="68"/>
      <c r="O1186" s="68"/>
      <c r="P1186" s="68"/>
      <c r="Q1186" s="68"/>
      <c r="R1186" s="68"/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</row>
    <row r="1187" spans="2:40">
      <c r="B1187" s="68"/>
      <c r="C1187" s="68"/>
      <c r="D1187" s="68"/>
      <c r="E1187" s="68"/>
      <c r="F1187" s="68"/>
      <c r="G1187" s="68"/>
      <c r="H1187" s="68"/>
      <c r="I1187" s="68"/>
      <c r="J1187" s="68"/>
      <c r="K1187" s="68"/>
      <c r="L1187" s="68"/>
      <c r="M1187" s="68"/>
      <c r="N1187" s="68"/>
      <c r="O1187" s="68"/>
      <c r="P1187" s="68"/>
      <c r="Q1187" s="68"/>
      <c r="R1187" s="68"/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</row>
    <row r="1188" spans="2:40">
      <c r="B1188" s="68"/>
      <c r="C1188" s="68"/>
      <c r="D1188" s="68"/>
      <c r="E1188" s="68"/>
      <c r="F1188" s="68"/>
      <c r="G1188" s="68"/>
      <c r="H1188" s="68"/>
      <c r="I1188" s="68"/>
      <c r="J1188" s="68"/>
      <c r="K1188" s="68"/>
      <c r="L1188" s="68"/>
      <c r="M1188" s="68"/>
      <c r="N1188" s="68"/>
      <c r="O1188" s="68"/>
      <c r="P1188" s="68"/>
      <c r="Q1188" s="68"/>
      <c r="R1188" s="68"/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</row>
    <row r="1189" spans="2:40">
      <c r="B1189" s="68"/>
      <c r="C1189" s="68"/>
      <c r="D1189" s="68"/>
      <c r="E1189" s="68"/>
      <c r="F1189" s="68"/>
      <c r="G1189" s="68"/>
      <c r="H1189" s="68"/>
      <c r="I1189" s="68"/>
      <c r="J1189" s="68"/>
      <c r="K1189" s="68"/>
      <c r="L1189" s="68"/>
      <c r="M1189" s="68"/>
      <c r="N1189" s="68"/>
      <c r="O1189" s="68"/>
      <c r="P1189" s="68"/>
      <c r="Q1189" s="68"/>
      <c r="R1189" s="68"/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</row>
    <row r="1190" spans="2:40">
      <c r="B1190" s="68"/>
      <c r="C1190" s="68"/>
      <c r="D1190" s="68"/>
      <c r="E1190" s="68"/>
      <c r="F1190" s="68"/>
      <c r="G1190" s="68"/>
      <c r="H1190" s="68"/>
      <c r="I1190" s="68"/>
      <c r="J1190" s="68"/>
      <c r="K1190" s="68"/>
      <c r="L1190" s="68"/>
      <c r="M1190" s="68"/>
      <c r="N1190" s="68"/>
      <c r="O1190" s="68"/>
      <c r="P1190" s="68"/>
      <c r="Q1190" s="68"/>
      <c r="R1190" s="68"/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</row>
    <row r="1191" spans="2:40">
      <c r="B1191" s="68"/>
      <c r="C1191" s="68"/>
      <c r="D1191" s="68"/>
      <c r="E1191" s="68"/>
      <c r="F1191" s="68"/>
      <c r="G1191" s="68"/>
      <c r="H1191" s="68"/>
      <c r="I1191" s="68"/>
      <c r="J1191" s="68"/>
      <c r="K1191" s="68"/>
      <c r="L1191" s="68"/>
      <c r="M1191" s="68"/>
      <c r="N1191" s="68"/>
      <c r="O1191" s="68"/>
      <c r="P1191" s="68"/>
      <c r="Q1191" s="68"/>
      <c r="R1191" s="68"/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</row>
    <row r="1192" spans="2:40">
      <c r="B1192" s="68"/>
      <c r="C1192" s="68"/>
      <c r="D1192" s="68"/>
      <c r="E1192" s="68"/>
      <c r="F1192" s="68"/>
      <c r="G1192" s="68"/>
      <c r="H1192" s="68"/>
      <c r="I1192" s="68"/>
      <c r="J1192" s="68"/>
      <c r="K1192" s="68"/>
      <c r="L1192" s="68"/>
      <c r="M1192" s="68"/>
      <c r="N1192" s="68"/>
      <c r="O1192" s="68"/>
      <c r="P1192" s="68"/>
      <c r="Q1192" s="68"/>
      <c r="R1192" s="68"/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</row>
    <row r="1193" spans="2:40">
      <c r="B1193" s="68"/>
      <c r="C1193" s="68"/>
      <c r="D1193" s="68"/>
      <c r="E1193" s="68"/>
      <c r="F1193" s="68"/>
      <c r="G1193" s="68"/>
      <c r="H1193" s="68"/>
      <c r="I1193" s="68"/>
      <c r="J1193" s="68"/>
      <c r="K1193" s="68"/>
      <c r="L1193" s="68"/>
      <c r="M1193" s="68"/>
      <c r="N1193" s="68"/>
      <c r="O1193" s="68"/>
      <c r="P1193" s="68"/>
      <c r="Q1193" s="68"/>
      <c r="R1193" s="68"/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</row>
    <row r="1194" spans="2:40">
      <c r="B1194" s="68"/>
      <c r="C1194" s="68"/>
      <c r="D1194" s="68"/>
      <c r="E1194" s="68"/>
      <c r="F1194" s="68"/>
      <c r="G1194" s="68"/>
      <c r="H1194" s="68"/>
      <c r="I1194" s="68"/>
      <c r="J1194" s="68"/>
      <c r="K1194" s="68"/>
      <c r="L1194" s="68"/>
      <c r="M1194" s="68"/>
      <c r="N1194" s="68"/>
      <c r="O1194" s="68"/>
      <c r="P1194" s="68"/>
      <c r="Q1194" s="68"/>
      <c r="R1194" s="68"/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</row>
    <row r="1195" spans="2:40">
      <c r="B1195" s="68"/>
      <c r="C1195" s="68"/>
      <c r="D1195" s="68"/>
      <c r="E1195" s="68"/>
      <c r="F1195" s="68"/>
      <c r="G1195" s="68"/>
      <c r="H1195" s="68"/>
      <c r="I1195" s="68"/>
      <c r="J1195" s="68"/>
      <c r="K1195" s="68"/>
      <c r="L1195" s="68"/>
      <c r="M1195" s="68"/>
      <c r="N1195" s="68"/>
      <c r="O1195" s="68"/>
      <c r="P1195" s="68"/>
      <c r="Q1195" s="68"/>
      <c r="R1195" s="68"/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</row>
    <row r="1196" spans="2:40">
      <c r="B1196" s="68"/>
      <c r="C1196" s="68"/>
      <c r="D1196" s="68"/>
      <c r="E1196" s="68"/>
      <c r="F1196" s="68"/>
      <c r="G1196" s="68"/>
      <c r="H1196" s="68"/>
      <c r="I1196" s="68"/>
      <c r="J1196" s="68"/>
      <c r="K1196" s="68"/>
      <c r="L1196" s="68"/>
      <c r="M1196" s="68"/>
      <c r="N1196" s="68"/>
      <c r="O1196" s="68"/>
      <c r="P1196" s="68"/>
      <c r="Q1196" s="68"/>
      <c r="R1196" s="68"/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</row>
    <row r="1197" spans="2:40">
      <c r="B1197" s="68"/>
      <c r="C1197" s="68"/>
      <c r="D1197" s="68"/>
      <c r="E1197" s="68"/>
      <c r="F1197" s="68"/>
      <c r="G1197" s="68"/>
      <c r="H1197" s="68"/>
      <c r="I1197" s="68"/>
      <c r="J1197" s="68"/>
      <c r="K1197" s="68"/>
      <c r="L1197" s="68"/>
      <c r="M1197" s="68"/>
      <c r="N1197" s="68"/>
      <c r="O1197" s="68"/>
      <c r="P1197" s="68"/>
      <c r="Q1197" s="68"/>
      <c r="R1197" s="68"/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</row>
    <row r="1198" spans="2:40">
      <c r="B1198" s="68"/>
      <c r="C1198" s="68"/>
      <c r="D1198" s="68"/>
      <c r="E1198" s="68"/>
      <c r="F1198" s="68"/>
      <c r="G1198" s="68"/>
      <c r="H1198" s="68"/>
      <c r="I1198" s="68"/>
      <c r="J1198" s="68"/>
      <c r="K1198" s="68"/>
      <c r="L1198" s="68"/>
      <c r="M1198" s="68"/>
      <c r="N1198" s="68"/>
      <c r="O1198" s="68"/>
      <c r="P1198" s="68"/>
      <c r="Q1198" s="68"/>
      <c r="R1198" s="68"/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</row>
    <row r="1199" spans="2:40">
      <c r="B1199" s="68"/>
      <c r="C1199" s="68"/>
      <c r="D1199" s="68"/>
      <c r="E1199" s="68"/>
      <c r="F1199" s="68"/>
      <c r="G1199" s="68"/>
      <c r="H1199" s="68"/>
      <c r="I1199" s="68"/>
      <c r="J1199" s="68"/>
      <c r="K1199" s="68"/>
      <c r="L1199" s="68"/>
      <c r="M1199" s="68"/>
      <c r="N1199" s="68"/>
      <c r="O1199" s="68"/>
      <c r="P1199" s="68"/>
      <c r="Q1199" s="68"/>
      <c r="R1199" s="68"/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</row>
    <row r="1200" spans="2:40">
      <c r="B1200" s="68"/>
      <c r="C1200" s="68"/>
      <c r="D1200" s="68"/>
      <c r="E1200" s="68"/>
      <c r="F1200" s="68"/>
      <c r="G1200" s="68"/>
      <c r="H1200" s="68"/>
      <c r="I1200" s="68"/>
      <c r="J1200" s="68"/>
      <c r="K1200" s="68"/>
      <c r="L1200" s="68"/>
      <c r="M1200" s="68"/>
      <c r="N1200" s="68"/>
      <c r="O1200" s="68"/>
      <c r="P1200" s="68"/>
      <c r="Q1200" s="68"/>
      <c r="R1200" s="68"/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</row>
    <row r="1201" spans="2:40">
      <c r="B1201" s="68"/>
      <c r="C1201" s="68"/>
      <c r="D1201" s="68"/>
      <c r="E1201" s="68"/>
      <c r="F1201" s="68"/>
      <c r="G1201" s="68"/>
      <c r="H1201" s="68"/>
      <c r="I1201" s="68"/>
      <c r="J1201" s="68"/>
      <c r="K1201" s="68"/>
      <c r="L1201" s="68"/>
      <c r="M1201" s="68"/>
      <c r="N1201" s="68"/>
      <c r="O1201" s="68"/>
      <c r="P1201" s="68"/>
      <c r="Q1201" s="68"/>
      <c r="R1201" s="68"/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</row>
    <row r="1202" spans="2:40">
      <c r="B1202" s="68"/>
      <c r="C1202" s="68"/>
      <c r="D1202" s="68"/>
      <c r="E1202" s="68"/>
      <c r="F1202" s="68"/>
      <c r="G1202" s="68"/>
      <c r="H1202" s="68"/>
      <c r="I1202" s="68"/>
      <c r="J1202" s="68"/>
      <c r="K1202" s="68"/>
      <c r="L1202" s="68"/>
      <c r="M1202" s="68"/>
      <c r="N1202" s="68"/>
      <c r="O1202" s="68"/>
      <c r="P1202" s="68"/>
      <c r="Q1202" s="68"/>
      <c r="R1202" s="68"/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</row>
    <row r="1203" spans="2:40">
      <c r="B1203" s="68"/>
      <c r="C1203" s="68"/>
      <c r="D1203" s="68"/>
      <c r="E1203" s="68"/>
      <c r="F1203" s="68"/>
      <c r="G1203" s="68"/>
      <c r="H1203" s="68"/>
      <c r="I1203" s="68"/>
      <c r="J1203" s="68"/>
      <c r="K1203" s="68"/>
      <c r="L1203" s="68"/>
      <c r="M1203" s="68"/>
      <c r="N1203" s="68"/>
      <c r="O1203" s="68"/>
      <c r="P1203" s="68"/>
      <c r="Q1203" s="68"/>
      <c r="R1203" s="68"/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</row>
    <row r="1204" spans="2:40">
      <c r="B1204" s="68"/>
      <c r="C1204" s="68"/>
      <c r="D1204" s="68"/>
      <c r="E1204" s="68"/>
      <c r="F1204" s="68"/>
      <c r="G1204" s="68"/>
      <c r="H1204" s="68"/>
      <c r="I1204" s="68"/>
      <c r="J1204" s="68"/>
      <c r="K1204" s="68"/>
      <c r="L1204" s="68"/>
      <c r="M1204" s="68"/>
      <c r="N1204" s="68"/>
      <c r="O1204" s="68"/>
      <c r="P1204" s="68"/>
      <c r="Q1204" s="68"/>
      <c r="R1204" s="68"/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</row>
    <row r="1205" spans="2:40">
      <c r="B1205" s="68"/>
      <c r="C1205" s="68"/>
      <c r="D1205" s="68"/>
      <c r="E1205" s="68"/>
      <c r="F1205" s="68"/>
      <c r="G1205" s="68"/>
      <c r="H1205" s="68"/>
      <c r="I1205" s="68"/>
      <c r="J1205" s="68"/>
      <c r="K1205" s="68"/>
      <c r="L1205" s="68"/>
      <c r="M1205" s="68"/>
      <c r="N1205" s="68"/>
      <c r="O1205" s="68"/>
      <c r="P1205" s="68"/>
      <c r="Q1205" s="68"/>
      <c r="R1205" s="68"/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</row>
    <row r="1206" spans="2:40">
      <c r="B1206" s="68"/>
      <c r="C1206" s="68"/>
      <c r="D1206" s="68"/>
      <c r="E1206" s="68"/>
      <c r="F1206" s="68"/>
      <c r="G1206" s="68"/>
      <c r="H1206" s="68"/>
      <c r="I1206" s="68"/>
      <c r="J1206" s="68"/>
      <c r="K1206" s="68"/>
      <c r="L1206" s="68"/>
      <c r="M1206" s="68"/>
      <c r="N1206" s="68"/>
      <c r="O1206" s="68"/>
      <c r="P1206" s="68"/>
      <c r="Q1206" s="68"/>
      <c r="R1206" s="68"/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</row>
    <row r="1207" spans="2:40">
      <c r="B1207" s="68"/>
      <c r="C1207" s="68"/>
      <c r="D1207" s="68"/>
      <c r="E1207" s="68"/>
      <c r="F1207" s="68"/>
      <c r="G1207" s="68"/>
      <c r="H1207" s="68"/>
      <c r="I1207" s="68"/>
      <c r="J1207" s="68"/>
      <c r="K1207" s="68"/>
      <c r="L1207" s="68"/>
      <c r="M1207" s="68"/>
      <c r="N1207" s="68"/>
      <c r="O1207" s="68"/>
      <c r="P1207" s="68"/>
      <c r="Q1207" s="68"/>
      <c r="R1207" s="68"/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</row>
    <row r="1208" spans="2:40">
      <c r="B1208" s="68"/>
      <c r="C1208" s="68"/>
      <c r="D1208" s="68"/>
      <c r="E1208" s="68"/>
      <c r="F1208" s="68"/>
      <c r="G1208" s="68"/>
      <c r="H1208" s="68"/>
      <c r="I1208" s="68"/>
      <c r="J1208" s="68"/>
      <c r="K1208" s="68"/>
      <c r="L1208" s="68"/>
      <c r="M1208" s="68"/>
      <c r="N1208" s="68"/>
      <c r="O1208" s="68"/>
      <c r="P1208" s="68"/>
      <c r="Q1208" s="68"/>
      <c r="R1208" s="68"/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</row>
    <row r="1209" spans="2:40">
      <c r="B1209" s="68"/>
      <c r="C1209" s="68"/>
      <c r="D1209" s="68"/>
      <c r="E1209" s="68"/>
      <c r="F1209" s="68"/>
      <c r="G1209" s="68"/>
      <c r="H1209" s="68"/>
      <c r="I1209" s="68"/>
      <c r="J1209" s="68"/>
      <c r="K1209" s="68"/>
      <c r="L1209" s="68"/>
      <c r="M1209" s="68"/>
      <c r="N1209" s="68"/>
      <c r="O1209" s="68"/>
      <c r="P1209" s="68"/>
      <c r="Q1209" s="68"/>
      <c r="R1209" s="68"/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</row>
    <row r="1210" spans="2:40">
      <c r="B1210" s="68"/>
      <c r="C1210" s="68"/>
      <c r="D1210" s="68"/>
      <c r="E1210" s="68"/>
      <c r="F1210" s="68"/>
      <c r="G1210" s="68"/>
      <c r="H1210" s="68"/>
      <c r="I1210" s="68"/>
      <c r="J1210" s="68"/>
      <c r="K1210" s="68"/>
      <c r="L1210" s="68"/>
      <c r="M1210" s="68"/>
      <c r="N1210" s="68"/>
      <c r="O1210" s="68"/>
      <c r="P1210" s="68"/>
      <c r="Q1210" s="68"/>
      <c r="R1210" s="68"/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</row>
    <row r="1211" spans="2:40">
      <c r="B1211" s="68"/>
      <c r="C1211" s="68"/>
      <c r="D1211" s="68"/>
      <c r="E1211" s="68"/>
      <c r="F1211" s="68"/>
      <c r="G1211" s="68"/>
      <c r="H1211" s="68"/>
      <c r="I1211" s="68"/>
      <c r="J1211" s="68"/>
      <c r="K1211" s="68"/>
      <c r="L1211" s="68"/>
      <c r="M1211" s="68"/>
      <c r="N1211" s="68"/>
      <c r="O1211" s="68"/>
      <c r="P1211" s="68"/>
      <c r="Q1211" s="68"/>
      <c r="R1211" s="68"/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</row>
    <row r="1212" spans="2:40">
      <c r="B1212" s="68"/>
      <c r="C1212" s="68"/>
      <c r="D1212" s="68"/>
      <c r="E1212" s="68"/>
      <c r="F1212" s="68"/>
      <c r="G1212" s="68"/>
      <c r="H1212" s="68"/>
      <c r="I1212" s="68"/>
      <c r="J1212" s="68"/>
      <c r="K1212" s="68"/>
      <c r="L1212" s="68"/>
      <c r="M1212" s="68"/>
      <c r="N1212" s="68"/>
      <c r="O1212" s="68"/>
      <c r="P1212" s="68"/>
      <c r="Q1212" s="68"/>
      <c r="R1212" s="68"/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</row>
    <row r="1213" spans="2:40">
      <c r="B1213" s="68"/>
      <c r="C1213" s="68"/>
      <c r="D1213" s="68"/>
      <c r="E1213" s="68"/>
      <c r="F1213" s="68"/>
      <c r="G1213" s="68"/>
      <c r="H1213" s="68"/>
      <c r="I1213" s="68"/>
      <c r="J1213" s="68"/>
      <c r="K1213" s="68"/>
      <c r="L1213" s="68"/>
      <c r="M1213" s="68"/>
      <c r="N1213" s="68"/>
      <c r="O1213" s="68"/>
      <c r="P1213" s="68"/>
      <c r="Q1213" s="68"/>
      <c r="R1213" s="68"/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</row>
    <row r="1214" spans="2:40">
      <c r="B1214" s="68"/>
      <c r="C1214" s="68"/>
      <c r="D1214" s="68"/>
      <c r="E1214" s="68"/>
      <c r="F1214" s="68"/>
      <c r="G1214" s="68"/>
      <c r="H1214" s="68"/>
      <c r="I1214" s="68"/>
      <c r="J1214" s="68"/>
      <c r="K1214" s="68"/>
      <c r="L1214" s="68"/>
      <c r="M1214" s="68"/>
      <c r="N1214" s="68"/>
      <c r="O1214" s="68"/>
      <c r="P1214" s="68"/>
      <c r="Q1214" s="68"/>
      <c r="R1214" s="68"/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</row>
    <row r="1215" spans="2:40">
      <c r="B1215" s="68"/>
      <c r="C1215" s="68"/>
      <c r="D1215" s="68"/>
      <c r="E1215" s="68"/>
      <c r="F1215" s="68"/>
      <c r="G1215" s="68"/>
      <c r="H1215" s="68"/>
      <c r="I1215" s="68"/>
      <c r="J1215" s="68"/>
      <c r="K1215" s="68"/>
      <c r="L1215" s="68"/>
      <c r="M1215" s="68"/>
      <c r="N1215" s="68"/>
      <c r="O1215" s="68"/>
      <c r="P1215" s="68"/>
      <c r="Q1215" s="68"/>
      <c r="R1215" s="68"/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</row>
    <row r="1216" spans="2:40">
      <c r="B1216" s="68"/>
      <c r="C1216" s="68"/>
      <c r="D1216" s="68"/>
      <c r="E1216" s="68"/>
      <c r="F1216" s="68"/>
      <c r="G1216" s="68"/>
      <c r="H1216" s="68"/>
      <c r="I1216" s="68"/>
      <c r="J1216" s="68"/>
      <c r="K1216" s="68"/>
      <c r="L1216" s="68"/>
      <c r="M1216" s="68"/>
      <c r="N1216" s="68"/>
      <c r="O1216" s="68"/>
      <c r="P1216" s="68"/>
      <c r="Q1216" s="68"/>
      <c r="R1216" s="68"/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</row>
    <row r="1217" spans="2:40">
      <c r="B1217" s="68"/>
      <c r="C1217" s="68"/>
      <c r="D1217" s="68"/>
      <c r="E1217" s="68"/>
      <c r="F1217" s="68"/>
      <c r="G1217" s="68"/>
      <c r="H1217" s="68"/>
      <c r="I1217" s="68"/>
      <c r="J1217" s="68"/>
      <c r="K1217" s="68"/>
      <c r="L1217" s="68"/>
      <c r="M1217" s="68"/>
      <c r="N1217" s="68"/>
      <c r="O1217" s="68"/>
      <c r="P1217" s="68"/>
      <c r="Q1217" s="68"/>
      <c r="R1217" s="68"/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</row>
    <row r="1218" spans="2:40">
      <c r="B1218" s="68"/>
      <c r="C1218" s="68"/>
      <c r="D1218" s="68"/>
      <c r="E1218" s="68"/>
      <c r="F1218" s="68"/>
      <c r="G1218" s="68"/>
      <c r="H1218" s="68"/>
      <c r="I1218" s="68"/>
      <c r="J1218" s="68"/>
      <c r="K1218" s="68"/>
      <c r="L1218" s="68"/>
      <c r="M1218" s="68"/>
      <c r="N1218" s="68"/>
      <c r="O1218" s="68"/>
      <c r="P1218" s="68"/>
      <c r="Q1218" s="68"/>
      <c r="R1218" s="68"/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</row>
    <row r="1219" spans="2:40">
      <c r="B1219" s="68"/>
      <c r="C1219" s="68"/>
      <c r="D1219" s="68"/>
      <c r="E1219" s="68"/>
      <c r="F1219" s="68"/>
      <c r="G1219" s="68"/>
      <c r="H1219" s="68"/>
      <c r="I1219" s="68"/>
      <c r="J1219" s="68"/>
      <c r="K1219" s="68"/>
      <c r="L1219" s="68"/>
      <c r="M1219" s="68"/>
      <c r="N1219" s="68"/>
      <c r="O1219" s="68"/>
      <c r="P1219" s="68"/>
      <c r="Q1219" s="68"/>
      <c r="R1219" s="68"/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</row>
    <row r="1220" spans="2:40"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  <c r="O1220" s="68"/>
      <c r="P1220" s="68"/>
      <c r="Q1220" s="68"/>
      <c r="R1220" s="68"/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</row>
    <row r="1221" spans="2:40">
      <c r="B1221" s="68"/>
      <c r="C1221" s="68"/>
      <c r="D1221" s="68"/>
      <c r="E1221" s="68"/>
      <c r="F1221" s="68"/>
      <c r="G1221" s="68"/>
      <c r="H1221" s="68"/>
      <c r="I1221" s="68"/>
      <c r="J1221" s="68"/>
      <c r="K1221" s="68"/>
      <c r="L1221" s="68"/>
      <c r="M1221" s="68"/>
      <c r="N1221" s="68"/>
      <c r="O1221" s="68"/>
      <c r="P1221" s="68"/>
      <c r="Q1221" s="68"/>
      <c r="R1221" s="68"/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</row>
    <row r="1222" spans="2:40">
      <c r="B1222" s="68"/>
      <c r="C1222" s="68"/>
      <c r="D1222" s="68"/>
      <c r="E1222" s="68"/>
      <c r="F1222" s="68"/>
      <c r="G1222" s="68"/>
      <c r="H1222" s="68"/>
      <c r="I1222" s="68"/>
      <c r="J1222" s="68"/>
      <c r="K1222" s="68"/>
      <c r="L1222" s="68"/>
      <c r="M1222" s="68"/>
      <c r="N1222" s="68"/>
      <c r="O1222" s="68"/>
      <c r="P1222" s="68"/>
      <c r="Q1222" s="68"/>
      <c r="R1222" s="68"/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</row>
    <row r="1223" spans="2:40">
      <c r="B1223" s="68"/>
      <c r="C1223" s="68"/>
      <c r="D1223" s="68"/>
      <c r="E1223" s="68"/>
      <c r="F1223" s="68"/>
      <c r="G1223" s="68"/>
      <c r="H1223" s="68"/>
      <c r="I1223" s="68"/>
      <c r="J1223" s="68"/>
      <c r="K1223" s="68"/>
      <c r="L1223" s="68"/>
      <c r="M1223" s="68"/>
      <c r="N1223" s="68"/>
      <c r="O1223" s="68"/>
      <c r="P1223" s="68"/>
      <c r="Q1223" s="68"/>
      <c r="R1223" s="68"/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</row>
    <row r="1224" spans="2:40">
      <c r="B1224" s="68"/>
      <c r="C1224" s="68"/>
      <c r="D1224" s="68"/>
      <c r="E1224" s="68"/>
      <c r="F1224" s="68"/>
      <c r="G1224" s="68"/>
      <c r="H1224" s="68"/>
      <c r="I1224" s="68"/>
      <c r="J1224" s="68"/>
      <c r="K1224" s="68"/>
      <c r="L1224" s="68"/>
      <c r="M1224" s="68"/>
      <c r="N1224" s="68"/>
      <c r="O1224" s="68"/>
      <c r="P1224" s="68"/>
      <c r="Q1224" s="68"/>
      <c r="R1224" s="68"/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</row>
    <row r="1225" spans="2:40">
      <c r="B1225" s="68"/>
      <c r="C1225" s="68"/>
      <c r="D1225" s="68"/>
      <c r="E1225" s="68"/>
      <c r="F1225" s="68"/>
      <c r="G1225" s="68"/>
      <c r="H1225" s="68"/>
      <c r="I1225" s="68"/>
      <c r="J1225" s="68"/>
      <c r="K1225" s="68"/>
      <c r="L1225" s="68"/>
      <c r="M1225" s="68"/>
      <c r="N1225" s="68"/>
      <c r="O1225" s="68"/>
      <c r="P1225" s="68"/>
      <c r="Q1225" s="68"/>
      <c r="R1225" s="68"/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</row>
    <row r="1226" spans="2:40">
      <c r="B1226" s="68"/>
      <c r="C1226" s="68"/>
      <c r="D1226" s="68"/>
      <c r="E1226" s="68"/>
      <c r="F1226" s="68"/>
      <c r="G1226" s="68"/>
      <c r="H1226" s="68"/>
      <c r="I1226" s="68"/>
      <c r="J1226" s="68"/>
      <c r="K1226" s="68"/>
      <c r="L1226" s="68"/>
      <c r="M1226" s="68"/>
      <c r="N1226" s="68"/>
      <c r="O1226" s="68"/>
      <c r="P1226" s="68"/>
      <c r="Q1226" s="68"/>
      <c r="R1226" s="68"/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</row>
    <row r="1227" spans="2:40">
      <c r="B1227" s="68"/>
      <c r="C1227" s="68"/>
      <c r="D1227" s="68"/>
      <c r="E1227" s="68"/>
      <c r="F1227" s="68"/>
      <c r="G1227" s="68"/>
      <c r="H1227" s="68"/>
      <c r="I1227" s="68"/>
      <c r="J1227" s="68"/>
      <c r="K1227" s="68"/>
      <c r="L1227" s="68"/>
      <c r="M1227" s="68"/>
      <c r="N1227" s="68"/>
      <c r="O1227" s="68"/>
      <c r="P1227" s="68"/>
      <c r="Q1227" s="68"/>
      <c r="R1227" s="68"/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</row>
    <row r="1228" spans="2:40">
      <c r="B1228" s="68"/>
      <c r="C1228" s="68"/>
      <c r="D1228" s="68"/>
      <c r="E1228" s="68"/>
      <c r="F1228" s="68"/>
      <c r="G1228" s="68"/>
      <c r="H1228" s="68"/>
      <c r="I1228" s="68"/>
      <c r="J1228" s="68"/>
      <c r="K1228" s="68"/>
      <c r="L1228" s="68"/>
      <c r="M1228" s="68"/>
      <c r="N1228" s="68"/>
      <c r="O1228" s="68"/>
      <c r="P1228" s="68"/>
      <c r="Q1228" s="68"/>
      <c r="R1228" s="68"/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</row>
    <row r="1229" spans="2:40">
      <c r="B1229" s="68"/>
      <c r="C1229" s="68"/>
      <c r="D1229" s="68"/>
      <c r="E1229" s="68"/>
      <c r="F1229" s="68"/>
      <c r="G1229" s="68"/>
      <c r="H1229" s="68"/>
      <c r="I1229" s="68"/>
      <c r="J1229" s="68"/>
      <c r="K1229" s="68"/>
      <c r="L1229" s="68"/>
      <c r="M1229" s="68"/>
      <c r="N1229" s="68"/>
      <c r="O1229" s="68"/>
      <c r="P1229" s="68"/>
      <c r="Q1229" s="68"/>
      <c r="R1229" s="68"/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</row>
    <row r="1230" spans="2:40">
      <c r="B1230" s="68"/>
      <c r="C1230" s="68"/>
      <c r="D1230" s="68"/>
      <c r="E1230" s="68"/>
      <c r="F1230" s="68"/>
      <c r="G1230" s="68"/>
      <c r="H1230" s="68"/>
      <c r="I1230" s="68"/>
      <c r="J1230" s="68"/>
      <c r="K1230" s="68"/>
      <c r="L1230" s="68"/>
      <c r="M1230" s="68"/>
      <c r="N1230" s="68"/>
      <c r="O1230" s="68"/>
      <c r="P1230" s="68"/>
      <c r="Q1230" s="68"/>
      <c r="R1230" s="68"/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</row>
    <row r="1231" spans="2:40">
      <c r="B1231" s="68"/>
      <c r="C1231" s="68"/>
      <c r="D1231" s="68"/>
      <c r="E1231" s="68"/>
      <c r="F1231" s="68"/>
      <c r="G1231" s="68"/>
      <c r="H1231" s="68"/>
      <c r="I1231" s="68"/>
      <c r="J1231" s="68"/>
      <c r="K1231" s="68"/>
      <c r="L1231" s="68"/>
      <c r="M1231" s="68"/>
      <c r="N1231" s="68"/>
      <c r="O1231" s="68"/>
      <c r="P1231" s="68"/>
      <c r="Q1231" s="68"/>
      <c r="R1231" s="68"/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</row>
    <row r="1232" spans="2:40">
      <c r="B1232" s="68"/>
      <c r="C1232" s="68"/>
      <c r="D1232" s="68"/>
      <c r="E1232" s="68"/>
      <c r="F1232" s="68"/>
      <c r="G1232" s="68"/>
      <c r="H1232" s="68"/>
      <c r="I1232" s="68"/>
      <c r="J1232" s="68"/>
      <c r="K1232" s="68"/>
      <c r="L1232" s="68"/>
      <c r="M1232" s="68"/>
      <c r="N1232" s="68"/>
      <c r="O1232" s="68"/>
      <c r="P1232" s="68"/>
      <c r="Q1232" s="68"/>
      <c r="R1232" s="68"/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</row>
    <row r="1233" spans="2:40">
      <c r="B1233" s="68"/>
      <c r="C1233" s="68"/>
      <c r="D1233" s="68"/>
      <c r="E1233" s="68"/>
      <c r="F1233" s="68"/>
      <c r="G1233" s="68"/>
      <c r="H1233" s="68"/>
      <c r="I1233" s="68"/>
      <c r="J1233" s="68"/>
      <c r="K1233" s="68"/>
      <c r="L1233" s="68"/>
      <c r="M1233" s="68"/>
      <c r="N1233" s="68"/>
      <c r="O1233" s="68"/>
      <c r="P1233" s="68"/>
      <c r="Q1233" s="68"/>
      <c r="R1233" s="68"/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</row>
    <row r="1234" spans="2:40">
      <c r="B1234" s="68"/>
      <c r="C1234" s="68"/>
      <c r="D1234" s="68"/>
      <c r="E1234" s="68"/>
      <c r="F1234" s="68"/>
      <c r="G1234" s="68"/>
      <c r="H1234" s="68"/>
      <c r="I1234" s="68"/>
      <c r="J1234" s="68"/>
      <c r="K1234" s="68"/>
      <c r="L1234" s="68"/>
      <c r="M1234" s="68"/>
      <c r="N1234" s="68"/>
      <c r="O1234" s="68"/>
      <c r="P1234" s="68"/>
      <c r="Q1234" s="68"/>
      <c r="R1234" s="68"/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</row>
    <row r="1235" spans="2:40">
      <c r="B1235" s="68"/>
      <c r="C1235" s="68"/>
      <c r="D1235" s="68"/>
      <c r="E1235" s="68"/>
      <c r="F1235" s="68"/>
      <c r="G1235" s="68"/>
      <c r="H1235" s="68"/>
      <c r="I1235" s="68"/>
      <c r="J1235" s="68"/>
      <c r="K1235" s="68"/>
      <c r="L1235" s="68"/>
      <c r="M1235" s="68"/>
      <c r="N1235" s="68"/>
      <c r="O1235" s="68"/>
      <c r="P1235" s="68"/>
      <c r="Q1235" s="68"/>
      <c r="R1235" s="68"/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</row>
    <row r="1236" spans="2:40">
      <c r="B1236" s="68"/>
      <c r="C1236" s="68"/>
      <c r="D1236" s="68"/>
      <c r="E1236" s="68"/>
      <c r="F1236" s="68"/>
      <c r="G1236" s="68"/>
      <c r="H1236" s="68"/>
      <c r="I1236" s="68"/>
      <c r="J1236" s="68"/>
      <c r="K1236" s="68"/>
      <c r="L1236" s="68"/>
      <c r="M1236" s="68"/>
      <c r="N1236" s="68"/>
      <c r="O1236" s="68"/>
      <c r="P1236" s="68"/>
      <c r="Q1236" s="68"/>
      <c r="R1236" s="68"/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</row>
    <row r="1237" spans="2:40">
      <c r="B1237" s="68"/>
      <c r="C1237" s="68"/>
      <c r="D1237" s="68"/>
      <c r="E1237" s="68"/>
      <c r="F1237" s="68"/>
      <c r="G1237" s="68"/>
      <c r="H1237" s="68"/>
      <c r="I1237" s="68"/>
      <c r="J1237" s="68"/>
      <c r="K1237" s="68"/>
      <c r="L1237" s="68"/>
      <c r="M1237" s="68"/>
      <c r="N1237" s="68"/>
      <c r="O1237" s="68"/>
      <c r="P1237" s="68"/>
      <c r="Q1237" s="68"/>
      <c r="R1237" s="68"/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</row>
    <row r="1238" spans="2:40">
      <c r="B1238" s="68"/>
      <c r="C1238" s="68"/>
      <c r="D1238" s="68"/>
      <c r="E1238" s="68"/>
      <c r="F1238" s="68"/>
      <c r="G1238" s="68"/>
      <c r="H1238" s="68"/>
      <c r="I1238" s="68"/>
      <c r="J1238" s="68"/>
      <c r="K1238" s="68"/>
      <c r="L1238" s="68"/>
      <c r="M1238" s="68"/>
      <c r="N1238" s="68"/>
      <c r="O1238" s="68"/>
      <c r="P1238" s="68"/>
      <c r="Q1238" s="68"/>
      <c r="R1238" s="68"/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</row>
    <row r="1239" spans="2:40">
      <c r="B1239" s="68"/>
      <c r="C1239" s="68"/>
      <c r="D1239" s="68"/>
      <c r="E1239" s="68"/>
      <c r="F1239" s="68"/>
      <c r="G1239" s="68"/>
      <c r="H1239" s="68"/>
      <c r="I1239" s="68"/>
      <c r="J1239" s="68"/>
      <c r="K1239" s="68"/>
      <c r="L1239" s="68"/>
      <c r="M1239" s="68"/>
      <c r="N1239" s="68"/>
      <c r="O1239" s="68"/>
      <c r="P1239" s="68"/>
      <c r="Q1239" s="68"/>
      <c r="R1239" s="68"/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</row>
    <row r="1240" spans="2:40">
      <c r="B1240" s="68"/>
      <c r="C1240" s="68"/>
      <c r="D1240" s="68"/>
      <c r="E1240" s="68"/>
      <c r="F1240" s="68"/>
      <c r="G1240" s="68"/>
      <c r="H1240" s="68"/>
      <c r="I1240" s="68"/>
      <c r="J1240" s="68"/>
      <c r="K1240" s="68"/>
      <c r="L1240" s="68"/>
      <c r="M1240" s="68"/>
      <c r="N1240" s="68"/>
      <c r="O1240" s="68"/>
      <c r="P1240" s="68"/>
      <c r="Q1240" s="68"/>
      <c r="R1240" s="68"/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</row>
    <row r="1241" spans="2:40">
      <c r="B1241" s="68"/>
      <c r="C1241" s="68"/>
      <c r="D1241" s="68"/>
      <c r="E1241" s="68"/>
      <c r="F1241" s="68"/>
      <c r="G1241" s="68"/>
      <c r="H1241" s="68"/>
      <c r="I1241" s="68"/>
      <c r="J1241" s="68"/>
      <c r="K1241" s="68"/>
      <c r="L1241" s="68"/>
      <c r="M1241" s="68"/>
      <c r="N1241" s="68"/>
      <c r="O1241" s="68"/>
      <c r="P1241" s="68"/>
      <c r="Q1241" s="68"/>
      <c r="R1241" s="68"/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</row>
    <row r="1242" spans="2:40">
      <c r="B1242" s="68"/>
      <c r="C1242" s="68"/>
      <c r="D1242" s="68"/>
      <c r="E1242" s="68"/>
      <c r="F1242" s="68"/>
      <c r="G1242" s="68"/>
      <c r="H1242" s="68"/>
      <c r="I1242" s="68"/>
      <c r="J1242" s="68"/>
      <c r="K1242" s="68"/>
      <c r="L1242" s="68"/>
      <c r="M1242" s="68"/>
      <c r="N1242" s="68"/>
      <c r="O1242" s="68"/>
      <c r="P1242" s="68"/>
      <c r="Q1242" s="68"/>
      <c r="R1242" s="68"/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</row>
    <row r="1243" spans="2:40">
      <c r="B1243" s="68"/>
      <c r="C1243" s="68"/>
      <c r="D1243" s="68"/>
      <c r="E1243" s="68"/>
      <c r="F1243" s="68"/>
      <c r="G1243" s="68"/>
      <c r="H1243" s="68"/>
      <c r="I1243" s="68"/>
      <c r="J1243" s="68"/>
      <c r="K1243" s="68"/>
      <c r="L1243" s="68"/>
      <c r="M1243" s="68"/>
      <c r="N1243" s="68"/>
      <c r="O1243" s="68"/>
      <c r="P1243" s="68"/>
      <c r="Q1243" s="68"/>
      <c r="R1243" s="68"/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</row>
    <row r="1244" spans="2:40">
      <c r="B1244" s="68"/>
      <c r="C1244" s="68"/>
      <c r="D1244" s="68"/>
      <c r="E1244" s="68"/>
      <c r="F1244" s="68"/>
      <c r="G1244" s="68"/>
      <c r="H1244" s="68"/>
      <c r="I1244" s="68"/>
      <c r="J1244" s="68"/>
      <c r="K1244" s="68"/>
      <c r="L1244" s="68"/>
      <c r="M1244" s="68"/>
      <c r="N1244" s="68"/>
      <c r="O1244" s="68"/>
      <c r="P1244" s="68"/>
      <c r="Q1244" s="68"/>
      <c r="R1244" s="68"/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</row>
    <row r="1245" spans="2:40">
      <c r="B1245" s="68"/>
      <c r="C1245" s="68"/>
      <c r="D1245" s="68"/>
      <c r="E1245" s="68"/>
      <c r="F1245" s="68"/>
      <c r="G1245" s="68"/>
      <c r="H1245" s="68"/>
      <c r="I1245" s="68"/>
      <c r="J1245" s="68"/>
      <c r="K1245" s="68"/>
      <c r="L1245" s="68"/>
      <c r="M1245" s="68"/>
      <c r="N1245" s="68"/>
      <c r="O1245" s="68"/>
      <c r="P1245" s="68"/>
      <c r="Q1245" s="68"/>
      <c r="R1245" s="68"/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</row>
    <row r="1246" spans="2:40">
      <c r="B1246" s="68"/>
      <c r="C1246" s="68"/>
      <c r="D1246" s="68"/>
      <c r="E1246" s="68"/>
      <c r="F1246" s="68"/>
      <c r="G1246" s="68"/>
      <c r="H1246" s="68"/>
      <c r="I1246" s="68"/>
      <c r="J1246" s="68"/>
      <c r="K1246" s="68"/>
      <c r="L1246" s="68"/>
      <c r="M1246" s="68"/>
      <c r="N1246" s="68"/>
      <c r="O1246" s="68"/>
      <c r="P1246" s="68"/>
      <c r="Q1246" s="68"/>
      <c r="R1246" s="68"/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</row>
    <row r="1247" spans="2:40">
      <c r="B1247" s="68"/>
      <c r="C1247" s="68"/>
      <c r="D1247" s="68"/>
      <c r="E1247" s="68"/>
      <c r="F1247" s="68"/>
      <c r="G1247" s="68"/>
      <c r="H1247" s="68"/>
      <c r="I1247" s="68"/>
      <c r="J1247" s="68"/>
      <c r="K1247" s="68"/>
      <c r="L1247" s="68"/>
      <c r="M1247" s="68"/>
      <c r="N1247" s="68"/>
      <c r="O1247" s="68"/>
      <c r="P1247" s="68"/>
      <c r="Q1247" s="68"/>
      <c r="R1247" s="68"/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</row>
    <row r="1248" spans="2:40">
      <c r="B1248" s="68"/>
      <c r="C1248" s="68"/>
      <c r="D1248" s="68"/>
      <c r="E1248" s="68"/>
      <c r="F1248" s="68"/>
      <c r="G1248" s="68"/>
      <c r="H1248" s="68"/>
      <c r="I1248" s="68"/>
      <c r="J1248" s="68"/>
      <c r="K1248" s="68"/>
      <c r="L1248" s="68"/>
      <c r="M1248" s="68"/>
      <c r="N1248" s="68"/>
      <c r="O1248" s="68"/>
      <c r="P1248" s="68"/>
      <c r="Q1248" s="68"/>
      <c r="R1248" s="68"/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</row>
    <row r="1249" spans="2:40">
      <c r="B1249" s="68"/>
      <c r="C1249" s="68"/>
      <c r="D1249" s="68"/>
      <c r="E1249" s="68"/>
      <c r="F1249" s="68"/>
      <c r="G1249" s="68"/>
      <c r="H1249" s="68"/>
      <c r="I1249" s="68"/>
      <c r="J1249" s="68"/>
      <c r="K1249" s="68"/>
      <c r="L1249" s="68"/>
      <c r="M1249" s="68"/>
      <c r="N1249" s="68"/>
      <c r="O1249" s="68"/>
      <c r="P1249" s="68"/>
      <c r="Q1249" s="68"/>
      <c r="R1249" s="68"/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</row>
    <row r="1250" spans="2:40">
      <c r="B1250" s="68"/>
      <c r="C1250" s="68"/>
      <c r="D1250" s="68"/>
      <c r="E1250" s="68"/>
      <c r="F1250" s="68"/>
      <c r="G1250" s="68"/>
      <c r="H1250" s="68"/>
      <c r="I1250" s="68"/>
      <c r="J1250" s="68"/>
      <c r="K1250" s="68"/>
      <c r="L1250" s="68"/>
      <c r="M1250" s="68"/>
      <c r="N1250" s="68"/>
      <c r="O1250" s="68"/>
      <c r="P1250" s="68"/>
      <c r="Q1250" s="68"/>
      <c r="R1250" s="68"/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</row>
    <row r="1251" spans="2:40">
      <c r="B1251" s="68"/>
      <c r="C1251" s="68"/>
      <c r="D1251" s="68"/>
      <c r="E1251" s="68"/>
      <c r="F1251" s="68"/>
      <c r="G1251" s="68"/>
      <c r="H1251" s="68"/>
      <c r="I1251" s="68"/>
      <c r="J1251" s="68"/>
      <c r="K1251" s="68"/>
      <c r="L1251" s="68"/>
      <c r="M1251" s="68"/>
      <c r="N1251" s="68"/>
      <c r="O1251" s="68"/>
      <c r="P1251" s="68"/>
      <c r="Q1251" s="68"/>
      <c r="R1251" s="68"/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</row>
    <row r="1252" spans="2:40">
      <c r="B1252" s="68"/>
      <c r="C1252" s="68"/>
      <c r="D1252" s="68"/>
      <c r="E1252" s="68"/>
      <c r="F1252" s="68"/>
      <c r="G1252" s="68"/>
      <c r="H1252" s="68"/>
      <c r="I1252" s="68"/>
      <c r="J1252" s="68"/>
      <c r="K1252" s="68"/>
      <c r="L1252" s="68"/>
      <c r="M1252" s="68"/>
      <c r="N1252" s="68"/>
      <c r="O1252" s="68"/>
      <c r="P1252" s="68"/>
      <c r="Q1252" s="68"/>
      <c r="R1252" s="68"/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</row>
    <row r="1253" spans="2:40">
      <c r="B1253" s="68"/>
      <c r="C1253" s="68"/>
      <c r="D1253" s="68"/>
      <c r="E1253" s="68"/>
      <c r="F1253" s="68"/>
      <c r="G1253" s="68"/>
      <c r="H1253" s="68"/>
      <c r="I1253" s="68"/>
      <c r="J1253" s="68"/>
      <c r="K1253" s="68"/>
      <c r="L1253" s="68"/>
      <c r="M1253" s="68"/>
      <c r="N1253" s="68"/>
      <c r="O1253" s="68"/>
      <c r="P1253" s="68"/>
      <c r="Q1253" s="68"/>
      <c r="R1253" s="68"/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</row>
    <row r="1254" spans="2:40">
      <c r="B1254" s="68"/>
      <c r="C1254" s="68"/>
      <c r="D1254" s="68"/>
      <c r="E1254" s="68"/>
      <c r="F1254" s="68"/>
      <c r="G1254" s="68"/>
      <c r="H1254" s="68"/>
      <c r="I1254" s="68"/>
      <c r="J1254" s="68"/>
      <c r="K1254" s="68"/>
      <c r="L1254" s="68"/>
      <c r="M1254" s="68"/>
      <c r="N1254" s="68"/>
      <c r="O1254" s="68"/>
      <c r="P1254" s="68"/>
      <c r="Q1254" s="68"/>
      <c r="R1254" s="68"/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</row>
    <row r="1255" spans="2:40">
      <c r="B1255" s="68"/>
      <c r="C1255" s="68"/>
      <c r="D1255" s="68"/>
      <c r="E1255" s="68"/>
      <c r="F1255" s="68"/>
      <c r="G1255" s="68"/>
      <c r="H1255" s="68"/>
      <c r="I1255" s="68"/>
      <c r="J1255" s="68"/>
      <c r="K1255" s="68"/>
      <c r="L1255" s="68"/>
      <c r="M1255" s="68"/>
      <c r="N1255" s="68"/>
      <c r="O1255" s="68"/>
      <c r="P1255" s="68"/>
      <c r="Q1255" s="68"/>
      <c r="R1255" s="68"/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</row>
    <row r="1256" spans="2:40">
      <c r="B1256" s="68"/>
      <c r="C1256" s="68"/>
      <c r="D1256" s="68"/>
      <c r="E1256" s="68"/>
      <c r="F1256" s="68"/>
      <c r="G1256" s="68"/>
      <c r="H1256" s="68"/>
      <c r="I1256" s="68"/>
      <c r="J1256" s="68"/>
      <c r="K1256" s="68"/>
      <c r="L1256" s="68"/>
      <c r="M1256" s="68"/>
      <c r="N1256" s="68"/>
      <c r="O1256" s="68"/>
      <c r="P1256" s="68"/>
      <c r="Q1256" s="68"/>
      <c r="R1256" s="68"/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</row>
    <row r="1257" spans="2:40">
      <c r="B1257" s="68"/>
      <c r="C1257" s="68"/>
      <c r="D1257" s="68"/>
      <c r="E1257" s="68"/>
      <c r="F1257" s="68"/>
      <c r="G1257" s="68"/>
      <c r="H1257" s="68"/>
      <c r="I1257" s="68"/>
      <c r="J1257" s="68"/>
      <c r="K1257" s="68"/>
      <c r="L1257" s="68"/>
      <c r="M1257" s="68"/>
      <c r="N1257" s="68"/>
      <c r="O1257" s="68"/>
      <c r="P1257" s="68"/>
      <c r="Q1257" s="68"/>
      <c r="R1257" s="68"/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</row>
    <row r="1258" spans="2:40">
      <c r="B1258" s="68"/>
      <c r="C1258" s="68"/>
      <c r="D1258" s="68"/>
      <c r="E1258" s="68"/>
      <c r="F1258" s="68"/>
      <c r="G1258" s="68"/>
      <c r="H1258" s="68"/>
      <c r="I1258" s="68"/>
      <c r="J1258" s="68"/>
      <c r="K1258" s="68"/>
      <c r="L1258" s="68"/>
      <c r="M1258" s="68"/>
      <c r="N1258" s="68"/>
      <c r="O1258" s="68"/>
      <c r="P1258" s="68"/>
      <c r="Q1258" s="68"/>
      <c r="R1258" s="68"/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</row>
    <row r="1259" spans="2:40">
      <c r="B1259" s="68"/>
      <c r="C1259" s="68"/>
      <c r="D1259" s="68"/>
      <c r="E1259" s="68"/>
      <c r="F1259" s="68"/>
      <c r="G1259" s="68"/>
      <c r="H1259" s="68"/>
      <c r="I1259" s="68"/>
      <c r="J1259" s="68"/>
      <c r="K1259" s="68"/>
      <c r="L1259" s="68"/>
      <c r="M1259" s="68"/>
      <c r="N1259" s="68"/>
      <c r="O1259" s="68"/>
      <c r="P1259" s="68"/>
      <c r="Q1259" s="68"/>
      <c r="R1259" s="68"/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</row>
    <row r="1260" spans="2:40">
      <c r="B1260" s="68"/>
      <c r="C1260" s="68"/>
      <c r="D1260" s="68"/>
      <c r="E1260" s="68"/>
      <c r="F1260" s="68"/>
      <c r="G1260" s="68"/>
      <c r="H1260" s="68"/>
      <c r="I1260" s="68"/>
      <c r="J1260" s="68"/>
      <c r="K1260" s="68"/>
      <c r="L1260" s="68"/>
      <c r="M1260" s="68"/>
      <c r="N1260" s="68"/>
      <c r="O1260" s="68"/>
      <c r="P1260" s="68"/>
      <c r="Q1260" s="68"/>
      <c r="R1260" s="68"/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</row>
    <row r="1261" spans="2:40">
      <c r="B1261" s="68"/>
      <c r="C1261" s="68"/>
      <c r="D1261" s="68"/>
      <c r="E1261" s="68"/>
      <c r="F1261" s="68"/>
      <c r="G1261" s="68"/>
      <c r="H1261" s="68"/>
      <c r="I1261" s="68"/>
      <c r="J1261" s="68"/>
      <c r="K1261" s="68"/>
      <c r="L1261" s="68"/>
      <c r="M1261" s="68"/>
      <c r="N1261" s="68"/>
      <c r="O1261" s="68"/>
      <c r="P1261" s="68"/>
      <c r="Q1261" s="68"/>
      <c r="R1261" s="68"/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</row>
    <row r="1262" spans="2:40">
      <c r="B1262" s="68"/>
      <c r="C1262" s="68"/>
      <c r="D1262" s="68"/>
      <c r="E1262" s="68"/>
      <c r="F1262" s="68"/>
      <c r="G1262" s="68"/>
      <c r="H1262" s="68"/>
      <c r="I1262" s="68"/>
      <c r="J1262" s="68"/>
      <c r="K1262" s="68"/>
      <c r="L1262" s="68"/>
      <c r="M1262" s="68"/>
      <c r="N1262" s="68"/>
      <c r="O1262" s="68"/>
      <c r="P1262" s="68"/>
      <c r="Q1262" s="68"/>
      <c r="R1262" s="68"/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</row>
    <row r="1263" spans="2:40">
      <c r="B1263" s="68"/>
      <c r="C1263" s="68"/>
      <c r="D1263" s="68"/>
      <c r="E1263" s="68"/>
      <c r="F1263" s="68"/>
      <c r="G1263" s="68"/>
      <c r="H1263" s="68"/>
      <c r="I1263" s="68"/>
      <c r="J1263" s="68"/>
      <c r="K1263" s="68"/>
      <c r="L1263" s="68"/>
      <c r="M1263" s="68"/>
      <c r="N1263" s="68"/>
      <c r="O1263" s="68"/>
      <c r="P1263" s="68"/>
      <c r="Q1263" s="68"/>
      <c r="R1263" s="68"/>
      <c r="S1263" s="68"/>
      <c r="T1263" s="68"/>
      <c r="U1263" s="68"/>
      <c r="V1263" s="68"/>
      <c r="W1263" s="68"/>
      <c r="X1263" s="68"/>
      <c r="Y1263" s="68"/>
      <c r="Z1263" s="68"/>
      <c r="AA1263" s="68"/>
      <c r="AB1263" s="68"/>
      <c r="AC1263" s="68"/>
      <c r="AD1263" s="68"/>
      <c r="AE1263" s="68"/>
      <c r="AF1263" s="68"/>
      <c r="AG1263" s="68"/>
      <c r="AH1263" s="68"/>
      <c r="AI1263" s="68"/>
      <c r="AJ1263" s="68"/>
      <c r="AK1263" s="68"/>
      <c r="AL1263" s="68"/>
      <c r="AM1263" s="68"/>
      <c r="AN1263" s="68"/>
    </row>
    <row r="1264" spans="2:40">
      <c r="B1264" s="68"/>
      <c r="C1264" s="68"/>
      <c r="D1264" s="68"/>
      <c r="E1264" s="68"/>
      <c r="F1264" s="68"/>
      <c r="G1264" s="68"/>
      <c r="H1264" s="68"/>
      <c r="I1264" s="68"/>
      <c r="J1264" s="68"/>
      <c r="K1264" s="68"/>
      <c r="L1264" s="68"/>
      <c r="M1264" s="68"/>
      <c r="N1264" s="68"/>
      <c r="O1264" s="68"/>
      <c r="P1264" s="68"/>
      <c r="Q1264" s="68"/>
      <c r="R1264" s="68"/>
      <c r="S1264" s="68"/>
      <c r="T1264" s="68"/>
      <c r="U1264" s="68"/>
      <c r="V1264" s="68"/>
      <c r="W1264" s="68"/>
      <c r="X1264" s="68"/>
      <c r="Y1264" s="68"/>
      <c r="Z1264" s="68"/>
      <c r="AA1264" s="68"/>
      <c r="AB1264" s="68"/>
      <c r="AC1264" s="68"/>
      <c r="AD1264" s="68"/>
      <c r="AE1264" s="68"/>
      <c r="AF1264" s="68"/>
      <c r="AG1264" s="68"/>
      <c r="AH1264" s="68"/>
      <c r="AI1264" s="68"/>
      <c r="AJ1264" s="68"/>
      <c r="AK1264" s="68"/>
      <c r="AL1264" s="68"/>
      <c r="AM1264" s="68"/>
      <c r="AN1264" s="68"/>
    </row>
    <row r="1265" spans="2:40">
      <c r="B1265" s="68"/>
      <c r="C1265" s="68"/>
      <c r="D1265" s="68"/>
      <c r="E1265" s="68"/>
      <c r="F1265" s="68"/>
      <c r="G1265" s="68"/>
      <c r="H1265" s="68"/>
      <c r="I1265" s="68"/>
      <c r="J1265" s="68"/>
      <c r="K1265" s="68"/>
      <c r="L1265" s="68"/>
      <c r="M1265" s="68"/>
      <c r="N1265" s="68"/>
      <c r="O1265" s="68"/>
      <c r="P1265" s="68"/>
      <c r="Q1265" s="68"/>
      <c r="R1265" s="68"/>
      <c r="S1265" s="68"/>
      <c r="T1265" s="68"/>
      <c r="U1265" s="68"/>
      <c r="V1265" s="68"/>
      <c r="W1265" s="68"/>
      <c r="X1265" s="68"/>
      <c r="Y1265" s="68"/>
      <c r="Z1265" s="68"/>
      <c r="AA1265" s="68"/>
      <c r="AB1265" s="68"/>
      <c r="AC1265" s="68"/>
      <c r="AD1265" s="68"/>
      <c r="AE1265" s="68"/>
      <c r="AF1265" s="68"/>
      <c r="AG1265" s="68"/>
      <c r="AH1265" s="68"/>
      <c r="AI1265" s="68"/>
      <c r="AJ1265" s="68"/>
      <c r="AK1265" s="68"/>
      <c r="AL1265" s="68"/>
      <c r="AM1265" s="68"/>
      <c r="AN1265" s="68"/>
    </row>
    <row r="1266" spans="2:40">
      <c r="B1266" s="68"/>
      <c r="C1266" s="68"/>
      <c r="D1266" s="68"/>
      <c r="E1266" s="68"/>
      <c r="F1266" s="68"/>
      <c r="G1266" s="68"/>
      <c r="H1266" s="68"/>
      <c r="I1266" s="68"/>
      <c r="J1266" s="68"/>
      <c r="K1266" s="68"/>
      <c r="L1266" s="68"/>
      <c r="M1266" s="68"/>
      <c r="N1266" s="68"/>
      <c r="O1266" s="68"/>
      <c r="P1266" s="68"/>
      <c r="Q1266" s="68"/>
      <c r="R1266" s="68"/>
      <c r="S1266" s="68"/>
      <c r="T1266" s="68"/>
      <c r="U1266" s="68"/>
      <c r="V1266" s="68"/>
      <c r="W1266" s="68"/>
      <c r="X1266" s="68"/>
      <c r="Y1266" s="68"/>
      <c r="Z1266" s="68"/>
      <c r="AA1266" s="68"/>
      <c r="AB1266" s="68"/>
      <c r="AC1266" s="68"/>
      <c r="AD1266" s="68"/>
      <c r="AE1266" s="68"/>
      <c r="AF1266" s="68"/>
      <c r="AG1266" s="68"/>
      <c r="AH1266" s="68"/>
      <c r="AI1266" s="68"/>
      <c r="AJ1266" s="68"/>
      <c r="AK1266" s="68"/>
      <c r="AL1266" s="68"/>
      <c r="AM1266" s="68"/>
      <c r="AN1266" s="68"/>
    </row>
    <row r="1267" spans="2:40">
      <c r="B1267" s="68"/>
      <c r="C1267" s="68"/>
      <c r="D1267" s="68"/>
      <c r="E1267" s="68"/>
      <c r="F1267" s="68"/>
      <c r="G1267" s="68"/>
      <c r="H1267" s="68"/>
      <c r="I1267" s="68"/>
      <c r="J1267" s="68"/>
      <c r="K1267" s="68"/>
      <c r="L1267" s="68"/>
      <c r="M1267" s="68"/>
      <c r="N1267" s="68"/>
      <c r="O1267" s="68"/>
      <c r="P1267" s="68"/>
      <c r="Q1267" s="68"/>
      <c r="R1267" s="68"/>
      <c r="S1267" s="68"/>
      <c r="T1267" s="68"/>
      <c r="U1267" s="68"/>
      <c r="V1267" s="68"/>
      <c r="W1267" s="68"/>
      <c r="X1267" s="68"/>
      <c r="Y1267" s="68"/>
      <c r="Z1267" s="68"/>
      <c r="AA1267" s="68"/>
      <c r="AB1267" s="68"/>
      <c r="AC1267" s="68"/>
      <c r="AD1267" s="68"/>
      <c r="AE1267" s="68"/>
      <c r="AF1267" s="68"/>
      <c r="AG1267" s="68"/>
      <c r="AH1267" s="68"/>
      <c r="AI1267" s="68"/>
      <c r="AJ1267" s="68"/>
      <c r="AK1267" s="68"/>
      <c r="AL1267" s="68"/>
      <c r="AM1267" s="68"/>
      <c r="AN1267" s="68"/>
    </row>
    <row r="1268" spans="2:40">
      <c r="B1268" s="68"/>
      <c r="C1268" s="68"/>
      <c r="D1268" s="68"/>
      <c r="E1268" s="68"/>
      <c r="F1268" s="68"/>
      <c r="G1268" s="68"/>
      <c r="H1268" s="68"/>
      <c r="I1268" s="68"/>
      <c r="J1268" s="68"/>
      <c r="K1268" s="68"/>
      <c r="L1268" s="68"/>
      <c r="M1268" s="68"/>
      <c r="N1268" s="68"/>
      <c r="O1268" s="68"/>
      <c r="P1268" s="68"/>
      <c r="Q1268" s="68"/>
      <c r="R1268" s="68"/>
      <c r="S1268" s="68"/>
      <c r="T1268" s="68"/>
      <c r="U1268" s="68"/>
      <c r="V1268" s="68"/>
      <c r="W1268" s="68"/>
      <c r="X1268" s="68"/>
      <c r="Y1268" s="68"/>
      <c r="Z1268" s="68"/>
      <c r="AA1268" s="68"/>
      <c r="AB1268" s="68"/>
      <c r="AC1268" s="68"/>
      <c r="AD1268" s="68"/>
      <c r="AE1268" s="68"/>
      <c r="AF1268" s="68"/>
      <c r="AG1268" s="68"/>
      <c r="AH1268" s="68"/>
      <c r="AI1268" s="68"/>
      <c r="AJ1268" s="68"/>
      <c r="AK1268" s="68"/>
      <c r="AL1268" s="68"/>
      <c r="AM1268" s="68"/>
      <c r="AN1268" s="68"/>
    </row>
    <row r="1269" spans="2:40">
      <c r="B1269" s="68"/>
      <c r="C1269" s="68"/>
      <c r="D1269" s="68"/>
      <c r="E1269" s="68"/>
      <c r="F1269" s="68"/>
      <c r="G1269" s="68"/>
      <c r="H1269" s="68"/>
      <c r="I1269" s="68"/>
      <c r="J1269" s="68"/>
      <c r="K1269" s="68"/>
      <c r="L1269" s="68"/>
      <c r="M1269" s="68"/>
      <c r="N1269" s="68"/>
      <c r="O1269" s="68"/>
      <c r="P1269" s="68"/>
      <c r="Q1269" s="68"/>
      <c r="R1269" s="68"/>
      <c r="S1269" s="68"/>
      <c r="T1269" s="68"/>
      <c r="U1269" s="68"/>
      <c r="V1269" s="68"/>
      <c r="W1269" s="68"/>
      <c r="X1269" s="68"/>
      <c r="Y1269" s="68"/>
      <c r="Z1269" s="68"/>
      <c r="AA1269" s="68"/>
      <c r="AB1269" s="68"/>
      <c r="AC1269" s="68"/>
      <c r="AD1269" s="68"/>
      <c r="AE1269" s="68"/>
      <c r="AF1269" s="68"/>
      <c r="AG1269" s="68"/>
      <c r="AH1269" s="68"/>
      <c r="AI1269" s="68"/>
      <c r="AJ1269" s="68"/>
      <c r="AK1269" s="68"/>
      <c r="AL1269" s="68"/>
      <c r="AM1269" s="68"/>
      <c r="AN1269" s="68"/>
    </row>
    <row r="1270" spans="2:40">
      <c r="B1270" s="68"/>
      <c r="C1270" s="68"/>
      <c r="D1270" s="68"/>
      <c r="E1270" s="68"/>
      <c r="F1270" s="68"/>
      <c r="G1270" s="68"/>
      <c r="H1270" s="68"/>
      <c r="I1270" s="68"/>
      <c r="J1270" s="68"/>
      <c r="K1270" s="68"/>
      <c r="L1270" s="68"/>
      <c r="M1270" s="68"/>
      <c r="N1270" s="68"/>
      <c r="O1270" s="68"/>
      <c r="P1270" s="68"/>
      <c r="Q1270" s="68"/>
      <c r="R1270" s="68"/>
      <c r="S1270" s="68"/>
      <c r="T1270" s="68"/>
      <c r="U1270" s="68"/>
      <c r="V1270" s="68"/>
      <c r="W1270" s="68"/>
      <c r="X1270" s="68"/>
      <c r="Y1270" s="68"/>
      <c r="Z1270" s="68"/>
      <c r="AA1270" s="68"/>
      <c r="AB1270" s="68"/>
      <c r="AC1270" s="68"/>
      <c r="AD1270" s="68"/>
      <c r="AE1270" s="68"/>
      <c r="AF1270" s="68"/>
      <c r="AG1270" s="68"/>
      <c r="AH1270" s="68"/>
      <c r="AI1270" s="68"/>
      <c r="AJ1270" s="68"/>
      <c r="AK1270" s="68"/>
      <c r="AL1270" s="68"/>
      <c r="AM1270" s="68"/>
      <c r="AN1270" s="68"/>
    </row>
    <row r="1271" spans="2:40">
      <c r="B1271" s="68"/>
      <c r="C1271" s="68"/>
      <c r="D1271" s="68"/>
      <c r="E1271" s="68"/>
      <c r="F1271" s="68"/>
      <c r="G1271" s="68"/>
      <c r="H1271" s="68"/>
      <c r="I1271" s="68"/>
      <c r="J1271" s="68"/>
      <c r="K1271" s="68"/>
      <c r="L1271" s="68"/>
      <c r="M1271" s="68"/>
      <c r="N1271" s="68"/>
      <c r="O1271" s="68"/>
      <c r="P1271" s="68"/>
      <c r="Q1271" s="68"/>
      <c r="R1271" s="68"/>
      <c r="S1271" s="68"/>
      <c r="T1271" s="68"/>
      <c r="U1271" s="68"/>
      <c r="V1271" s="68"/>
      <c r="W1271" s="68"/>
      <c r="X1271" s="68"/>
      <c r="Y1271" s="68"/>
      <c r="Z1271" s="68"/>
      <c r="AA1271" s="68"/>
      <c r="AB1271" s="68"/>
      <c r="AC1271" s="68"/>
      <c r="AD1271" s="68"/>
      <c r="AE1271" s="68"/>
      <c r="AF1271" s="68"/>
      <c r="AG1271" s="68"/>
      <c r="AH1271" s="68"/>
      <c r="AI1271" s="68"/>
      <c r="AJ1271" s="68"/>
      <c r="AK1271" s="68"/>
      <c r="AL1271" s="68"/>
      <c r="AM1271" s="68"/>
      <c r="AN1271" s="68"/>
    </row>
    <row r="1272" spans="2:40">
      <c r="B1272" s="68"/>
      <c r="C1272" s="68"/>
      <c r="D1272" s="68"/>
      <c r="E1272" s="68"/>
      <c r="F1272" s="68"/>
      <c r="G1272" s="68"/>
      <c r="H1272" s="68"/>
      <c r="I1272" s="68"/>
      <c r="J1272" s="68"/>
      <c r="K1272" s="68"/>
      <c r="L1272" s="68"/>
      <c r="M1272" s="68"/>
      <c r="N1272" s="68"/>
      <c r="O1272" s="68"/>
      <c r="P1272" s="68"/>
      <c r="Q1272" s="68"/>
      <c r="R1272" s="68"/>
      <c r="S1272" s="68"/>
      <c r="T1272" s="68"/>
      <c r="U1272" s="68"/>
      <c r="V1272" s="68"/>
      <c r="W1272" s="68"/>
      <c r="X1272" s="68"/>
      <c r="Y1272" s="68"/>
      <c r="Z1272" s="68"/>
      <c r="AA1272" s="68"/>
      <c r="AB1272" s="68"/>
      <c r="AC1272" s="68"/>
      <c r="AD1272" s="68"/>
      <c r="AE1272" s="68"/>
      <c r="AF1272" s="68"/>
      <c r="AG1272" s="68"/>
      <c r="AH1272" s="68"/>
      <c r="AI1272" s="68"/>
      <c r="AJ1272" s="68"/>
      <c r="AK1272" s="68"/>
      <c r="AL1272" s="68"/>
      <c r="AM1272" s="68"/>
      <c r="AN1272" s="68"/>
    </row>
    <row r="1273" spans="2:40">
      <c r="B1273" s="68"/>
      <c r="C1273" s="68"/>
      <c r="D1273" s="68"/>
      <c r="E1273" s="68"/>
      <c r="F1273" s="68"/>
      <c r="G1273" s="68"/>
      <c r="H1273" s="68"/>
      <c r="I1273" s="68"/>
      <c r="J1273" s="68"/>
      <c r="K1273" s="68"/>
      <c r="L1273" s="68"/>
      <c r="M1273" s="68"/>
      <c r="N1273" s="68"/>
      <c r="O1273" s="68"/>
      <c r="P1273" s="68"/>
      <c r="Q1273" s="68"/>
      <c r="R1273" s="68"/>
      <c r="S1273" s="68"/>
      <c r="T1273" s="68"/>
      <c r="U1273" s="68"/>
      <c r="V1273" s="68"/>
      <c r="W1273" s="68"/>
      <c r="X1273" s="68"/>
      <c r="Y1273" s="68"/>
      <c r="Z1273" s="68"/>
      <c r="AA1273" s="68"/>
      <c r="AB1273" s="68"/>
      <c r="AC1273" s="68"/>
      <c r="AD1273" s="68"/>
      <c r="AE1273" s="68"/>
      <c r="AF1273" s="68"/>
      <c r="AG1273" s="68"/>
      <c r="AH1273" s="68"/>
      <c r="AI1273" s="68"/>
      <c r="AJ1273" s="68"/>
      <c r="AK1273" s="68"/>
      <c r="AL1273" s="68"/>
      <c r="AM1273" s="68"/>
      <c r="AN1273" s="68"/>
    </row>
    <row r="1274" spans="2:40">
      <c r="B1274" s="68"/>
      <c r="C1274" s="68"/>
      <c r="D1274" s="68"/>
      <c r="E1274" s="68"/>
      <c r="F1274" s="68"/>
      <c r="G1274" s="68"/>
      <c r="H1274" s="68"/>
      <c r="I1274" s="68"/>
      <c r="J1274" s="68"/>
      <c r="K1274" s="68"/>
      <c r="L1274" s="68"/>
      <c r="M1274" s="68"/>
      <c r="N1274" s="68"/>
      <c r="O1274" s="68"/>
      <c r="P1274" s="68"/>
      <c r="Q1274" s="68"/>
      <c r="R1274" s="68"/>
      <c r="S1274" s="68"/>
      <c r="T1274" s="68"/>
      <c r="U1274" s="68"/>
      <c r="V1274" s="68"/>
      <c r="W1274" s="68"/>
      <c r="X1274" s="68"/>
      <c r="Y1274" s="68"/>
      <c r="Z1274" s="68"/>
      <c r="AA1274" s="68"/>
      <c r="AB1274" s="68"/>
      <c r="AC1274" s="68"/>
      <c r="AD1274" s="68"/>
      <c r="AE1274" s="68"/>
      <c r="AF1274" s="68"/>
      <c r="AG1274" s="68"/>
      <c r="AH1274" s="68"/>
      <c r="AI1274" s="68"/>
      <c r="AJ1274" s="68"/>
      <c r="AK1274" s="68"/>
      <c r="AL1274" s="68"/>
      <c r="AM1274" s="68"/>
      <c r="AN1274" s="68"/>
    </row>
    <row r="1275" spans="2:40">
      <c r="B1275" s="68"/>
      <c r="C1275" s="68"/>
      <c r="D1275" s="68"/>
      <c r="E1275" s="68"/>
      <c r="F1275" s="68"/>
      <c r="G1275" s="68"/>
      <c r="H1275" s="68"/>
      <c r="I1275" s="68"/>
      <c r="J1275" s="68"/>
      <c r="K1275" s="68"/>
      <c r="L1275" s="68"/>
      <c r="M1275" s="68"/>
      <c r="N1275" s="68"/>
      <c r="O1275" s="68"/>
      <c r="P1275" s="68"/>
      <c r="Q1275" s="68"/>
      <c r="R1275" s="68"/>
      <c r="S1275" s="68"/>
      <c r="T1275" s="68"/>
      <c r="U1275" s="68"/>
      <c r="V1275" s="68"/>
      <c r="W1275" s="68"/>
      <c r="X1275" s="68"/>
      <c r="Y1275" s="68"/>
      <c r="Z1275" s="68"/>
      <c r="AA1275" s="68"/>
      <c r="AB1275" s="68"/>
      <c r="AC1275" s="68"/>
      <c r="AD1275" s="68"/>
      <c r="AE1275" s="68"/>
      <c r="AF1275" s="68"/>
      <c r="AG1275" s="68"/>
      <c r="AH1275" s="68"/>
      <c r="AI1275" s="68"/>
      <c r="AJ1275" s="68"/>
      <c r="AK1275" s="68"/>
      <c r="AL1275" s="68"/>
      <c r="AM1275" s="68"/>
      <c r="AN1275" s="68"/>
    </row>
    <row r="1276" spans="2:40">
      <c r="B1276" s="68"/>
      <c r="C1276" s="68"/>
      <c r="D1276" s="68"/>
      <c r="E1276" s="68"/>
      <c r="F1276" s="68"/>
      <c r="G1276" s="68"/>
      <c r="H1276" s="68"/>
      <c r="I1276" s="68"/>
      <c r="J1276" s="68"/>
      <c r="K1276" s="68"/>
      <c r="L1276" s="68"/>
      <c r="M1276" s="68"/>
      <c r="N1276" s="68"/>
      <c r="O1276" s="68"/>
      <c r="P1276" s="68"/>
      <c r="Q1276" s="68"/>
      <c r="R1276" s="68"/>
      <c r="S1276" s="68"/>
      <c r="T1276" s="68"/>
      <c r="U1276" s="68"/>
      <c r="V1276" s="68"/>
      <c r="W1276" s="68"/>
      <c r="X1276" s="68"/>
      <c r="Y1276" s="68"/>
      <c r="Z1276" s="68"/>
      <c r="AA1276" s="68"/>
      <c r="AB1276" s="68"/>
      <c r="AC1276" s="68"/>
      <c r="AD1276" s="68"/>
      <c r="AE1276" s="68"/>
      <c r="AF1276" s="68"/>
      <c r="AG1276" s="68"/>
      <c r="AH1276" s="68"/>
      <c r="AI1276" s="68"/>
      <c r="AJ1276" s="68"/>
      <c r="AK1276" s="68"/>
      <c r="AL1276" s="68"/>
      <c r="AM1276" s="68"/>
      <c r="AN1276" s="68"/>
    </row>
    <row r="1277" spans="2:40">
      <c r="B1277" s="68"/>
      <c r="C1277" s="68"/>
      <c r="D1277" s="68"/>
      <c r="E1277" s="68"/>
      <c r="F1277" s="68"/>
      <c r="G1277" s="68"/>
      <c r="H1277" s="68"/>
      <c r="I1277" s="68"/>
      <c r="J1277" s="68"/>
      <c r="K1277" s="68"/>
      <c r="L1277" s="68"/>
      <c r="M1277" s="68"/>
      <c r="N1277" s="68"/>
      <c r="O1277" s="68"/>
      <c r="P1277" s="68"/>
      <c r="Q1277" s="68"/>
      <c r="R1277" s="68"/>
      <c r="S1277" s="68"/>
      <c r="T1277" s="68"/>
      <c r="U1277" s="68"/>
      <c r="V1277" s="68"/>
      <c r="W1277" s="68"/>
      <c r="X1277" s="68"/>
      <c r="Y1277" s="68"/>
      <c r="Z1277" s="68"/>
      <c r="AA1277" s="68"/>
      <c r="AB1277" s="68"/>
      <c r="AC1277" s="68"/>
      <c r="AD1277" s="68"/>
      <c r="AE1277" s="68"/>
      <c r="AF1277" s="68"/>
      <c r="AG1277" s="68"/>
      <c r="AH1277" s="68"/>
      <c r="AI1277" s="68"/>
      <c r="AJ1277" s="68"/>
      <c r="AK1277" s="68"/>
      <c r="AL1277" s="68"/>
      <c r="AM1277" s="68"/>
      <c r="AN1277" s="68"/>
    </row>
    <row r="1278" spans="2:40">
      <c r="B1278" s="68"/>
      <c r="C1278" s="68"/>
      <c r="D1278" s="68"/>
      <c r="E1278" s="68"/>
      <c r="F1278" s="68"/>
      <c r="G1278" s="68"/>
      <c r="H1278" s="68"/>
      <c r="I1278" s="68"/>
      <c r="J1278" s="68"/>
      <c r="K1278" s="68"/>
      <c r="L1278" s="68"/>
      <c r="M1278" s="68"/>
      <c r="N1278" s="68"/>
      <c r="O1278" s="68"/>
      <c r="P1278" s="68"/>
      <c r="Q1278" s="68"/>
      <c r="R1278" s="68"/>
      <c r="S1278" s="68"/>
      <c r="T1278" s="68"/>
      <c r="U1278" s="68"/>
      <c r="V1278" s="68"/>
      <c r="W1278" s="68"/>
      <c r="X1278" s="68"/>
      <c r="Y1278" s="68"/>
      <c r="Z1278" s="68"/>
      <c r="AA1278" s="68"/>
      <c r="AB1278" s="68"/>
      <c r="AC1278" s="68"/>
      <c r="AD1278" s="68"/>
      <c r="AE1278" s="68"/>
      <c r="AF1278" s="68"/>
      <c r="AG1278" s="68"/>
      <c r="AH1278" s="68"/>
      <c r="AI1278" s="68"/>
      <c r="AJ1278" s="68"/>
      <c r="AK1278" s="68"/>
      <c r="AL1278" s="68"/>
      <c r="AM1278" s="68"/>
      <c r="AN1278" s="68"/>
    </row>
    <row r="1279" spans="2:40">
      <c r="B1279" s="68"/>
      <c r="C1279" s="68"/>
      <c r="D1279" s="68"/>
      <c r="E1279" s="68"/>
      <c r="F1279" s="68"/>
      <c r="G1279" s="68"/>
      <c r="H1279" s="68"/>
      <c r="I1279" s="68"/>
      <c r="J1279" s="68"/>
      <c r="K1279" s="68"/>
      <c r="L1279" s="68"/>
      <c r="M1279" s="68"/>
      <c r="N1279" s="68"/>
      <c r="O1279" s="68"/>
      <c r="P1279" s="68"/>
      <c r="Q1279" s="68"/>
      <c r="R1279" s="68"/>
      <c r="S1279" s="68"/>
      <c r="T1279" s="68"/>
      <c r="U1279" s="68"/>
      <c r="V1279" s="68"/>
      <c r="W1279" s="68"/>
      <c r="X1279" s="68"/>
      <c r="Y1279" s="68"/>
      <c r="Z1279" s="68"/>
      <c r="AA1279" s="68"/>
      <c r="AB1279" s="68"/>
      <c r="AC1279" s="68"/>
      <c r="AD1279" s="68"/>
      <c r="AE1279" s="68"/>
      <c r="AF1279" s="68"/>
      <c r="AG1279" s="68"/>
      <c r="AH1279" s="68"/>
      <c r="AI1279" s="68"/>
      <c r="AJ1279" s="68"/>
      <c r="AK1279" s="68"/>
      <c r="AL1279" s="68"/>
      <c r="AM1279" s="68"/>
      <c r="AN1279" s="68"/>
    </row>
    <row r="1280" spans="2:40">
      <c r="B1280" s="68"/>
      <c r="C1280" s="68"/>
      <c r="D1280" s="68"/>
      <c r="E1280" s="68"/>
      <c r="F1280" s="68"/>
      <c r="G1280" s="68"/>
      <c r="H1280" s="68"/>
      <c r="I1280" s="68"/>
      <c r="J1280" s="68"/>
      <c r="K1280" s="68"/>
      <c r="L1280" s="68"/>
      <c r="M1280" s="68"/>
      <c r="N1280" s="68"/>
      <c r="O1280" s="68"/>
      <c r="P1280" s="68"/>
      <c r="Q1280" s="68"/>
      <c r="R1280" s="68"/>
      <c r="S1280" s="68"/>
      <c r="T1280" s="68"/>
      <c r="U1280" s="68"/>
      <c r="V1280" s="68"/>
      <c r="W1280" s="68"/>
      <c r="X1280" s="68"/>
      <c r="Y1280" s="68"/>
      <c r="Z1280" s="68"/>
      <c r="AA1280" s="68"/>
      <c r="AB1280" s="68"/>
      <c r="AC1280" s="68"/>
      <c r="AD1280" s="68"/>
      <c r="AE1280" s="68"/>
      <c r="AF1280" s="68"/>
      <c r="AG1280" s="68"/>
      <c r="AH1280" s="68"/>
      <c r="AI1280" s="68"/>
      <c r="AJ1280" s="68"/>
      <c r="AK1280" s="68"/>
      <c r="AL1280" s="68"/>
      <c r="AM1280" s="68"/>
      <c r="AN1280" s="68"/>
    </row>
    <row r="1281" spans="2:40">
      <c r="B1281" s="68"/>
      <c r="C1281" s="68"/>
      <c r="D1281" s="68"/>
      <c r="E1281" s="68"/>
      <c r="F1281" s="68"/>
      <c r="G1281" s="68"/>
      <c r="H1281" s="68"/>
      <c r="I1281" s="68"/>
      <c r="J1281" s="68"/>
      <c r="K1281" s="68"/>
      <c r="L1281" s="68"/>
      <c r="M1281" s="68"/>
      <c r="N1281" s="68"/>
      <c r="O1281" s="68"/>
      <c r="P1281" s="68"/>
      <c r="Q1281" s="68"/>
      <c r="R1281" s="68"/>
      <c r="S1281" s="68"/>
      <c r="T1281" s="68"/>
      <c r="U1281" s="68"/>
      <c r="V1281" s="68"/>
      <c r="W1281" s="68"/>
      <c r="X1281" s="68"/>
      <c r="Y1281" s="68"/>
      <c r="Z1281" s="68"/>
      <c r="AA1281" s="68"/>
      <c r="AB1281" s="68"/>
      <c r="AC1281" s="68"/>
      <c r="AD1281" s="68"/>
      <c r="AE1281" s="68"/>
      <c r="AF1281" s="68"/>
      <c r="AG1281" s="68"/>
      <c r="AH1281" s="68"/>
      <c r="AI1281" s="68"/>
      <c r="AJ1281" s="68"/>
      <c r="AK1281" s="68"/>
      <c r="AL1281" s="68"/>
      <c r="AM1281" s="68"/>
      <c r="AN1281" s="68"/>
    </row>
    <row r="1282" spans="2:40">
      <c r="B1282" s="68"/>
      <c r="C1282" s="68"/>
      <c r="D1282" s="68"/>
      <c r="E1282" s="68"/>
      <c r="F1282" s="68"/>
      <c r="G1282" s="68"/>
      <c r="H1282" s="68"/>
      <c r="I1282" s="68"/>
      <c r="J1282" s="68"/>
      <c r="K1282" s="68"/>
      <c r="L1282" s="68"/>
      <c r="M1282" s="68"/>
      <c r="N1282" s="68"/>
      <c r="O1282" s="68"/>
      <c r="P1282" s="68"/>
      <c r="Q1282" s="68"/>
      <c r="R1282" s="68"/>
      <c r="S1282" s="68"/>
      <c r="T1282" s="68"/>
      <c r="U1282" s="68"/>
      <c r="V1282" s="68"/>
      <c r="W1282" s="68"/>
      <c r="X1282" s="68"/>
      <c r="Y1282" s="68"/>
      <c r="Z1282" s="68"/>
      <c r="AA1282" s="68"/>
      <c r="AB1282" s="68"/>
      <c r="AC1282" s="68"/>
      <c r="AD1282" s="68"/>
      <c r="AE1282" s="68"/>
      <c r="AF1282" s="68"/>
      <c r="AG1282" s="68"/>
      <c r="AH1282" s="68"/>
      <c r="AI1282" s="68"/>
      <c r="AJ1282" s="68"/>
      <c r="AK1282" s="68"/>
      <c r="AL1282" s="68"/>
      <c r="AM1282" s="68"/>
      <c r="AN1282" s="68"/>
    </row>
    <row r="1283" spans="2:40">
      <c r="B1283" s="68"/>
      <c r="C1283" s="68"/>
      <c r="D1283" s="68"/>
      <c r="E1283" s="68"/>
      <c r="F1283" s="68"/>
      <c r="G1283" s="68"/>
      <c r="H1283" s="68"/>
      <c r="I1283" s="68"/>
      <c r="J1283" s="68"/>
      <c r="K1283" s="68"/>
      <c r="L1283" s="68"/>
      <c r="M1283" s="68"/>
      <c r="N1283" s="68"/>
      <c r="O1283" s="68"/>
      <c r="P1283" s="68"/>
      <c r="Q1283" s="68"/>
      <c r="R1283" s="68"/>
      <c r="S1283" s="68"/>
      <c r="T1283" s="68"/>
      <c r="U1283" s="68"/>
      <c r="V1283" s="68"/>
      <c r="W1283" s="68"/>
      <c r="X1283" s="68"/>
      <c r="Y1283" s="68"/>
      <c r="Z1283" s="68"/>
      <c r="AA1283" s="68"/>
      <c r="AB1283" s="68"/>
      <c r="AC1283" s="68"/>
      <c r="AD1283" s="68"/>
      <c r="AE1283" s="68"/>
      <c r="AF1283" s="68"/>
      <c r="AG1283" s="68"/>
      <c r="AH1283" s="68"/>
      <c r="AI1283" s="68"/>
      <c r="AJ1283" s="68"/>
      <c r="AK1283" s="68"/>
      <c r="AL1283" s="68"/>
      <c r="AM1283" s="68"/>
      <c r="AN1283" s="68"/>
    </row>
    <row r="1284" spans="2:40">
      <c r="B1284" s="68"/>
      <c r="C1284" s="68"/>
      <c r="D1284" s="68"/>
      <c r="E1284" s="68"/>
      <c r="F1284" s="68"/>
      <c r="G1284" s="68"/>
      <c r="H1284" s="68"/>
      <c r="I1284" s="68"/>
      <c r="J1284" s="68"/>
      <c r="K1284" s="68"/>
      <c r="L1284" s="68"/>
      <c r="M1284" s="68"/>
      <c r="N1284" s="68"/>
      <c r="O1284" s="68"/>
      <c r="P1284" s="68"/>
      <c r="Q1284" s="68"/>
      <c r="R1284" s="68"/>
      <c r="S1284" s="68"/>
      <c r="T1284" s="68"/>
      <c r="U1284" s="68"/>
      <c r="V1284" s="68"/>
      <c r="W1284" s="68"/>
      <c r="X1284" s="68"/>
      <c r="Y1284" s="68"/>
      <c r="Z1284" s="68"/>
      <c r="AA1284" s="68"/>
      <c r="AB1284" s="68"/>
      <c r="AC1284" s="68"/>
      <c r="AD1284" s="68"/>
      <c r="AE1284" s="68"/>
      <c r="AF1284" s="68"/>
      <c r="AG1284" s="68"/>
      <c r="AH1284" s="68"/>
      <c r="AI1284" s="68"/>
      <c r="AJ1284" s="68"/>
      <c r="AK1284" s="68"/>
      <c r="AL1284" s="68"/>
      <c r="AM1284" s="68"/>
      <c r="AN1284" s="68"/>
    </row>
    <row r="1285" spans="2:40">
      <c r="B1285" s="68"/>
      <c r="C1285" s="68"/>
      <c r="D1285" s="68"/>
      <c r="E1285" s="68"/>
      <c r="F1285" s="68"/>
      <c r="G1285" s="68"/>
      <c r="H1285" s="68"/>
      <c r="I1285" s="68"/>
      <c r="J1285" s="68"/>
      <c r="K1285" s="68"/>
      <c r="L1285" s="68"/>
      <c r="M1285" s="68"/>
      <c r="N1285" s="68"/>
      <c r="O1285" s="68"/>
      <c r="P1285" s="68"/>
      <c r="Q1285" s="68"/>
      <c r="R1285" s="68"/>
      <c r="S1285" s="68"/>
      <c r="T1285" s="68"/>
      <c r="U1285" s="68"/>
      <c r="V1285" s="68"/>
      <c r="W1285" s="68"/>
      <c r="X1285" s="68"/>
      <c r="Y1285" s="68"/>
      <c r="Z1285" s="68"/>
      <c r="AA1285" s="68"/>
      <c r="AB1285" s="68"/>
      <c r="AC1285" s="68"/>
      <c r="AD1285" s="68"/>
      <c r="AE1285" s="68"/>
      <c r="AF1285" s="68"/>
      <c r="AG1285" s="68"/>
      <c r="AH1285" s="68"/>
      <c r="AI1285" s="68"/>
      <c r="AJ1285" s="68"/>
      <c r="AK1285" s="68"/>
      <c r="AL1285" s="68"/>
      <c r="AM1285" s="68"/>
      <c r="AN1285" s="68"/>
    </row>
    <row r="1286" spans="2:40">
      <c r="B1286" s="68"/>
      <c r="C1286" s="68"/>
      <c r="D1286" s="68"/>
      <c r="E1286" s="68"/>
      <c r="F1286" s="68"/>
      <c r="G1286" s="68"/>
      <c r="H1286" s="68"/>
      <c r="I1286" s="68"/>
      <c r="J1286" s="68"/>
      <c r="K1286" s="68"/>
      <c r="L1286" s="68"/>
      <c r="M1286" s="68"/>
      <c r="N1286" s="68"/>
      <c r="O1286" s="68"/>
      <c r="P1286" s="68"/>
      <c r="Q1286" s="68"/>
      <c r="R1286" s="68"/>
      <c r="S1286" s="68"/>
      <c r="T1286" s="68"/>
      <c r="U1286" s="68"/>
      <c r="V1286" s="68"/>
      <c r="W1286" s="68"/>
      <c r="X1286" s="68"/>
      <c r="Y1286" s="68"/>
      <c r="Z1286" s="68"/>
      <c r="AA1286" s="68"/>
      <c r="AB1286" s="68"/>
      <c r="AC1286" s="68"/>
      <c r="AD1286" s="68"/>
      <c r="AE1286" s="68"/>
      <c r="AF1286" s="68"/>
      <c r="AG1286" s="68"/>
      <c r="AH1286" s="68"/>
      <c r="AI1286" s="68"/>
      <c r="AJ1286" s="68"/>
      <c r="AK1286" s="68"/>
      <c r="AL1286" s="68"/>
      <c r="AM1286" s="68"/>
      <c r="AN1286" s="68"/>
    </row>
    <row r="1287" spans="2:40">
      <c r="B1287" s="68"/>
      <c r="C1287" s="68"/>
      <c r="D1287" s="68"/>
      <c r="E1287" s="68"/>
      <c r="F1287" s="68"/>
      <c r="G1287" s="68"/>
      <c r="H1287" s="68"/>
      <c r="I1287" s="68"/>
      <c r="J1287" s="68"/>
      <c r="K1287" s="68"/>
      <c r="L1287" s="68"/>
      <c r="M1287" s="68"/>
      <c r="N1287" s="68"/>
      <c r="O1287" s="68"/>
      <c r="P1287" s="68"/>
      <c r="Q1287" s="68"/>
      <c r="R1287" s="68"/>
      <c r="S1287" s="68"/>
      <c r="T1287" s="68"/>
      <c r="U1287" s="68"/>
      <c r="V1287" s="68"/>
      <c r="W1287" s="68"/>
      <c r="X1287" s="68"/>
      <c r="Y1287" s="68"/>
      <c r="Z1287" s="68"/>
      <c r="AA1287" s="68"/>
      <c r="AB1287" s="68"/>
      <c r="AC1287" s="68"/>
      <c r="AD1287" s="68"/>
      <c r="AE1287" s="68"/>
      <c r="AF1287" s="68"/>
      <c r="AG1287" s="68"/>
      <c r="AH1287" s="68"/>
      <c r="AI1287" s="68"/>
      <c r="AJ1287" s="68"/>
      <c r="AK1287" s="68"/>
      <c r="AL1287" s="68"/>
      <c r="AM1287" s="68"/>
      <c r="AN1287" s="68"/>
    </row>
    <row r="1288" spans="2:40">
      <c r="B1288" s="68"/>
      <c r="C1288" s="68"/>
      <c r="D1288" s="68"/>
      <c r="E1288" s="68"/>
      <c r="F1288" s="68"/>
      <c r="G1288" s="68"/>
      <c r="H1288" s="68"/>
      <c r="I1288" s="68"/>
      <c r="J1288" s="68"/>
      <c r="K1288" s="68"/>
      <c r="L1288" s="68"/>
      <c r="M1288" s="68"/>
      <c r="N1288" s="68"/>
      <c r="O1288" s="68"/>
      <c r="P1288" s="68"/>
      <c r="Q1288" s="68"/>
      <c r="R1288" s="68"/>
      <c r="S1288" s="68"/>
      <c r="T1288" s="68"/>
      <c r="U1288" s="68"/>
      <c r="V1288" s="68"/>
      <c r="W1288" s="68"/>
      <c r="X1288" s="68"/>
      <c r="Y1288" s="68"/>
      <c r="Z1288" s="68"/>
      <c r="AA1288" s="68"/>
      <c r="AB1288" s="68"/>
      <c r="AC1288" s="68"/>
      <c r="AD1288" s="68"/>
      <c r="AE1288" s="68"/>
      <c r="AF1288" s="68"/>
      <c r="AG1288" s="68"/>
      <c r="AH1288" s="68"/>
      <c r="AI1288" s="68"/>
      <c r="AJ1288" s="68"/>
      <c r="AK1288" s="68"/>
      <c r="AL1288" s="68"/>
      <c r="AM1288" s="68"/>
      <c r="AN1288" s="68"/>
    </row>
    <row r="1289" spans="2:40">
      <c r="B1289" s="68"/>
      <c r="C1289" s="68"/>
      <c r="D1289" s="68"/>
      <c r="E1289" s="68"/>
      <c r="F1289" s="68"/>
      <c r="G1289" s="68"/>
      <c r="H1289" s="68"/>
      <c r="I1289" s="68"/>
      <c r="J1289" s="68"/>
      <c r="K1289" s="68"/>
      <c r="L1289" s="68"/>
      <c r="M1289" s="68"/>
      <c r="N1289" s="68"/>
      <c r="O1289" s="68"/>
      <c r="P1289" s="68"/>
      <c r="Q1289" s="68"/>
      <c r="R1289" s="68"/>
      <c r="S1289" s="68"/>
      <c r="T1289" s="68"/>
      <c r="U1289" s="68"/>
      <c r="V1289" s="68"/>
      <c r="W1289" s="68"/>
      <c r="X1289" s="68"/>
      <c r="Y1289" s="68"/>
      <c r="Z1289" s="68"/>
      <c r="AA1289" s="68"/>
      <c r="AB1289" s="68"/>
      <c r="AC1289" s="68"/>
      <c r="AD1289" s="68"/>
      <c r="AE1289" s="68"/>
      <c r="AF1289" s="68"/>
      <c r="AG1289" s="68"/>
      <c r="AH1289" s="68"/>
      <c r="AI1289" s="68"/>
      <c r="AJ1289" s="68"/>
      <c r="AK1289" s="68"/>
      <c r="AL1289" s="68"/>
      <c r="AM1289" s="68"/>
      <c r="AN1289" s="68"/>
    </row>
    <row r="1290" spans="2:40">
      <c r="B1290" s="68"/>
      <c r="C1290" s="68"/>
      <c r="D1290" s="68"/>
      <c r="E1290" s="68"/>
      <c r="F1290" s="68"/>
      <c r="G1290" s="68"/>
      <c r="H1290" s="68"/>
      <c r="I1290" s="68"/>
      <c r="J1290" s="68"/>
      <c r="K1290" s="68"/>
      <c r="L1290" s="68"/>
      <c r="M1290" s="68"/>
      <c r="N1290" s="68"/>
      <c r="O1290" s="68"/>
      <c r="P1290" s="68"/>
      <c r="Q1290" s="68"/>
      <c r="R1290" s="68"/>
      <c r="S1290" s="68"/>
      <c r="T1290" s="68"/>
      <c r="U1290" s="68"/>
      <c r="V1290" s="68"/>
      <c r="W1290" s="68"/>
      <c r="X1290" s="68"/>
      <c r="Y1290" s="68"/>
      <c r="Z1290" s="68"/>
      <c r="AA1290" s="68"/>
      <c r="AB1290" s="68"/>
      <c r="AC1290" s="68"/>
      <c r="AD1290" s="68"/>
      <c r="AE1290" s="68"/>
      <c r="AF1290" s="68"/>
      <c r="AG1290" s="68"/>
      <c r="AH1290" s="68"/>
      <c r="AI1290" s="68"/>
      <c r="AJ1290" s="68"/>
      <c r="AK1290" s="68"/>
      <c r="AL1290" s="68"/>
      <c r="AM1290" s="68"/>
      <c r="AN1290" s="68"/>
    </row>
    <row r="1291" spans="2:40">
      <c r="B1291" s="68"/>
      <c r="C1291" s="68"/>
      <c r="D1291" s="68"/>
      <c r="E1291" s="68"/>
      <c r="F1291" s="68"/>
      <c r="G1291" s="68"/>
      <c r="H1291" s="68"/>
      <c r="I1291" s="68"/>
      <c r="J1291" s="68"/>
      <c r="K1291" s="68"/>
      <c r="L1291" s="68"/>
      <c r="M1291" s="68"/>
      <c r="N1291" s="68"/>
      <c r="O1291" s="68"/>
      <c r="P1291" s="68"/>
      <c r="Q1291" s="68"/>
      <c r="R1291" s="68"/>
      <c r="S1291" s="68"/>
      <c r="T1291" s="68"/>
      <c r="U1291" s="68"/>
      <c r="V1291" s="68"/>
      <c r="W1291" s="68"/>
      <c r="X1291" s="68"/>
      <c r="Y1291" s="68"/>
      <c r="Z1291" s="68"/>
      <c r="AA1291" s="68"/>
      <c r="AB1291" s="68"/>
      <c r="AC1291" s="68"/>
      <c r="AD1291" s="68"/>
      <c r="AE1291" s="68"/>
      <c r="AF1291" s="68"/>
      <c r="AG1291" s="68"/>
      <c r="AH1291" s="68"/>
      <c r="AI1291" s="68"/>
      <c r="AJ1291" s="68"/>
      <c r="AK1291" s="68"/>
      <c r="AL1291" s="68"/>
      <c r="AM1291" s="68"/>
      <c r="AN1291" s="68"/>
    </row>
    <row r="1292" spans="2:40">
      <c r="B1292" s="68"/>
      <c r="C1292" s="68"/>
      <c r="D1292" s="68"/>
      <c r="E1292" s="68"/>
      <c r="F1292" s="68"/>
      <c r="G1292" s="68"/>
      <c r="H1292" s="68"/>
      <c r="I1292" s="68"/>
      <c r="J1292" s="68"/>
      <c r="K1292" s="68"/>
      <c r="L1292" s="68"/>
      <c r="M1292" s="68"/>
      <c r="N1292" s="68"/>
      <c r="O1292" s="68"/>
      <c r="P1292" s="68"/>
      <c r="Q1292" s="68"/>
      <c r="R1292" s="68"/>
      <c r="S1292" s="68"/>
      <c r="T1292" s="68"/>
      <c r="U1292" s="68"/>
      <c r="V1292" s="68"/>
      <c r="W1292" s="68"/>
      <c r="X1292" s="68"/>
      <c r="Y1292" s="68"/>
      <c r="Z1292" s="68"/>
      <c r="AA1292" s="68"/>
      <c r="AB1292" s="68"/>
      <c r="AC1292" s="68"/>
      <c r="AD1292" s="68"/>
      <c r="AE1292" s="68"/>
      <c r="AF1292" s="68"/>
      <c r="AG1292" s="68"/>
      <c r="AH1292" s="68"/>
      <c r="AI1292" s="68"/>
      <c r="AJ1292" s="68"/>
      <c r="AK1292" s="68"/>
      <c r="AL1292" s="68"/>
      <c r="AM1292" s="68"/>
      <c r="AN1292" s="68"/>
    </row>
    <row r="1293" spans="2:40">
      <c r="B1293" s="68"/>
      <c r="C1293" s="68"/>
      <c r="D1293" s="68"/>
      <c r="E1293" s="68"/>
      <c r="F1293" s="68"/>
      <c r="G1293" s="68"/>
      <c r="H1293" s="68"/>
      <c r="I1293" s="68"/>
      <c r="J1293" s="68"/>
      <c r="K1293" s="68"/>
      <c r="L1293" s="68"/>
      <c r="M1293" s="68"/>
      <c r="N1293" s="68"/>
      <c r="O1293" s="68"/>
      <c r="P1293" s="68"/>
      <c r="Q1293" s="68"/>
      <c r="R1293" s="68"/>
      <c r="S1293" s="68"/>
      <c r="T1293" s="68"/>
      <c r="U1293" s="68"/>
      <c r="V1293" s="68"/>
      <c r="W1293" s="68"/>
      <c r="X1293" s="68"/>
      <c r="Y1293" s="68"/>
      <c r="Z1293" s="68"/>
      <c r="AA1293" s="68"/>
      <c r="AB1293" s="68"/>
      <c r="AC1293" s="68"/>
      <c r="AD1293" s="68"/>
      <c r="AE1293" s="68"/>
      <c r="AF1293" s="68"/>
      <c r="AG1293" s="68"/>
      <c r="AH1293" s="68"/>
      <c r="AI1293" s="68"/>
      <c r="AJ1293" s="68"/>
      <c r="AK1293" s="68"/>
      <c r="AL1293" s="68"/>
      <c r="AM1293" s="68"/>
      <c r="AN1293" s="68"/>
    </row>
    <row r="1294" spans="2:40">
      <c r="B1294" s="68"/>
      <c r="C1294" s="68"/>
      <c r="D1294" s="68"/>
      <c r="E1294" s="68"/>
      <c r="F1294" s="68"/>
      <c r="G1294" s="68"/>
      <c r="H1294" s="68"/>
      <c r="I1294" s="68"/>
      <c r="J1294" s="68"/>
      <c r="K1294" s="68"/>
      <c r="L1294" s="68"/>
      <c r="M1294" s="68"/>
      <c r="N1294" s="68"/>
      <c r="O1294" s="68"/>
      <c r="P1294" s="68"/>
      <c r="Q1294" s="68"/>
      <c r="R1294" s="68"/>
      <c r="S1294" s="68"/>
      <c r="T1294" s="68"/>
      <c r="U1294" s="68"/>
      <c r="V1294" s="68"/>
      <c r="W1294" s="68"/>
      <c r="X1294" s="68"/>
      <c r="Y1294" s="68"/>
      <c r="Z1294" s="68"/>
      <c r="AA1294" s="68"/>
      <c r="AB1294" s="68"/>
      <c r="AC1294" s="68"/>
      <c r="AD1294" s="68"/>
      <c r="AE1294" s="68"/>
      <c r="AF1294" s="68"/>
      <c r="AG1294" s="68"/>
      <c r="AH1294" s="68"/>
      <c r="AI1294" s="68"/>
      <c r="AJ1294" s="68"/>
      <c r="AK1294" s="68"/>
      <c r="AL1294" s="68"/>
      <c r="AM1294" s="68"/>
      <c r="AN1294" s="68"/>
    </row>
    <row r="1295" spans="2:40">
      <c r="B1295" s="68"/>
      <c r="C1295" s="68"/>
      <c r="D1295" s="68"/>
      <c r="E1295" s="68"/>
      <c r="F1295" s="68"/>
      <c r="G1295" s="68"/>
      <c r="H1295" s="68"/>
      <c r="I1295" s="68"/>
      <c r="J1295" s="68"/>
      <c r="K1295" s="68"/>
      <c r="L1295" s="68"/>
      <c r="M1295" s="68"/>
      <c r="N1295" s="68"/>
      <c r="O1295" s="68"/>
      <c r="P1295" s="68"/>
      <c r="Q1295" s="68"/>
      <c r="R1295" s="68"/>
      <c r="S1295" s="68"/>
      <c r="T1295" s="68"/>
      <c r="U1295" s="68"/>
      <c r="V1295" s="68"/>
      <c r="W1295" s="68"/>
      <c r="X1295" s="68"/>
      <c r="Y1295" s="68"/>
      <c r="Z1295" s="68"/>
      <c r="AA1295" s="68"/>
      <c r="AB1295" s="68"/>
      <c r="AC1295" s="68"/>
      <c r="AD1295" s="68"/>
      <c r="AE1295" s="68"/>
      <c r="AF1295" s="68"/>
      <c r="AG1295" s="68"/>
      <c r="AH1295" s="68"/>
      <c r="AI1295" s="68"/>
      <c r="AJ1295" s="68"/>
      <c r="AK1295" s="68"/>
      <c r="AL1295" s="68"/>
      <c r="AM1295" s="68"/>
      <c r="AN1295" s="68"/>
    </row>
    <row r="1296" spans="2:40">
      <c r="B1296" s="68"/>
      <c r="C1296" s="68"/>
      <c r="D1296" s="68"/>
      <c r="E1296" s="68"/>
      <c r="F1296" s="68"/>
      <c r="G1296" s="68"/>
      <c r="H1296" s="68"/>
      <c r="I1296" s="68"/>
      <c r="J1296" s="68"/>
      <c r="K1296" s="68"/>
      <c r="L1296" s="68"/>
      <c r="M1296" s="68"/>
      <c r="N1296" s="68"/>
      <c r="O1296" s="68"/>
      <c r="P1296" s="68"/>
      <c r="Q1296" s="68"/>
      <c r="R1296" s="68"/>
      <c r="S1296" s="68"/>
      <c r="T1296" s="68"/>
      <c r="U1296" s="68"/>
      <c r="V1296" s="68"/>
      <c r="W1296" s="68"/>
      <c r="X1296" s="68"/>
      <c r="Y1296" s="68"/>
      <c r="Z1296" s="68"/>
      <c r="AA1296" s="68"/>
      <c r="AB1296" s="68"/>
      <c r="AC1296" s="68"/>
      <c r="AD1296" s="68"/>
      <c r="AE1296" s="68"/>
      <c r="AF1296" s="68"/>
      <c r="AG1296" s="68"/>
      <c r="AH1296" s="68"/>
      <c r="AI1296" s="68"/>
      <c r="AJ1296" s="68"/>
      <c r="AK1296" s="68"/>
      <c r="AL1296" s="68"/>
      <c r="AM1296" s="68"/>
      <c r="AN1296" s="68"/>
    </row>
    <row r="1297" spans="2:40">
      <c r="B1297" s="68"/>
      <c r="C1297" s="68"/>
      <c r="D1297" s="68"/>
      <c r="E1297" s="68"/>
      <c r="F1297" s="68"/>
      <c r="G1297" s="68"/>
      <c r="H1297" s="68"/>
      <c r="I1297" s="68"/>
      <c r="J1297" s="68"/>
      <c r="K1297" s="68"/>
      <c r="L1297" s="68"/>
      <c r="M1297" s="68"/>
      <c r="N1297" s="68"/>
      <c r="O1297" s="68"/>
      <c r="P1297" s="68"/>
      <c r="Q1297" s="68"/>
      <c r="R1297" s="68"/>
      <c r="S1297" s="68"/>
      <c r="T1297" s="68"/>
      <c r="U1297" s="68"/>
      <c r="V1297" s="68"/>
      <c r="W1297" s="68"/>
      <c r="X1297" s="68"/>
      <c r="Y1297" s="68"/>
      <c r="Z1297" s="68"/>
      <c r="AA1297" s="68"/>
      <c r="AB1297" s="68"/>
      <c r="AC1297" s="68"/>
      <c r="AD1297" s="68"/>
      <c r="AE1297" s="68"/>
      <c r="AF1297" s="68"/>
      <c r="AG1297" s="68"/>
      <c r="AH1297" s="68"/>
      <c r="AI1297" s="68"/>
      <c r="AJ1297" s="68"/>
      <c r="AK1297" s="68"/>
      <c r="AL1297" s="68"/>
      <c r="AM1297" s="68"/>
      <c r="AN1297" s="68"/>
    </row>
    <row r="1298" spans="2:40">
      <c r="B1298" s="68"/>
      <c r="C1298" s="68"/>
      <c r="D1298" s="68"/>
      <c r="E1298" s="68"/>
      <c r="F1298" s="68"/>
      <c r="G1298" s="68"/>
      <c r="H1298" s="68"/>
      <c r="I1298" s="68"/>
      <c r="J1298" s="68"/>
      <c r="K1298" s="68"/>
      <c r="L1298" s="68"/>
      <c r="M1298" s="68"/>
      <c r="N1298" s="68"/>
      <c r="O1298" s="68"/>
      <c r="P1298" s="68"/>
      <c r="Q1298" s="68"/>
      <c r="R1298" s="68"/>
      <c r="S1298" s="68"/>
      <c r="T1298" s="68"/>
      <c r="U1298" s="68"/>
      <c r="V1298" s="68"/>
      <c r="W1298" s="68"/>
      <c r="X1298" s="68"/>
      <c r="Y1298" s="68"/>
      <c r="Z1298" s="68"/>
      <c r="AA1298" s="68"/>
      <c r="AB1298" s="68"/>
      <c r="AC1298" s="68"/>
      <c r="AD1298" s="68"/>
      <c r="AE1298" s="68"/>
      <c r="AF1298" s="68"/>
      <c r="AG1298" s="68"/>
      <c r="AH1298" s="68"/>
      <c r="AI1298" s="68"/>
      <c r="AJ1298" s="68"/>
      <c r="AK1298" s="68"/>
      <c r="AL1298" s="68"/>
      <c r="AM1298" s="68"/>
      <c r="AN1298" s="68"/>
    </row>
    <row r="1299" spans="2:40">
      <c r="B1299" s="68"/>
      <c r="C1299" s="68"/>
      <c r="D1299" s="68"/>
      <c r="E1299" s="68"/>
      <c r="F1299" s="68"/>
      <c r="G1299" s="68"/>
      <c r="H1299" s="68"/>
      <c r="I1299" s="68"/>
      <c r="J1299" s="68"/>
      <c r="K1299" s="68"/>
      <c r="L1299" s="68"/>
      <c r="M1299" s="68"/>
      <c r="N1299" s="68"/>
      <c r="O1299" s="68"/>
      <c r="P1299" s="68"/>
      <c r="Q1299" s="68"/>
      <c r="R1299" s="68"/>
      <c r="S1299" s="68"/>
      <c r="T1299" s="68"/>
      <c r="U1299" s="68"/>
      <c r="V1299" s="68"/>
      <c r="W1299" s="68"/>
      <c r="X1299" s="68"/>
      <c r="Y1299" s="68"/>
      <c r="Z1299" s="68"/>
      <c r="AA1299" s="68"/>
      <c r="AB1299" s="68"/>
      <c r="AC1299" s="68"/>
      <c r="AD1299" s="68"/>
      <c r="AE1299" s="68"/>
      <c r="AF1299" s="68"/>
      <c r="AG1299" s="68"/>
      <c r="AH1299" s="68"/>
      <c r="AI1299" s="68"/>
      <c r="AJ1299" s="68"/>
      <c r="AK1299" s="68"/>
      <c r="AL1299" s="68"/>
      <c r="AM1299" s="68"/>
      <c r="AN1299" s="68"/>
    </row>
    <row r="1300" spans="2:40">
      <c r="B1300" s="68"/>
      <c r="C1300" s="68"/>
      <c r="D1300" s="68"/>
      <c r="E1300" s="68"/>
      <c r="F1300" s="68"/>
      <c r="G1300" s="68"/>
      <c r="H1300" s="68"/>
      <c r="I1300" s="68"/>
      <c r="J1300" s="68"/>
      <c r="K1300" s="68"/>
      <c r="L1300" s="68"/>
      <c r="M1300" s="68"/>
      <c r="N1300" s="68"/>
      <c r="O1300" s="68"/>
      <c r="P1300" s="68"/>
      <c r="Q1300" s="68"/>
      <c r="R1300" s="68"/>
      <c r="S1300" s="68"/>
      <c r="T1300" s="68"/>
      <c r="U1300" s="68"/>
      <c r="V1300" s="68"/>
      <c r="W1300" s="68"/>
      <c r="X1300" s="68"/>
      <c r="Y1300" s="68"/>
      <c r="Z1300" s="68"/>
      <c r="AA1300" s="68"/>
      <c r="AB1300" s="68"/>
      <c r="AC1300" s="68"/>
      <c r="AD1300" s="68"/>
      <c r="AE1300" s="68"/>
      <c r="AF1300" s="68"/>
      <c r="AG1300" s="68"/>
      <c r="AH1300" s="68"/>
      <c r="AI1300" s="68"/>
      <c r="AJ1300" s="68"/>
      <c r="AK1300" s="68"/>
      <c r="AL1300" s="68"/>
      <c r="AM1300" s="68"/>
      <c r="AN1300" s="68"/>
    </row>
    <row r="1301" spans="2:40">
      <c r="B1301" s="68"/>
      <c r="C1301" s="68"/>
      <c r="D1301" s="68"/>
      <c r="E1301" s="68"/>
      <c r="F1301" s="68"/>
      <c r="G1301" s="68"/>
      <c r="H1301" s="68"/>
      <c r="I1301" s="68"/>
      <c r="J1301" s="68"/>
      <c r="K1301" s="68"/>
      <c r="L1301" s="68"/>
      <c r="M1301" s="68"/>
      <c r="N1301" s="68"/>
      <c r="O1301" s="68"/>
      <c r="P1301" s="68"/>
      <c r="Q1301" s="68"/>
      <c r="R1301" s="68"/>
      <c r="S1301" s="68"/>
      <c r="T1301" s="68"/>
      <c r="U1301" s="68"/>
      <c r="V1301" s="68"/>
      <c r="W1301" s="68"/>
      <c r="X1301" s="68"/>
      <c r="Y1301" s="68"/>
      <c r="Z1301" s="68"/>
      <c r="AA1301" s="68"/>
      <c r="AB1301" s="68"/>
      <c r="AC1301" s="68"/>
      <c r="AD1301" s="68"/>
      <c r="AE1301" s="68"/>
      <c r="AF1301" s="68"/>
      <c r="AG1301" s="68"/>
      <c r="AH1301" s="68"/>
      <c r="AI1301" s="68"/>
      <c r="AJ1301" s="68"/>
      <c r="AK1301" s="68"/>
      <c r="AL1301" s="68"/>
      <c r="AM1301" s="68"/>
      <c r="AN1301" s="68"/>
    </row>
    <row r="1302" spans="2:40">
      <c r="B1302" s="68"/>
      <c r="C1302" s="68"/>
      <c r="D1302" s="68"/>
      <c r="E1302" s="68"/>
      <c r="F1302" s="68"/>
      <c r="G1302" s="68"/>
      <c r="H1302" s="68"/>
      <c r="I1302" s="68"/>
      <c r="J1302" s="68"/>
      <c r="K1302" s="68"/>
      <c r="L1302" s="68"/>
      <c r="M1302" s="68"/>
      <c r="N1302" s="68"/>
      <c r="O1302" s="68"/>
      <c r="P1302" s="68"/>
      <c r="Q1302" s="68"/>
      <c r="R1302" s="68"/>
      <c r="S1302" s="68"/>
      <c r="T1302" s="68"/>
      <c r="U1302" s="68"/>
      <c r="V1302" s="68"/>
      <c r="W1302" s="68"/>
      <c r="X1302" s="68"/>
      <c r="Y1302" s="68"/>
      <c r="Z1302" s="68"/>
      <c r="AA1302" s="68"/>
      <c r="AB1302" s="68"/>
      <c r="AC1302" s="68"/>
      <c r="AD1302" s="68"/>
      <c r="AE1302" s="68"/>
      <c r="AF1302" s="68"/>
      <c r="AG1302" s="68"/>
      <c r="AH1302" s="68"/>
      <c r="AI1302" s="68"/>
      <c r="AJ1302" s="68"/>
      <c r="AK1302" s="68"/>
      <c r="AL1302" s="68"/>
      <c r="AM1302" s="68"/>
      <c r="AN1302" s="68"/>
    </row>
    <row r="1303" spans="2:40">
      <c r="B1303" s="68"/>
      <c r="C1303" s="68"/>
      <c r="D1303" s="68"/>
      <c r="E1303" s="68"/>
      <c r="F1303" s="68"/>
      <c r="G1303" s="68"/>
      <c r="H1303" s="68"/>
      <c r="I1303" s="68"/>
      <c r="J1303" s="68"/>
      <c r="K1303" s="68"/>
      <c r="L1303" s="68"/>
      <c r="M1303" s="68"/>
      <c r="N1303" s="68"/>
      <c r="O1303" s="68"/>
      <c r="P1303" s="68"/>
      <c r="Q1303" s="68"/>
      <c r="R1303" s="68"/>
      <c r="S1303" s="68"/>
      <c r="T1303" s="68"/>
      <c r="U1303" s="68"/>
      <c r="V1303" s="68"/>
      <c r="W1303" s="68"/>
      <c r="X1303" s="68"/>
      <c r="Y1303" s="68"/>
      <c r="Z1303" s="68"/>
      <c r="AA1303" s="68"/>
      <c r="AB1303" s="68"/>
      <c r="AC1303" s="68"/>
      <c r="AD1303" s="68"/>
      <c r="AE1303" s="68"/>
      <c r="AF1303" s="68"/>
      <c r="AG1303" s="68"/>
      <c r="AH1303" s="68"/>
      <c r="AI1303" s="68"/>
      <c r="AJ1303" s="68"/>
      <c r="AK1303" s="68"/>
      <c r="AL1303" s="68"/>
      <c r="AM1303" s="68"/>
      <c r="AN1303" s="68"/>
    </row>
    <row r="1304" spans="2:40">
      <c r="B1304" s="68"/>
      <c r="C1304" s="68"/>
      <c r="D1304" s="68"/>
      <c r="E1304" s="68"/>
      <c r="F1304" s="68"/>
      <c r="G1304" s="68"/>
      <c r="H1304" s="68"/>
      <c r="I1304" s="68"/>
      <c r="J1304" s="68"/>
      <c r="K1304" s="68"/>
      <c r="L1304" s="68"/>
      <c r="M1304" s="68"/>
      <c r="N1304" s="68"/>
      <c r="O1304" s="68"/>
      <c r="P1304" s="68"/>
      <c r="Q1304" s="68"/>
      <c r="R1304" s="68"/>
      <c r="S1304" s="68"/>
      <c r="T1304" s="68"/>
      <c r="U1304" s="68"/>
      <c r="V1304" s="68"/>
      <c r="W1304" s="68"/>
      <c r="X1304" s="68"/>
      <c r="Y1304" s="68"/>
      <c r="Z1304" s="68"/>
      <c r="AA1304" s="68"/>
      <c r="AB1304" s="68"/>
      <c r="AC1304" s="68"/>
      <c r="AD1304" s="68"/>
      <c r="AE1304" s="68"/>
      <c r="AF1304" s="68"/>
      <c r="AG1304" s="68"/>
      <c r="AH1304" s="68"/>
      <c r="AI1304" s="68"/>
      <c r="AJ1304" s="68"/>
      <c r="AK1304" s="68"/>
      <c r="AL1304" s="68"/>
      <c r="AM1304" s="68"/>
      <c r="AN1304" s="68"/>
    </row>
    <row r="1305" spans="2:40">
      <c r="B1305" s="68"/>
      <c r="C1305" s="68"/>
      <c r="D1305" s="68"/>
      <c r="E1305" s="68"/>
      <c r="F1305" s="68"/>
      <c r="G1305" s="68"/>
      <c r="H1305" s="68"/>
      <c r="I1305" s="68"/>
      <c r="J1305" s="68"/>
      <c r="K1305" s="68"/>
      <c r="L1305" s="68"/>
      <c r="M1305" s="68"/>
      <c r="N1305" s="68"/>
      <c r="O1305" s="68"/>
      <c r="P1305" s="68"/>
      <c r="Q1305" s="68"/>
      <c r="R1305" s="68"/>
      <c r="S1305" s="68"/>
      <c r="T1305" s="68"/>
      <c r="U1305" s="68"/>
      <c r="V1305" s="68"/>
      <c r="W1305" s="68"/>
      <c r="X1305" s="68"/>
      <c r="Y1305" s="68"/>
      <c r="Z1305" s="68"/>
      <c r="AA1305" s="68"/>
      <c r="AB1305" s="68"/>
      <c r="AC1305" s="68"/>
      <c r="AD1305" s="68"/>
      <c r="AE1305" s="68"/>
      <c r="AF1305" s="68"/>
      <c r="AG1305" s="68"/>
      <c r="AH1305" s="68"/>
      <c r="AI1305" s="68"/>
      <c r="AJ1305" s="68"/>
      <c r="AK1305" s="68"/>
      <c r="AL1305" s="68"/>
      <c r="AM1305" s="68"/>
      <c r="AN1305" s="68"/>
    </row>
    <row r="1306" spans="2:40">
      <c r="B1306" s="68"/>
      <c r="C1306" s="68"/>
      <c r="D1306" s="68"/>
      <c r="E1306" s="68"/>
      <c r="F1306" s="68"/>
      <c r="G1306" s="68"/>
      <c r="H1306" s="68"/>
      <c r="I1306" s="68"/>
      <c r="J1306" s="68"/>
      <c r="K1306" s="68"/>
      <c r="L1306" s="68"/>
      <c r="M1306" s="68"/>
      <c r="N1306" s="68"/>
      <c r="O1306" s="68"/>
      <c r="P1306" s="68"/>
      <c r="Q1306" s="68"/>
      <c r="R1306" s="68"/>
      <c r="S1306" s="68"/>
      <c r="T1306" s="68"/>
      <c r="U1306" s="68"/>
      <c r="V1306" s="68"/>
      <c r="W1306" s="68"/>
      <c r="X1306" s="68"/>
      <c r="Y1306" s="68"/>
      <c r="Z1306" s="68"/>
      <c r="AA1306" s="68"/>
      <c r="AB1306" s="68"/>
      <c r="AC1306" s="68"/>
      <c r="AD1306" s="68"/>
      <c r="AE1306" s="68"/>
      <c r="AF1306" s="68"/>
      <c r="AG1306" s="68"/>
      <c r="AH1306" s="68"/>
      <c r="AI1306" s="68"/>
      <c r="AJ1306" s="68"/>
      <c r="AK1306" s="68"/>
      <c r="AL1306" s="68"/>
      <c r="AM1306" s="68"/>
      <c r="AN1306" s="68"/>
    </row>
    <row r="1307" spans="2:40">
      <c r="B1307" s="68"/>
      <c r="C1307" s="68"/>
      <c r="D1307" s="68"/>
      <c r="E1307" s="68"/>
      <c r="F1307" s="68"/>
      <c r="G1307" s="68"/>
      <c r="H1307" s="68"/>
      <c r="I1307" s="68"/>
      <c r="J1307" s="68"/>
      <c r="K1307" s="68"/>
      <c r="L1307" s="68"/>
      <c r="M1307" s="68"/>
      <c r="N1307" s="68"/>
      <c r="O1307" s="68"/>
      <c r="P1307" s="68"/>
      <c r="Q1307" s="68"/>
      <c r="R1307" s="68"/>
      <c r="S1307" s="68"/>
      <c r="T1307" s="68"/>
      <c r="U1307" s="68"/>
      <c r="V1307" s="68"/>
      <c r="W1307" s="68"/>
      <c r="X1307" s="68"/>
      <c r="Y1307" s="68"/>
      <c r="Z1307" s="68"/>
      <c r="AA1307" s="68"/>
      <c r="AB1307" s="68"/>
      <c r="AC1307" s="68"/>
      <c r="AD1307" s="68"/>
      <c r="AE1307" s="68"/>
      <c r="AF1307" s="68"/>
      <c r="AG1307" s="68"/>
      <c r="AH1307" s="68"/>
      <c r="AI1307" s="68"/>
      <c r="AJ1307" s="68"/>
      <c r="AK1307" s="68"/>
      <c r="AL1307" s="68"/>
      <c r="AM1307" s="68"/>
      <c r="AN1307" s="68"/>
    </row>
    <row r="1308" spans="2:40">
      <c r="B1308" s="68"/>
      <c r="C1308" s="68"/>
      <c r="D1308" s="68"/>
      <c r="E1308" s="68"/>
      <c r="F1308" s="68"/>
      <c r="G1308" s="68"/>
      <c r="H1308" s="68"/>
      <c r="I1308" s="68"/>
      <c r="J1308" s="68"/>
      <c r="K1308" s="68"/>
      <c r="L1308" s="68"/>
      <c r="M1308" s="68"/>
      <c r="N1308" s="68"/>
      <c r="O1308" s="68"/>
      <c r="P1308" s="68"/>
      <c r="Q1308" s="68"/>
      <c r="R1308" s="68"/>
      <c r="S1308" s="68"/>
      <c r="T1308" s="68"/>
      <c r="U1308" s="68"/>
      <c r="V1308" s="68"/>
      <c r="W1308" s="68"/>
      <c r="X1308" s="68"/>
      <c r="Y1308" s="68"/>
      <c r="Z1308" s="68"/>
      <c r="AA1308" s="68"/>
      <c r="AB1308" s="68"/>
      <c r="AC1308" s="68"/>
      <c r="AD1308" s="68"/>
      <c r="AE1308" s="68"/>
      <c r="AF1308" s="68"/>
      <c r="AG1308" s="68"/>
      <c r="AH1308" s="68"/>
      <c r="AI1308" s="68"/>
      <c r="AJ1308" s="68"/>
      <c r="AK1308" s="68"/>
      <c r="AL1308" s="68"/>
      <c r="AM1308" s="68"/>
      <c r="AN1308" s="68"/>
    </row>
    <row r="1309" spans="2:40">
      <c r="B1309" s="68"/>
      <c r="C1309" s="68"/>
      <c r="D1309" s="68"/>
      <c r="E1309" s="68"/>
      <c r="F1309" s="68"/>
      <c r="G1309" s="68"/>
      <c r="H1309" s="68"/>
      <c r="I1309" s="68"/>
      <c r="J1309" s="68"/>
      <c r="K1309" s="68"/>
      <c r="L1309" s="68"/>
      <c r="M1309" s="68"/>
      <c r="N1309" s="68"/>
      <c r="O1309" s="68"/>
      <c r="P1309" s="68"/>
      <c r="Q1309" s="68"/>
      <c r="R1309" s="68"/>
      <c r="S1309" s="68"/>
      <c r="T1309" s="68"/>
      <c r="U1309" s="68"/>
      <c r="V1309" s="68"/>
      <c r="W1309" s="68"/>
      <c r="X1309" s="68"/>
      <c r="Y1309" s="68"/>
      <c r="Z1309" s="68"/>
      <c r="AA1309" s="68"/>
      <c r="AB1309" s="68"/>
      <c r="AC1309" s="68"/>
      <c r="AD1309" s="68"/>
      <c r="AE1309" s="68"/>
      <c r="AF1309" s="68"/>
      <c r="AG1309" s="68"/>
      <c r="AH1309" s="68"/>
      <c r="AI1309" s="68"/>
      <c r="AJ1309" s="68"/>
      <c r="AK1309" s="68"/>
      <c r="AL1309" s="68"/>
      <c r="AM1309" s="68"/>
      <c r="AN1309" s="68"/>
    </row>
    <row r="1310" spans="2:40">
      <c r="B1310" s="68"/>
      <c r="C1310" s="68"/>
      <c r="D1310" s="68"/>
      <c r="E1310" s="68"/>
      <c r="F1310" s="68"/>
      <c r="G1310" s="68"/>
      <c r="H1310" s="68"/>
      <c r="I1310" s="68"/>
      <c r="J1310" s="68"/>
      <c r="K1310" s="68"/>
      <c r="L1310" s="68"/>
      <c r="M1310" s="68"/>
      <c r="N1310" s="68"/>
      <c r="O1310" s="68"/>
      <c r="P1310" s="68"/>
      <c r="Q1310" s="68"/>
      <c r="R1310" s="68"/>
      <c r="S1310" s="68"/>
      <c r="T1310" s="68"/>
      <c r="U1310" s="68"/>
      <c r="V1310" s="68"/>
      <c r="W1310" s="68"/>
      <c r="X1310" s="68"/>
      <c r="Y1310" s="68"/>
      <c r="Z1310" s="68"/>
      <c r="AA1310" s="68"/>
      <c r="AB1310" s="68"/>
      <c r="AC1310" s="68"/>
      <c r="AD1310" s="68"/>
      <c r="AE1310" s="68"/>
      <c r="AF1310" s="68"/>
      <c r="AG1310" s="68"/>
      <c r="AH1310" s="68"/>
      <c r="AI1310" s="68"/>
      <c r="AJ1310" s="68"/>
      <c r="AK1310" s="68"/>
      <c r="AL1310" s="68"/>
      <c r="AM1310" s="68"/>
      <c r="AN1310" s="68"/>
    </row>
    <row r="1311" spans="2:40">
      <c r="B1311" s="68"/>
      <c r="C1311" s="68"/>
      <c r="D1311" s="68"/>
      <c r="E1311" s="68"/>
      <c r="F1311" s="68"/>
      <c r="G1311" s="68"/>
      <c r="H1311" s="68"/>
      <c r="I1311" s="68"/>
      <c r="J1311" s="68"/>
      <c r="K1311" s="68"/>
      <c r="L1311" s="68"/>
      <c r="M1311" s="68"/>
      <c r="N1311" s="68"/>
      <c r="O1311" s="68"/>
      <c r="P1311" s="68"/>
      <c r="Q1311" s="68"/>
      <c r="R1311" s="68"/>
      <c r="S1311" s="68"/>
      <c r="T1311" s="68"/>
      <c r="U1311" s="68"/>
      <c r="V1311" s="68"/>
      <c r="W1311" s="68"/>
      <c r="X1311" s="68"/>
      <c r="Y1311" s="68"/>
      <c r="Z1311" s="68"/>
      <c r="AA1311" s="68"/>
      <c r="AB1311" s="68"/>
      <c r="AC1311" s="68"/>
      <c r="AD1311" s="68"/>
      <c r="AE1311" s="68"/>
      <c r="AF1311" s="68"/>
      <c r="AG1311" s="68"/>
      <c r="AH1311" s="68"/>
      <c r="AI1311" s="68"/>
      <c r="AJ1311" s="68"/>
      <c r="AK1311" s="68"/>
      <c r="AL1311" s="68"/>
      <c r="AM1311" s="68"/>
      <c r="AN1311" s="68"/>
    </row>
    <row r="1312" spans="2:40">
      <c r="B1312" s="68"/>
      <c r="C1312" s="68"/>
      <c r="D1312" s="68"/>
      <c r="E1312" s="68"/>
      <c r="F1312" s="68"/>
      <c r="G1312" s="68"/>
      <c r="H1312" s="68"/>
      <c r="I1312" s="68"/>
      <c r="J1312" s="68"/>
      <c r="K1312" s="68"/>
      <c r="L1312" s="68"/>
      <c r="M1312" s="68"/>
      <c r="N1312" s="68"/>
      <c r="O1312" s="68"/>
      <c r="P1312" s="68"/>
      <c r="Q1312" s="68"/>
      <c r="R1312" s="68"/>
      <c r="S1312" s="68"/>
      <c r="T1312" s="68"/>
      <c r="U1312" s="68"/>
      <c r="V1312" s="68"/>
      <c r="W1312" s="68"/>
      <c r="X1312" s="68"/>
      <c r="Y1312" s="68"/>
      <c r="Z1312" s="68"/>
      <c r="AA1312" s="68"/>
      <c r="AB1312" s="68"/>
      <c r="AC1312" s="68"/>
      <c r="AD1312" s="68"/>
      <c r="AE1312" s="68"/>
      <c r="AF1312" s="68"/>
      <c r="AG1312" s="68"/>
      <c r="AH1312" s="68"/>
      <c r="AI1312" s="68"/>
      <c r="AJ1312" s="68"/>
      <c r="AK1312" s="68"/>
      <c r="AL1312" s="68"/>
      <c r="AM1312" s="68"/>
      <c r="AN1312" s="68"/>
    </row>
    <row r="1313" spans="2:40">
      <c r="B1313" s="68"/>
      <c r="C1313" s="68"/>
      <c r="D1313" s="68"/>
      <c r="E1313" s="68"/>
      <c r="F1313" s="68"/>
      <c r="G1313" s="68"/>
      <c r="H1313" s="68"/>
      <c r="I1313" s="68"/>
      <c r="J1313" s="68"/>
      <c r="K1313" s="68"/>
      <c r="L1313" s="68"/>
      <c r="M1313" s="68"/>
      <c r="N1313" s="68"/>
      <c r="O1313" s="68"/>
      <c r="P1313" s="68"/>
      <c r="Q1313" s="68"/>
      <c r="R1313" s="68"/>
      <c r="S1313" s="68"/>
      <c r="T1313" s="68"/>
      <c r="U1313" s="68"/>
      <c r="V1313" s="68"/>
      <c r="W1313" s="68"/>
      <c r="X1313" s="68"/>
      <c r="Y1313" s="68"/>
      <c r="Z1313" s="68"/>
      <c r="AA1313" s="68"/>
      <c r="AB1313" s="68"/>
      <c r="AC1313" s="68"/>
      <c r="AD1313" s="68"/>
      <c r="AE1313" s="68"/>
      <c r="AF1313" s="68"/>
      <c r="AG1313" s="68"/>
      <c r="AH1313" s="68"/>
      <c r="AI1313" s="68"/>
      <c r="AJ1313" s="68"/>
      <c r="AK1313" s="68"/>
      <c r="AL1313" s="68"/>
      <c r="AM1313" s="68"/>
      <c r="AN1313" s="68"/>
    </row>
    <row r="1314" spans="2:40">
      <c r="B1314" s="68"/>
      <c r="C1314" s="68"/>
      <c r="D1314" s="68"/>
      <c r="E1314" s="68"/>
      <c r="F1314" s="68"/>
      <c r="G1314" s="68"/>
      <c r="H1314" s="68"/>
      <c r="I1314" s="68"/>
      <c r="J1314" s="68"/>
      <c r="K1314" s="68"/>
      <c r="L1314" s="68"/>
      <c r="M1314" s="68"/>
      <c r="N1314" s="68"/>
      <c r="O1314" s="68"/>
      <c r="P1314" s="68"/>
      <c r="Q1314" s="68"/>
      <c r="R1314" s="68"/>
      <c r="S1314" s="68"/>
      <c r="T1314" s="68"/>
      <c r="U1314" s="68"/>
      <c r="V1314" s="68"/>
      <c r="W1314" s="68"/>
      <c r="X1314" s="68"/>
      <c r="Y1314" s="68"/>
      <c r="Z1314" s="68"/>
      <c r="AA1314" s="68"/>
      <c r="AB1314" s="68"/>
      <c r="AC1314" s="68"/>
      <c r="AD1314" s="68"/>
      <c r="AE1314" s="68"/>
      <c r="AF1314" s="68"/>
      <c r="AG1314" s="68"/>
      <c r="AH1314" s="68"/>
      <c r="AI1314" s="68"/>
      <c r="AJ1314" s="68"/>
      <c r="AK1314" s="68"/>
      <c r="AL1314" s="68"/>
      <c r="AM1314" s="68"/>
      <c r="AN1314" s="68"/>
    </row>
    <row r="1315" spans="2:40">
      <c r="B1315" s="68"/>
      <c r="C1315" s="68"/>
      <c r="D1315" s="68"/>
      <c r="E1315" s="68"/>
      <c r="F1315" s="68"/>
      <c r="G1315" s="68"/>
      <c r="H1315" s="68"/>
      <c r="I1315" s="68"/>
      <c r="J1315" s="68"/>
      <c r="K1315" s="68"/>
      <c r="L1315" s="68"/>
      <c r="M1315" s="68"/>
      <c r="N1315" s="68"/>
      <c r="O1315" s="68"/>
      <c r="P1315" s="68"/>
      <c r="Q1315" s="68"/>
      <c r="R1315" s="68"/>
      <c r="S1315" s="68"/>
      <c r="T1315" s="68"/>
      <c r="U1315" s="68"/>
      <c r="V1315" s="68"/>
      <c r="W1315" s="68"/>
      <c r="X1315" s="68"/>
      <c r="Y1315" s="68"/>
      <c r="Z1315" s="68"/>
      <c r="AA1315" s="68"/>
      <c r="AB1315" s="68"/>
      <c r="AC1315" s="68"/>
      <c r="AD1315" s="68"/>
      <c r="AE1315" s="68"/>
      <c r="AF1315" s="68"/>
      <c r="AG1315" s="68"/>
      <c r="AH1315" s="68"/>
      <c r="AI1315" s="68"/>
      <c r="AJ1315" s="68"/>
      <c r="AK1315" s="68"/>
      <c r="AL1315" s="68"/>
      <c r="AM1315" s="68"/>
      <c r="AN1315" s="68"/>
    </row>
    <row r="1316" spans="2:40">
      <c r="B1316" s="68"/>
      <c r="C1316" s="68"/>
      <c r="D1316" s="68"/>
      <c r="E1316" s="68"/>
      <c r="F1316" s="68"/>
      <c r="G1316" s="68"/>
      <c r="H1316" s="68"/>
      <c r="I1316" s="68"/>
      <c r="J1316" s="68"/>
      <c r="K1316" s="68"/>
      <c r="L1316" s="68"/>
      <c r="M1316" s="68"/>
      <c r="N1316" s="68"/>
      <c r="O1316" s="68"/>
      <c r="P1316" s="68"/>
      <c r="Q1316" s="68"/>
      <c r="R1316" s="68"/>
      <c r="S1316" s="68"/>
      <c r="T1316" s="68"/>
      <c r="U1316" s="68"/>
      <c r="V1316" s="68"/>
      <c r="W1316" s="68"/>
      <c r="X1316" s="68"/>
      <c r="Y1316" s="68"/>
      <c r="Z1316" s="68"/>
      <c r="AA1316" s="68"/>
      <c r="AB1316" s="68"/>
      <c r="AC1316" s="68"/>
      <c r="AD1316" s="68"/>
      <c r="AE1316" s="68"/>
      <c r="AF1316" s="68"/>
      <c r="AG1316" s="68"/>
      <c r="AH1316" s="68"/>
      <c r="AI1316" s="68"/>
      <c r="AJ1316" s="68"/>
      <c r="AK1316" s="68"/>
      <c r="AL1316" s="68"/>
      <c r="AM1316" s="68"/>
      <c r="AN1316" s="68"/>
    </row>
    <row r="1317" spans="2:40">
      <c r="B1317" s="68"/>
      <c r="C1317" s="68"/>
      <c r="D1317" s="68"/>
      <c r="E1317" s="68"/>
      <c r="F1317" s="68"/>
      <c r="G1317" s="68"/>
      <c r="H1317" s="68"/>
      <c r="I1317" s="68"/>
      <c r="J1317" s="68"/>
      <c r="K1317" s="68"/>
      <c r="L1317" s="68"/>
      <c r="M1317" s="68"/>
      <c r="N1317" s="68"/>
      <c r="O1317" s="68"/>
      <c r="P1317" s="68"/>
      <c r="Q1317" s="68"/>
      <c r="R1317" s="68"/>
      <c r="S1317" s="68"/>
      <c r="T1317" s="68"/>
      <c r="U1317" s="68"/>
      <c r="V1317" s="68"/>
      <c r="W1317" s="68"/>
      <c r="X1317" s="68"/>
      <c r="Y1317" s="68"/>
      <c r="Z1317" s="68"/>
      <c r="AA1317" s="68"/>
      <c r="AB1317" s="68"/>
      <c r="AC1317" s="68"/>
      <c r="AD1317" s="68"/>
      <c r="AE1317" s="68"/>
      <c r="AF1317" s="68"/>
      <c r="AG1317" s="68"/>
      <c r="AH1317" s="68"/>
      <c r="AI1317" s="68"/>
      <c r="AJ1317" s="68"/>
      <c r="AK1317" s="68"/>
      <c r="AL1317" s="68"/>
      <c r="AM1317" s="68"/>
      <c r="AN1317" s="68"/>
    </row>
    <row r="1318" spans="2:40">
      <c r="B1318" s="68"/>
      <c r="C1318" s="68"/>
      <c r="D1318" s="68"/>
      <c r="E1318" s="68"/>
      <c r="F1318" s="68"/>
      <c r="G1318" s="68"/>
      <c r="H1318" s="68"/>
      <c r="I1318" s="68"/>
      <c r="J1318" s="68"/>
      <c r="K1318" s="68"/>
      <c r="L1318" s="68"/>
      <c r="M1318" s="68"/>
      <c r="N1318" s="68"/>
      <c r="O1318" s="68"/>
      <c r="P1318" s="68"/>
      <c r="Q1318" s="68"/>
      <c r="R1318" s="68"/>
      <c r="S1318" s="68"/>
      <c r="T1318" s="68"/>
      <c r="U1318" s="68"/>
      <c r="V1318" s="68"/>
      <c r="W1318" s="68"/>
      <c r="X1318" s="68"/>
      <c r="Y1318" s="68"/>
      <c r="Z1318" s="68"/>
      <c r="AA1318" s="68"/>
      <c r="AB1318" s="68"/>
      <c r="AC1318" s="68"/>
      <c r="AD1318" s="68"/>
      <c r="AE1318" s="68"/>
      <c r="AF1318" s="68"/>
      <c r="AG1318" s="68"/>
      <c r="AH1318" s="68"/>
      <c r="AI1318" s="68"/>
      <c r="AJ1318" s="68"/>
      <c r="AK1318" s="68"/>
      <c r="AL1318" s="68"/>
      <c r="AM1318" s="68"/>
      <c r="AN1318" s="68"/>
    </row>
    <row r="1319" spans="2:40">
      <c r="B1319" s="68"/>
      <c r="C1319" s="68"/>
      <c r="D1319" s="68"/>
      <c r="E1319" s="68"/>
      <c r="F1319" s="68"/>
      <c r="G1319" s="68"/>
      <c r="H1319" s="68"/>
      <c r="I1319" s="68"/>
      <c r="J1319" s="68"/>
      <c r="K1319" s="68"/>
      <c r="L1319" s="68"/>
      <c r="M1319" s="68"/>
      <c r="N1319" s="68"/>
      <c r="O1319" s="68"/>
      <c r="P1319" s="68"/>
      <c r="Q1319" s="68"/>
      <c r="R1319" s="68"/>
      <c r="S1319" s="68"/>
      <c r="T1319" s="68"/>
      <c r="U1319" s="68"/>
      <c r="V1319" s="68"/>
      <c r="W1319" s="68"/>
      <c r="X1319" s="68"/>
      <c r="Y1319" s="68"/>
      <c r="Z1319" s="68"/>
      <c r="AA1319" s="68"/>
      <c r="AB1319" s="68"/>
      <c r="AC1319" s="68"/>
      <c r="AD1319" s="68"/>
      <c r="AE1319" s="68"/>
      <c r="AF1319" s="68"/>
      <c r="AG1319" s="68"/>
      <c r="AH1319" s="68"/>
      <c r="AI1319" s="68"/>
      <c r="AJ1319" s="68"/>
      <c r="AK1319" s="68"/>
      <c r="AL1319" s="68"/>
      <c r="AM1319" s="68"/>
      <c r="AN1319" s="68"/>
    </row>
    <row r="1320" spans="2:40">
      <c r="B1320" s="68"/>
      <c r="C1320" s="68"/>
      <c r="D1320" s="68"/>
      <c r="E1320" s="68"/>
      <c r="F1320" s="68"/>
      <c r="G1320" s="68"/>
      <c r="H1320" s="68"/>
      <c r="I1320" s="68"/>
      <c r="J1320" s="68"/>
      <c r="K1320" s="68"/>
      <c r="L1320" s="68"/>
      <c r="M1320" s="68"/>
      <c r="N1320" s="68"/>
      <c r="O1320" s="68"/>
      <c r="P1320" s="68"/>
      <c r="Q1320" s="68"/>
      <c r="R1320" s="68"/>
      <c r="S1320" s="68"/>
      <c r="T1320" s="68"/>
      <c r="U1320" s="68"/>
      <c r="V1320" s="68"/>
      <c r="W1320" s="68"/>
      <c r="X1320" s="68"/>
      <c r="Y1320" s="68"/>
      <c r="Z1320" s="68"/>
      <c r="AA1320" s="68"/>
      <c r="AB1320" s="68"/>
      <c r="AC1320" s="68"/>
      <c r="AD1320" s="68"/>
      <c r="AE1320" s="68"/>
      <c r="AF1320" s="68"/>
      <c r="AG1320" s="68"/>
      <c r="AH1320" s="68"/>
      <c r="AI1320" s="68"/>
      <c r="AJ1320" s="68"/>
      <c r="AK1320" s="68"/>
      <c r="AL1320" s="68"/>
      <c r="AM1320" s="68"/>
      <c r="AN1320" s="68"/>
    </row>
    <row r="1321" spans="2:40">
      <c r="B1321" s="68"/>
      <c r="C1321" s="68"/>
      <c r="D1321" s="68"/>
      <c r="E1321" s="68"/>
      <c r="F1321" s="68"/>
      <c r="G1321" s="68"/>
      <c r="H1321" s="68"/>
      <c r="I1321" s="68"/>
      <c r="J1321" s="68"/>
      <c r="K1321" s="68"/>
      <c r="L1321" s="68"/>
      <c r="M1321" s="68"/>
      <c r="N1321" s="68"/>
      <c r="O1321" s="68"/>
      <c r="P1321" s="68"/>
      <c r="Q1321" s="68"/>
      <c r="R1321" s="68"/>
      <c r="S1321" s="68"/>
      <c r="T1321" s="68"/>
      <c r="U1321" s="68"/>
      <c r="V1321" s="68"/>
      <c r="W1321" s="68"/>
      <c r="X1321" s="68"/>
      <c r="Y1321" s="68"/>
      <c r="Z1321" s="68"/>
      <c r="AA1321" s="68"/>
      <c r="AB1321" s="68"/>
      <c r="AC1321" s="68"/>
      <c r="AD1321" s="68"/>
      <c r="AE1321" s="68"/>
      <c r="AF1321" s="68"/>
      <c r="AG1321" s="68"/>
      <c r="AH1321" s="68"/>
      <c r="AI1321" s="68"/>
      <c r="AJ1321" s="68"/>
      <c r="AK1321" s="68"/>
      <c r="AL1321" s="68"/>
      <c r="AM1321" s="68"/>
      <c r="AN1321" s="68"/>
    </row>
    <row r="1322" spans="2:40">
      <c r="B1322" s="68"/>
      <c r="C1322" s="68"/>
      <c r="D1322" s="68"/>
      <c r="E1322" s="68"/>
      <c r="F1322" s="68"/>
      <c r="G1322" s="68"/>
      <c r="H1322" s="68"/>
      <c r="I1322" s="68"/>
      <c r="J1322" s="68"/>
      <c r="K1322" s="68"/>
      <c r="L1322" s="68"/>
      <c r="M1322" s="68"/>
      <c r="N1322" s="68"/>
      <c r="O1322" s="68"/>
      <c r="P1322" s="68"/>
      <c r="Q1322" s="68"/>
      <c r="R1322" s="68"/>
      <c r="S1322" s="68"/>
      <c r="T1322" s="68"/>
      <c r="U1322" s="68"/>
      <c r="V1322" s="68"/>
      <c r="W1322" s="68"/>
      <c r="X1322" s="68"/>
      <c r="Y1322" s="68"/>
      <c r="Z1322" s="68"/>
      <c r="AA1322" s="68"/>
      <c r="AB1322" s="68"/>
      <c r="AC1322" s="68"/>
      <c r="AD1322" s="68"/>
      <c r="AE1322" s="68"/>
      <c r="AF1322" s="68"/>
      <c r="AG1322" s="68"/>
      <c r="AH1322" s="68"/>
      <c r="AI1322" s="68"/>
      <c r="AJ1322" s="68"/>
      <c r="AK1322" s="68"/>
      <c r="AL1322" s="68"/>
      <c r="AM1322" s="68"/>
      <c r="AN1322" s="68"/>
    </row>
    <row r="1323" spans="2:40">
      <c r="B1323" s="68"/>
      <c r="C1323" s="68"/>
      <c r="D1323" s="68"/>
      <c r="E1323" s="68"/>
      <c r="F1323" s="68"/>
      <c r="G1323" s="68"/>
      <c r="H1323" s="68"/>
      <c r="I1323" s="68"/>
      <c r="J1323" s="68"/>
      <c r="K1323" s="68"/>
      <c r="L1323" s="68"/>
      <c r="M1323" s="68"/>
      <c r="N1323" s="68"/>
      <c r="O1323" s="68"/>
      <c r="P1323" s="68"/>
      <c r="Q1323" s="68"/>
      <c r="R1323" s="68"/>
      <c r="S1323" s="68"/>
      <c r="T1323" s="68"/>
      <c r="U1323" s="68"/>
      <c r="V1323" s="68"/>
      <c r="W1323" s="68"/>
      <c r="X1323" s="68"/>
      <c r="Y1323" s="68"/>
      <c r="Z1323" s="68"/>
      <c r="AA1323" s="68"/>
      <c r="AB1323" s="68"/>
      <c r="AC1323" s="68"/>
      <c r="AD1323" s="68"/>
      <c r="AE1323" s="68"/>
      <c r="AF1323" s="68"/>
      <c r="AG1323" s="68"/>
      <c r="AH1323" s="68"/>
      <c r="AI1323" s="68"/>
      <c r="AJ1323" s="68"/>
      <c r="AK1323" s="68"/>
      <c r="AL1323" s="68"/>
      <c r="AM1323" s="68"/>
      <c r="AN1323" s="68"/>
    </row>
    <row r="1324" spans="2:40">
      <c r="B1324" s="68"/>
      <c r="C1324" s="68"/>
      <c r="D1324" s="68"/>
      <c r="E1324" s="68"/>
      <c r="F1324" s="68"/>
      <c r="G1324" s="68"/>
      <c r="H1324" s="68"/>
      <c r="I1324" s="68"/>
      <c r="J1324" s="68"/>
      <c r="K1324" s="68"/>
      <c r="L1324" s="68"/>
      <c r="M1324" s="68"/>
      <c r="N1324" s="68"/>
      <c r="O1324" s="68"/>
      <c r="P1324" s="68"/>
      <c r="Q1324" s="68"/>
      <c r="R1324" s="68"/>
      <c r="S1324" s="68"/>
      <c r="T1324" s="68"/>
      <c r="U1324" s="68"/>
      <c r="V1324" s="68"/>
      <c r="W1324" s="68"/>
      <c r="X1324" s="68"/>
      <c r="Y1324" s="68"/>
      <c r="Z1324" s="68"/>
      <c r="AA1324" s="68"/>
      <c r="AB1324" s="68"/>
      <c r="AC1324" s="68"/>
      <c r="AD1324" s="68"/>
      <c r="AE1324" s="68"/>
      <c r="AF1324" s="68"/>
      <c r="AG1324" s="68"/>
      <c r="AH1324" s="68"/>
      <c r="AI1324" s="68"/>
      <c r="AJ1324" s="68"/>
      <c r="AK1324" s="68"/>
      <c r="AL1324" s="68"/>
      <c r="AM1324" s="68"/>
      <c r="AN1324" s="68"/>
    </row>
    <row r="1325" spans="2:40">
      <c r="B1325" s="68"/>
      <c r="C1325" s="68"/>
      <c r="D1325" s="68"/>
      <c r="E1325" s="68"/>
      <c r="F1325" s="68"/>
      <c r="G1325" s="68"/>
      <c r="H1325" s="68"/>
      <c r="I1325" s="68"/>
      <c r="J1325" s="68"/>
      <c r="K1325" s="68"/>
      <c r="L1325" s="68"/>
      <c r="M1325" s="68"/>
      <c r="N1325" s="68"/>
      <c r="O1325" s="68"/>
      <c r="P1325" s="68"/>
      <c r="Q1325" s="68"/>
      <c r="R1325" s="68"/>
      <c r="S1325" s="68"/>
      <c r="T1325" s="68"/>
      <c r="U1325" s="68"/>
      <c r="V1325" s="68"/>
      <c r="W1325" s="68"/>
      <c r="X1325" s="68"/>
      <c r="Y1325" s="68"/>
      <c r="Z1325" s="68"/>
      <c r="AA1325" s="68"/>
      <c r="AB1325" s="68"/>
      <c r="AC1325" s="68"/>
      <c r="AD1325" s="68"/>
      <c r="AE1325" s="68"/>
      <c r="AF1325" s="68"/>
      <c r="AG1325" s="68"/>
      <c r="AH1325" s="68"/>
      <c r="AI1325" s="68"/>
      <c r="AJ1325" s="68"/>
      <c r="AK1325" s="68"/>
      <c r="AL1325" s="68"/>
      <c r="AM1325" s="68"/>
      <c r="AN1325" s="68"/>
    </row>
    <row r="1326" spans="2:40">
      <c r="B1326" s="68"/>
      <c r="C1326" s="68"/>
      <c r="D1326" s="68"/>
      <c r="E1326" s="68"/>
      <c r="F1326" s="68"/>
      <c r="G1326" s="68"/>
      <c r="H1326" s="68"/>
      <c r="I1326" s="68"/>
      <c r="J1326" s="68"/>
      <c r="K1326" s="68"/>
      <c r="L1326" s="68"/>
      <c r="M1326" s="68"/>
      <c r="N1326" s="68"/>
      <c r="O1326" s="68"/>
      <c r="P1326" s="68"/>
      <c r="Q1326" s="68"/>
      <c r="R1326" s="68"/>
      <c r="S1326" s="68"/>
      <c r="T1326" s="68"/>
      <c r="U1326" s="68"/>
      <c r="V1326" s="68"/>
      <c r="W1326" s="68"/>
      <c r="X1326" s="68"/>
      <c r="Y1326" s="68"/>
      <c r="Z1326" s="68"/>
      <c r="AA1326" s="68"/>
      <c r="AB1326" s="68"/>
      <c r="AC1326" s="68"/>
      <c r="AD1326" s="68"/>
      <c r="AE1326" s="68"/>
      <c r="AF1326" s="68"/>
      <c r="AG1326" s="68"/>
      <c r="AH1326" s="68"/>
      <c r="AI1326" s="68"/>
      <c r="AJ1326" s="68"/>
      <c r="AK1326" s="68"/>
      <c r="AL1326" s="68"/>
      <c r="AM1326" s="68"/>
      <c r="AN1326" s="68"/>
    </row>
    <row r="1327" spans="2:40">
      <c r="B1327" s="68"/>
      <c r="C1327" s="68"/>
      <c r="D1327" s="68"/>
      <c r="E1327" s="68"/>
      <c r="F1327" s="68"/>
      <c r="G1327" s="68"/>
      <c r="H1327" s="68"/>
      <c r="I1327" s="68"/>
      <c r="J1327" s="68"/>
      <c r="K1327" s="68"/>
      <c r="L1327" s="68"/>
      <c r="M1327" s="68"/>
      <c r="N1327" s="68"/>
      <c r="O1327" s="68"/>
      <c r="P1327" s="68"/>
      <c r="Q1327" s="68"/>
      <c r="R1327" s="68"/>
      <c r="S1327" s="68"/>
      <c r="T1327" s="68"/>
      <c r="U1327" s="68"/>
      <c r="V1327" s="68"/>
      <c r="W1327" s="68"/>
      <c r="X1327" s="68"/>
      <c r="Y1327" s="68"/>
      <c r="Z1327" s="68"/>
      <c r="AA1327" s="68"/>
      <c r="AB1327" s="68"/>
      <c r="AC1327" s="68"/>
      <c r="AD1327" s="68"/>
      <c r="AE1327" s="68"/>
      <c r="AF1327" s="68"/>
      <c r="AG1327" s="68"/>
      <c r="AH1327" s="68"/>
      <c r="AI1327" s="68"/>
      <c r="AJ1327" s="68"/>
      <c r="AK1327" s="68"/>
      <c r="AL1327" s="68"/>
      <c r="AM1327" s="68"/>
      <c r="AN1327" s="68"/>
    </row>
    <row r="1328" spans="2:40">
      <c r="B1328" s="68"/>
      <c r="C1328" s="68"/>
      <c r="D1328" s="68"/>
      <c r="E1328" s="68"/>
      <c r="F1328" s="68"/>
      <c r="G1328" s="68"/>
      <c r="H1328" s="68"/>
      <c r="I1328" s="68"/>
      <c r="J1328" s="68"/>
      <c r="K1328" s="68"/>
      <c r="L1328" s="68"/>
      <c r="M1328" s="68"/>
      <c r="N1328" s="68"/>
      <c r="O1328" s="68"/>
      <c r="P1328" s="68"/>
      <c r="Q1328" s="68"/>
      <c r="R1328" s="68"/>
      <c r="S1328" s="68"/>
      <c r="T1328" s="68"/>
      <c r="U1328" s="68"/>
      <c r="V1328" s="68"/>
      <c r="W1328" s="68"/>
      <c r="X1328" s="68"/>
      <c r="Y1328" s="68"/>
      <c r="Z1328" s="68"/>
      <c r="AA1328" s="68"/>
      <c r="AB1328" s="68"/>
      <c r="AC1328" s="68"/>
      <c r="AD1328" s="68"/>
      <c r="AE1328" s="68"/>
      <c r="AF1328" s="68"/>
      <c r="AG1328" s="68"/>
      <c r="AH1328" s="68"/>
      <c r="AI1328" s="68"/>
      <c r="AJ1328" s="68"/>
      <c r="AK1328" s="68"/>
      <c r="AL1328" s="68"/>
      <c r="AM1328" s="68"/>
      <c r="AN1328" s="68"/>
    </row>
    <row r="1329" spans="2:40">
      <c r="B1329" s="68"/>
      <c r="C1329" s="68"/>
      <c r="D1329" s="68"/>
      <c r="E1329" s="68"/>
      <c r="F1329" s="68"/>
      <c r="G1329" s="68"/>
      <c r="H1329" s="68"/>
      <c r="I1329" s="68"/>
      <c r="J1329" s="68"/>
      <c r="K1329" s="68"/>
      <c r="L1329" s="68"/>
      <c r="M1329" s="68"/>
      <c r="N1329" s="68"/>
      <c r="O1329" s="68"/>
      <c r="P1329" s="68"/>
      <c r="Q1329" s="68"/>
      <c r="R1329" s="68"/>
      <c r="S1329" s="68"/>
      <c r="T1329" s="68"/>
      <c r="U1329" s="68"/>
      <c r="V1329" s="68"/>
      <c r="W1329" s="68"/>
      <c r="X1329" s="68"/>
      <c r="Y1329" s="68"/>
      <c r="Z1329" s="68"/>
      <c r="AA1329" s="68"/>
      <c r="AB1329" s="68"/>
      <c r="AC1329" s="68"/>
      <c r="AD1329" s="68"/>
      <c r="AE1329" s="68"/>
      <c r="AF1329" s="68"/>
      <c r="AG1329" s="68"/>
      <c r="AH1329" s="68"/>
      <c r="AI1329" s="68"/>
      <c r="AJ1329" s="68"/>
      <c r="AK1329" s="68"/>
      <c r="AL1329" s="68"/>
      <c r="AM1329" s="68"/>
      <c r="AN1329" s="68"/>
    </row>
    <row r="1330" spans="2:40">
      <c r="B1330" s="68"/>
      <c r="C1330" s="68"/>
      <c r="D1330" s="68"/>
      <c r="E1330" s="68"/>
      <c r="F1330" s="68"/>
      <c r="G1330" s="68"/>
      <c r="H1330" s="68"/>
      <c r="I1330" s="68"/>
      <c r="J1330" s="68"/>
      <c r="K1330" s="68"/>
      <c r="L1330" s="68"/>
      <c r="M1330" s="68"/>
      <c r="N1330" s="68"/>
      <c r="O1330" s="68"/>
      <c r="P1330" s="68"/>
      <c r="Q1330" s="68"/>
      <c r="R1330" s="68"/>
      <c r="S1330" s="68"/>
      <c r="T1330" s="68"/>
      <c r="U1330" s="68"/>
      <c r="V1330" s="68"/>
      <c r="W1330" s="68"/>
      <c r="X1330" s="68"/>
      <c r="Y1330" s="68"/>
      <c r="Z1330" s="68"/>
      <c r="AA1330" s="68"/>
      <c r="AB1330" s="68"/>
      <c r="AC1330" s="68"/>
      <c r="AD1330" s="68"/>
      <c r="AE1330" s="68"/>
      <c r="AF1330" s="68"/>
      <c r="AG1330" s="68"/>
      <c r="AH1330" s="68"/>
      <c r="AI1330" s="68"/>
      <c r="AJ1330" s="68"/>
      <c r="AK1330" s="68"/>
      <c r="AL1330" s="68"/>
      <c r="AM1330" s="68"/>
      <c r="AN1330" s="68"/>
    </row>
    <row r="1331" spans="2:40">
      <c r="B1331" s="68"/>
      <c r="C1331" s="68"/>
      <c r="D1331" s="68"/>
      <c r="E1331" s="68"/>
      <c r="F1331" s="68"/>
      <c r="G1331" s="68"/>
      <c r="H1331" s="68"/>
      <c r="I1331" s="68"/>
      <c r="J1331" s="68"/>
      <c r="K1331" s="68"/>
      <c r="L1331" s="68"/>
      <c r="M1331" s="68"/>
      <c r="N1331" s="68"/>
      <c r="O1331" s="68"/>
      <c r="P1331" s="68"/>
      <c r="Q1331" s="68"/>
      <c r="R1331" s="68"/>
      <c r="S1331" s="68"/>
      <c r="T1331" s="68"/>
      <c r="U1331" s="68"/>
      <c r="V1331" s="68"/>
      <c r="W1331" s="68"/>
      <c r="X1331" s="68"/>
      <c r="Y1331" s="68"/>
      <c r="Z1331" s="68"/>
      <c r="AA1331" s="68"/>
      <c r="AB1331" s="68"/>
      <c r="AC1331" s="68"/>
      <c r="AD1331" s="68"/>
      <c r="AE1331" s="68"/>
      <c r="AF1331" s="68"/>
      <c r="AG1331" s="68"/>
      <c r="AH1331" s="68"/>
      <c r="AI1331" s="68"/>
      <c r="AJ1331" s="68"/>
      <c r="AK1331" s="68"/>
      <c r="AL1331" s="68"/>
      <c r="AM1331" s="68"/>
      <c r="AN1331" s="68"/>
    </row>
    <row r="1332" spans="2:40">
      <c r="B1332" s="68"/>
      <c r="C1332" s="68"/>
      <c r="D1332" s="68"/>
      <c r="E1332" s="68"/>
      <c r="F1332" s="68"/>
      <c r="G1332" s="68"/>
      <c r="H1332" s="68"/>
      <c r="I1332" s="68"/>
      <c r="J1332" s="68"/>
      <c r="K1332" s="68"/>
      <c r="L1332" s="68"/>
      <c r="M1332" s="68"/>
      <c r="N1332" s="68"/>
      <c r="O1332" s="68"/>
      <c r="P1332" s="68"/>
      <c r="Q1332" s="68"/>
      <c r="R1332" s="68"/>
      <c r="S1332" s="68"/>
      <c r="T1332" s="68"/>
      <c r="U1332" s="68"/>
      <c r="V1332" s="68"/>
      <c r="W1332" s="68"/>
      <c r="X1332" s="68"/>
      <c r="Y1332" s="68"/>
      <c r="Z1332" s="68"/>
      <c r="AA1332" s="68"/>
      <c r="AB1332" s="68"/>
      <c r="AC1332" s="68"/>
      <c r="AD1332" s="68"/>
      <c r="AE1332" s="68"/>
      <c r="AF1332" s="68"/>
      <c r="AG1332" s="68"/>
      <c r="AH1332" s="68"/>
      <c r="AI1332" s="68"/>
      <c r="AJ1332" s="68"/>
      <c r="AK1332" s="68"/>
      <c r="AL1332" s="68"/>
      <c r="AM1332" s="68"/>
      <c r="AN1332" s="68"/>
    </row>
    <row r="1333" spans="2:40">
      <c r="B1333" s="68"/>
      <c r="C1333" s="68"/>
      <c r="D1333" s="68"/>
      <c r="E1333" s="68"/>
      <c r="F1333" s="68"/>
      <c r="G1333" s="68"/>
      <c r="H1333" s="68"/>
      <c r="I1333" s="68"/>
      <c r="J1333" s="68"/>
      <c r="K1333" s="68"/>
      <c r="L1333" s="68"/>
      <c r="M1333" s="68"/>
      <c r="N1333" s="68"/>
      <c r="O1333" s="68"/>
      <c r="P1333" s="68"/>
      <c r="Q1333" s="68"/>
      <c r="R1333" s="68"/>
      <c r="S1333" s="68"/>
      <c r="T1333" s="68"/>
      <c r="U1333" s="68"/>
      <c r="V1333" s="68"/>
      <c r="W1333" s="68"/>
      <c r="X1333" s="68"/>
      <c r="Y1333" s="68"/>
      <c r="Z1333" s="68"/>
      <c r="AA1333" s="68"/>
      <c r="AB1333" s="68"/>
      <c r="AC1333" s="68"/>
      <c r="AD1333" s="68"/>
      <c r="AE1333" s="68"/>
      <c r="AF1333" s="68"/>
      <c r="AG1333" s="68"/>
      <c r="AH1333" s="68"/>
      <c r="AI1333" s="68"/>
      <c r="AJ1333" s="68"/>
      <c r="AK1333" s="68"/>
      <c r="AL1333" s="68"/>
      <c r="AM1333" s="68"/>
      <c r="AN1333" s="68"/>
    </row>
    <row r="1334" spans="2:40">
      <c r="B1334" s="68"/>
      <c r="C1334" s="68"/>
      <c r="D1334" s="68"/>
      <c r="E1334" s="68"/>
      <c r="F1334" s="68"/>
      <c r="G1334" s="68"/>
      <c r="H1334" s="68"/>
      <c r="I1334" s="68"/>
      <c r="J1334" s="68"/>
      <c r="K1334" s="68"/>
      <c r="L1334" s="68"/>
      <c r="M1334" s="68"/>
      <c r="N1334" s="68"/>
      <c r="O1334" s="68"/>
      <c r="P1334" s="68"/>
      <c r="Q1334" s="68"/>
      <c r="R1334" s="68"/>
      <c r="S1334" s="68"/>
      <c r="T1334" s="68"/>
      <c r="U1334" s="68"/>
      <c r="V1334" s="68"/>
      <c r="W1334" s="68"/>
      <c r="X1334" s="68"/>
      <c r="Y1334" s="68"/>
      <c r="Z1334" s="68"/>
      <c r="AA1334" s="68"/>
      <c r="AB1334" s="68"/>
      <c r="AC1334" s="68"/>
      <c r="AD1334" s="68"/>
      <c r="AE1334" s="68"/>
      <c r="AF1334" s="68"/>
      <c r="AG1334" s="68"/>
      <c r="AH1334" s="68"/>
      <c r="AI1334" s="68"/>
      <c r="AJ1334" s="68"/>
      <c r="AK1334" s="68"/>
      <c r="AL1334" s="68"/>
      <c r="AM1334" s="68"/>
      <c r="AN1334" s="68"/>
    </row>
    <row r="1335" spans="2:40">
      <c r="B1335" s="68"/>
      <c r="C1335" s="68"/>
      <c r="D1335" s="68"/>
      <c r="E1335" s="68"/>
      <c r="F1335" s="68"/>
      <c r="G1335" s="68"/>
      <c r="H1335" s="68"/>
      <c r="I1335" s="68"/>
      <c r="J1335" s="68"/>
      <c r="K1335" s="68"/>
      <c r="L1335" s="68"/>
      <c r="M1335" s="68"/>
      <c r="N1335" s="68"/>
      <c r="O1335" s="68"/>
      <c r="P1335" s="68"/>
      <c r="Q1335" s="68"/>
      <c r="R1335" s="68"/>
      <c r="S1335" s="68"/>
      <c r="T1335" s="68"/>
      <c r="U1335" s="68"/>
      <c r="V1335" s="68"/>
      <c r="W1335" s="68"/>
      <c r="X1335" s="68"/>
      <c r="Y1335" s="68"/>
      <c r="Z1335" s="68"/>
      <c r="AA1335" s="68"/>
      <c r="AB1335" s="68"/>
      <c r="AC1335" s="68"/>
      <c r="AD1335" s="68"/>
      <c r="AE1335" s="68"/>
      <c r="AF1335" s="68"/>
      <c r="AG1335" s="68"/>
      <c r="AH1335" s="68"/>
      <c r="AI1335" s="68"/>
      <c r="AJ1335" s="68"/>
      <c r="AK1335" s="68"/>
      <c r="AL1335" s="68"/>
      <c r="AM1335" s="68"/>
      <c r="AN1335" s="68"/>
    </row>
    <row r="1336" spans="2:40">
      <c r="B1336" s="68"/>
      <c r="C1336" s="68"/>
      <c r="D1336" s="68"/>
      <c r="E1336" s="68"/>
      <c r="F1336" s="68"/>
      <c r="G1336" s="68"/>
      <c r="H1336" s="68"/>
      <c r="I1336" s="68"/>
      <c r="J1336" s="68"/>
      <c r="K1336" s="68"/>
      <c r="L1336" s="68"/>
      <c r="M1336" s="68"/>
      <c r="N1336" s="68"/>
      <c r="O1336" s="68"/>
      <c r="P1336" s="68"/>
      <c r="Q1336" s="68"/>
      <c r="R1336" s="68"/>
      <c r="S1336" s="68"/>
      <c r="T1336" s="68"/>
      <c r="U1336" s="68"/>
      <c r="V1336" s="68"/>
      <c r="W1336" s="68"/>
      <c r="X1336" s="68"/>
      <c r="Y1336" s="68"/>
      <c r="Z1336" s="68"/>
      <c r="AA1336" s="68"/>
      <c r="AB1336" s="68"/>
      <c r="AC1336" s="68"/>
      <c r="AD1336" s="68"/>
      <c r="AE1336" s="68"/>
      <c r="AF1336" s="68"/>
      <c r="AG1336" s="68"/>
      <c r="AH1336" s="68"/>
      <c r="AI1336" s="68"/>
      <c r="AJ1336" s="68"/>
      <c r="AK1336" s="68"/>
      <c r="AL1336" s="68"/>
      <c r="AM1336" s="68"/>
      <c r="AN1336" s="68"/>
    </row>
    <row r="1337" spans="2:40">
      <c r="B1337" s="68"/>
      <c r="C1337" s="68"/>
      <c r="D1337" s="68"/>
      <c r="E1337" s="68"/>
      <c r="F1337" s="68"/>
      <c r="G1337" s="68"/>
      <c r="H1337" s="68"/>
      <c r="I1337" s="68"/>
      <c r="J1337" s="68"/>
      <c r="K1337" s="68"/>
      <c r="L1337" s="68"/>
      <c r="M1337" s="68"/>
      <c r="N1337" s="68"/>
      <c r="O1337" s="68"/>
      <c r="P1337" s="68"/>
      <c r="Q1337" s="68"/>
      <c r="R1337" s="68"/>
      <c r="S1337" s="68"/>
      <c r="T1337" s="68"/>
      <c r="U1337" s="68"/>
      <c r="V1337" s="68"/>
      <c r="W1337" s="68"/>
      <c r="X1337" s="68"/>
      <c r="Y1337" s="68"/>
      <c r="Z1337" s="68"/>
      <c r="AA1337" s="68"/>
      <c r="AB1337" s="68"/>
      <c r="AC1337" s="68"/>
      <c r="AD1337" s="68"/>
      <c r="AE1337" s="68"/>
      <c r="AF1337" s="68"/>
      <c r="AG1337" s="68"/>
      <c r="AH1337" s="68"/>
      <c r="AI1337" s="68"/>
      <c r="AJ1337" s="68"/>
      <c r="AK1337" s="68"/>
      <c r="AL1337" s="68"/>
      <c r="AM1337" s="68"/>
      <c r="AN1337" s="68"/>
    </row>
    <row r="1338" spans="2:40">
      <c r="B1338" s="68"/>
      <c r="C1338" s="68"/>
      <c r="D1338" s="68"/>
      <c r="E1338" s="68"/>
      <c r="F1338" s="68"/>
      <c r="G1338" s="68"/>
      <c r="H1338" s="68"/>
      <c r="I1338" s="68"/>
      <c r="J1338" s="68"/>
      <c r="K1338" s="68"/>
      <c r="L1338" s="68"/>
      <c r="M1338" s="68"/>
      <c r="N1338" s="68"/>
      <c r="O1338" s="68"/>
      <c r="P1338" s="68"/>
      <c r="Q1338" s="68"/>
      <c r="R1338" s="68"/>
      <c r="S1338" s="68"/>
      <c r="T1338" s="68"/>
      <c r="U1338" s="68"/>
      <c r="V1338" s="68"/>
      <c r="W1338" s="68"/>
      <c r="X1338" s="68"/>
      <c r="Y1338" s="68"/>
      <c r="Z1338" s="68"/>
      <c r="AA1338" s="68"/>
      <c r="AB1338" s="68"/>
      <c r="AC1338" s="68"/>
      <c r="AD1338" s="68"/>
      <c r="AE1338" s="68"/>
      <c r="AF1338" s="68"/>
      <c r="AG1338" s="68"/>
      <c r="AH1338" s="68"/>
      <c r="AI1338" s="68"/>
      <c r="AJ1338" s="68"/>
      <c r="AK1338" s="68"/>
      <c r="AL1338" s="68"/>
      <c r="AM1338" s="68"/>
      <c r="AN1338" s="68"/>
    </row>
    <row r="1339" spans="2:40">
      <c r="B1339" s="68"/>
      <c r="C1339" s="68"/>
      <c r="D1339" s="68"/>
      <c r="E1339" s="68"/>
      <c r="F1339" s="68"/>
      <c r="G1339" s="68"/>
      <c r="H1339" s="68"/>
      <c r="I1339" s="68"/>
      <c r="J1339" s="68"/>
      <c r="K1339" s="68"/>
      <c r="L1339" s="68"/>
      <c r="M1339" s="68"/>
      <c r="N1339" s="68"/>
      <c r="O1339" s="68"/>
      <c r="P1339" s="68"/>
      <c r="Q1339" s="68"/>
      <c r="R1339" s="68"/>
      <c r="S1339" s="68"/>
      <c r="T1339" s="68"/>
      <c r="U1339" s="68"/>
      <c r="V1339" s="68"/>
      <c r="W1339" s="68"/>
      <c r="X1339" s="68"/>
      <c r="Y1339" s="68"/>
      <c r="Z1339" s="68"/>
      <c r="AA1339" s="68"/>
      <c r="AB1339" s="68"/>
      <c r="AC1339" s="68"/>
      <c r="AD1339" s="68"/>
      <c r="AE1339" s="68"/>
      <c r="AF1339" s="68"/>
      <c r="AG1339" s="68"/>
      <c r="AH1339" s="68"/>
      <c r="AI1339" s="68"/>
      <c r="AJ1339" s="68"/>
      <c r="AK1339" s="68"/>
      <c r="AL1339" s="68"/>
      <c r="AM1339" s="68"/>
      <c r="AN1339" s="68"/>
    </row>
    <row r="1340" spans="2:40">
      <c r="B1340" s="68"/>
      <c r="C1340" s="68"/>
      <c r="D1340" s="68"/>
      <c r="E1340" s="68"/>
      <c r="F1340" s="68"/>
      <c r="G1340" s="68"/>
      <c r="H1340" s="68"/>
      <c r="I1340" s="68"/>
      <c r="J1340" s="68"/>
      <c r="K1340" s="68"/>
      <c r="L1340" s="68"/>
      <c r="M1340" s="68"/>
      <c r="N1340" s="68"/>
      <c r="O1340" s="68"/>
      <c r="P1340" s="68"/>
      <c r="Q1340" s="68"/>
      <c r="R1340" s="68"/>
      <c r="S1340" s="68"/>
      <c r="T1340" s="68"/>
      <c r="U1340" s="68"/>
      <c r="V1340" s="68"/>
      <c r="W1340" s="68"/>
      <c r="X1340" s="68"/>
      <c r="Y1340" s="68"/>
      <c r="Z1340" s="68"/>
      <c r="AA1340" s="68"/>
      <c r="AB1340" s="68"/>
      <c r="AC1340" s="68"/>
      <c r="AD1340" s="68"/>
      <c r="AE1340" s="68"/>
      <c r="AF1340" s="68"/>
      <c r="AG1340" s="68"/>
      <c r="AH1340" s="68"/>
      <c r="AI1340" s="68"/>
      <c r="AJ1340" s="68"/>
      <c r="AK1340" s="68"/>
      <c r="AL1340" s="68"/>
      <c r="AM1340" s="68"/>
      <c r="AN1340" s="68"/>
    </row>
    <row r="1341" spans="2:40">
      <c r="B1341" s="68"/>
      <c r="C1341" s="68"/>
      <c r="D1341" s="68"/>
      <c r="E1341" s="68"/>
      <c r="F1341" s="68"/>
      <c r="G1341" s="68"/>
      <c r="H1341" s="68"/>
      <c r="I1341" s="68"/>
      <c r="J1341" s="68"/>
      <c r="K1341" s="68"/>
      <c r="L1341" s="68"/>
      <c r="M1341" s="68"/>
      <c r="N1341" s="68"/>
      <c r="O1341" s="68"/>
      <c r="P1341" s="68"/>
      <c r="Q1341" s="68"/>
      <c r="R1341" s="68"/>
      <c r="S1341" s="68"/>
      <c r="T1341" s="68"/>
      <c r="U1341" s="68"/>
      <c r="V1341" s="68"/>
      <c r="W1341" s="68"/>
      <c r="X1341" s="68"/>
      <c r="Y1341" s="68"/>
      <c r="Z1341" s="68"/>
      <c r="AA1341" s="68"/>
      <c r="AB1341" s="68"/>
      <c r="AC1341" s="68"/>
      <c r="AD1341" s="68"/>
      <c r="AE1341" s="68"/>
      <c r="AF1341" s="68"/>
      <c r="AG1341" s="68"/>
      <c r="AH1341" s="68"/>
      <c r="AI1341" s="68"/>
      <c r="AJ1341" s="68"/>
      <c r="AK1341" s="68"/>
      <c r="AL1341" s="68"/>
      <c r="AM1341" s="68"/>
      <c r="AN1341" s="68"/>
    </row>
    <row r="1342" spans="2:40">
      <c r="B1342" s="68"/>
      <c r="C1342" s="68"/>
      <c r="D1342" s="68"/>
      <c r="E1342" s="68"/>
      <c r="F1342" s="68"/>
      <c r="G1342" s="68"/>
      <c r="H1342" s="68"/>
      <c r="I1342" s="68"/>
      <c r="J1342" s="68"/>
      <c r="K1342" s="68"/>
      <c r="L1342" s="68"/>
      <c r="M1342" s="68"/>
      <c r="N1342" s="68"/>
      <c r="O1342" s="68"/>
      <c r="P1342" s="68"/>
      <c r="Q1342" s="68"/>
      <c r="R1342" s="68"/>
      <c r="S1342" s="68"/>
      <c r="T1342" s="68"/>
      <c r="U1342" s="68"/>
      <c r="V1342" s="68"/>
      <c r="W1342" s="68"/>
      <c r="X1342" s="68"/>
      <c r="Y1342" s="68"/>
      <c r="Z1342" s="68"/>
      <c r="AA1342" s="68"/>
      <c r="AB1342" s="68"/>
      <c r="AC1342" s="68"/>
      <c r="AD1342" s="68"/>
      <c r="AE1342" s="68"/>
      <c r="AF1342" s="68"/>
      <c r="AG1342" s="68"/>
      <c r="AH1342" s="68"/>
      <c r="AI1342" s="68"/>
      <c r="AJ1342" s="68"/>
      <c r="AK1342" s="68"/>
      <c r="AL1342" s="68"/>
      <c r="AM1342" s="68"/>
      <c r="AN1342" s="68"/>
    </row>
    <row r="1343" spans="2:40">
      <c r="B1343" s="68"/>
      <c r="C1343" s="68"/>
      <c r="D1343" s="68"/>
      <c r="E1343" s="68"/>
      <c r="F1343" s="68"/>
      <c r="G1343" s="68"/>
      <c r="H1343" s="68"/>
      <c r="I1343" s="68"/>
      <c r="J1343" s="68"/>
      <c r="K1343" s="68"/>
      <c r="L1343" s="68"/>
      <c r="M1343" s="68"/>
      <c r="N1343" s="68"/>
      <c r="O1343" s="68"/>
      <c r="P1343" s="68"/>
      <c r="Q1343" s="68"/>
      <c r="R1343" s="68"/>
      <c r="S1343" s="68"/>
      <c r="T1343" s="68"/>
      <c r="U1343" s="68"/>
      <c r="V1343" s="68"/>
      <c r="W1343" s="68"/>
      <c r="X1343" s="68"/>
      <c r="Y1343" s="68"/>
      <c r="Z1343" s="68"/>
      <c r="AA1343" s="68"/>
      <c r="AB1343" s="68"/>
      <c r="AC1343" s="68"/>
      <c r="AD1343" s="68"/>
      <c r="AE1343" s="68"/>
      <c r="AF1343" s="68"/>
      <c r="AG1343" s="68"/>
      <c r="AH1343" s="68"/>
      <c r="AI1343" s="68"/>
      <c r="AJ1343" s="68"/>
      <c r="AK1343" s="68"/>
      <c r="AL1343" s="68"/>
      <c r="AM1343" s="68"/>
      <c r="AN1343" s="68"/>
    </row>
    <row r="1344" spans="2:40">
      <c r="B1344" s="68"/>
      <c r="C1344" s="68"/>
      <c r="D1344" s="68"/>
      <c r="E1344" s="68"/>
      <c r="F1344" s="68"/>
      <c r="G1344" s="68"/>
      <c r="H1344" s="68"/>
      <c r="I1344" s="68"/>
      <c r="J1344" s="68"/>
      <c r="K1344" s="68"/>
      <c r="L1344" s="68"/>
      <c r="M1344" s="68"/>
      <c r="N1344" s="68"/>
      <c r="O1344" s="68"/>
      <c r="P1344" s="68"/>
      <c r="Q1344" s="68"/>
      <c r="R1344" s="68"/>
      <c r="S1344" s="68"/>
      <c r="T1344" s="68"/>
      <c r="U1344" s="68"/>
      <c r="V1344" s="68"/>
      <c r="W1344" s="68"/>
      <c r="X1344" s="68"/>
      <c r="Y1344" s="68"/>
      <c r="Z1344" s="68"/>
      <c r="AA1344" s="68"/>
      <c r="AB1344" s="68"/>
      <c r="AC1344" s="68"/>
      <c r="AD1344" s="68"/>
      <c r="AE1344" s="68"/>
      <c r="AF1344" s="68"/>
      <c r="AG1344" s="68"/>
      <c r="AH1344" s="68"/>
      <c r="AI1344" s="68"/>
      <c r="AJ1344" s="68"/>
      <c r="AK1344" s="68"/>
      <c r="AL1344" s="68"/>
      <c r="AM1344" s="68"/>
      <c r="AN1344" s="68"/>
    </row>
    <row r="1345" spans="2:40">
      <c r="B1345" s="68"/>
      <c r="C1345" s="68"/>
      <c r="D1345" s="68"/>
      <c r="E1345" s="68"/>
      <c r="F1345" s="68"/>
      <c r="G1345" s="68"/>
      <c r="H1345" s="68"/>
      <c r="I1345" s="68"/>
      <c r="J1345" s="68"/>
      <c r="K1345" s="68"/>
      <c r="L1345" s="68"/>
      <c r="M1345" s="68"/>
      <c r="N1345" s="68"/>
      <c r="O1345" s="68"/>
      <c r="P1345" s="68"/>
      <c r="Q1345" s="68"/>
      <c r="R1345" s="68"/>
      <c r="S1345" s="68"/>
      <c r="T1345" s="68"/>
      <c r="U1345" s="68"/>
      <c r="V1345" s="68"/>
      <c r="W1345" s="68"/>
      <c r="X1345" s="68"/>
      <c r="Y1345" s="68"/>
      <c r="Z1345" s="68"/>
      <c r="AA1345" s="68"/>
      <c r="AB1345" s="68"/>
      <c r="AC1345" s="68"/>
      <c r="AD1345" s="68"/>
      <c r="AE1345" s="68"/>
      <c r="AF1345" s="68"/>
      <c r="AG1345" s="68"/>
      <c r="AH1345" s="68"/>
      <c r="AI1345" s="68"/>
      <c r="AJ1345" s="68"/>
      <c r="AK1345" s="68"/>
      <c r="AL1345" s="68"/>
      <c r="AM1345" s="68"/>
      <c r="AN1345" s="68"/>
    </row>
    <row r="1346" spans="2:40">
      <c r="B1346" s="68"/>
      <c r="C1346" s="68"/>
      <c r="D1346" s="68"/>
      <c r="E1346" s="68"/>
      <c r="F1346" s="68"/>
      <c r="G1346" s="68"/>
      <c r="H1346" s="68"/>
      <c r="I1346" s="68"/>
      <c r="J1346" s="68"/>
      <c r="K1346" s="68"/>
      <c r="L1346" s="68"/>
      <c r="M1346" s="68"/>
      <c r="N1346" s="68"/>
      <c r="O1346" s="68"/>
      <c r="P1346" s="68"/>
      <c r="Q1346" s="68"/>
      <c r="R1346" s="68"/>
      <c r="S1346" s="68"/>
      <c r="T1346" s="68"/>
      <c r="U1346" s="68"/>
      <c r="V1346" s="68"/>
      <c r="W1346" s="68"/>
      <c r="X1346" s="68"/>
      <c r="Y1346" s="68"/>
      <c r="Z1346" s="68"/>
      <c r="AA1346" s="68"/>
      <c r="AB1346" s="68"/>
      <c r="AC1346" s="68"/>
      <c r="AD1346" s="68"/>
      <c r="AE1346" s="68"/>
      <c r="AF1346" s="68"/>
      <c r="AG1346" s="68"/>
      <c r="AH1346" s="68"/>
      <c r="AI1346" s="68"/>
      <c r="AJ1346" s="68"/>
      <c r="AK1346" s="68"/>
      <c r="AL1346" s="68"/>
      <c r="AM1346" s="68"/>
      <c r="AN1346" s="68"/>
    </row>
    <row r="1347" spans="2:40">
      <c r="B1347" s="68"/>
      <c r="C1347" s="68"/>
      <c r="D1347" s="68"/>
      <c r="E1347" s="68"/>
      <c r="F1347" s="68"/>
      <c r="G1347" s="68"/>
      <c r="H1347" s="68"/>
      <c r="I1347" s="68"/>
      <c r="J1347" s="68"/>
      <c r="K1347" s="68"/>
      <c r="L1347" s="68"/>
      <c r="M1347" s="68"/>
      <c r="N1347" s="68"/>
      <c r="O1347" s="68"/>
      <c r="P1347" s="68"/>
      <c r="Q1347" s="68"/>
      <c r="R1347" s="68"/>
      <c r="S1347" s="68"/>
      <c r="T1347" s="68"/>
      <c r="U1347" s="68"/>
      <c r="V1347" s="68"/>
      <c r="W1347" s="68"/>
      <c r="X1347" s="68"/>
      <c r="Y1347" s="68"/>
      <c r="Z1347" s="68"/>
      <c r="AA1347" s="68"/>
      <c r="AB1347" s="68"/>
      <c r="AC1347" s="68"/>
      <c r="AD1347" s="68"/>
      <c r="AE1347" s="68"/>
      <c r="AF1347" s="68"/>
      <c r="AG1347" s="68"/>
      <c r="AH1347" s="68"/>
      <c r="AI1347" s="68"/>
      <c r="AJ1347" s="68"/>
      <c r="AK1347" s="68"/>
      <c r="AL1347" s="68"/>
      <c r="AM1347" s="68"/>
      <c r="AN1347" s="68"/>
    </row>
    <row r="1348" spans="2:40">
      <c r="B1348" s="68"/>
      <c r="C1348" s="68"/>
      <c r="D1348" s="68"/>
      <c r="E1348" s="68"/>
      <c r="F1348" s="68"/>
      <c r="G1348" s="68"/>
      <c r="H1348" s="68"/>
      <c r="I1348" s="68"/>
      <c r="J1348" s="68"/>
      <c r="K1348" s="68"/>
      <c r="L1348" s="68"/>
      <c r="M1348" s="68"/>
      <c r="N1348" s="68"/>
      <c r="O1348" s="68"/>
      <c r="P1348" s="68"/>
      <c r="Q1348" s="68"/>
      <c r="R1348" s="68"/>
      <c r="S1348" s="68"/>
      <c r="T1348" s="68"/>
      <c r="U1348" s="68"/>
      <c r="V1348" s="68"/>
      <c r="W1348" s="68"/>
      <c r="X1348" s="68"/>
      <c r="Y1348" s="68"/>
      <c r="Z1348" s="68"/>
      <c r="AA1348" s="68"/>
      <c r="AB1348" s="68"/>
      <c r="AC1348" s="68"/>
      <c r="AD1348" s="68"/>
      <c r="AE1348" s="68"/>
      <c r="AF1348" s="68"/>
      <c r="AG1348" s="68"/>
      <c r="AH1348" s="68"/>
      <c r="AI1348" s="68"/>
      <c r="AJ1348" s="68"/>
      <c r="AK1348" s="68"/>
      <c r="AL1348" s="68"/>
      <c r="AM1348" s="68"/>
      <c r="AN1348" s="68"/>
    </row>
    <row r="1349" spans="2:40">
      <c r="B1349" s="68"/>
      <c r="C1349" s="68"/>
      <c r="D1349" s="68"/>
      <c r="E1349" s="68"/>
      <c r="F1349" s="68"/>
      <c r="G1349" s="68"/>
      <c r="H1349" s="68"/>
      <c r="I1349" s="68"/>
      <c r="J1349" s="68"/>
      <c r="K1349" s="68"/>
      <c r="L1349" s="68"/>
      <c r="M1349" s="68"/>
      <c r="N1349" s="68"/>
      <c r="O1349" s="68"/>
      <c r="P1349" s="68"/>
      <c r="Q1349" s="68"/>
      <c r="R1349" s="68"/>
      <c r="S1349" s="68"/>
      <c r="T1349" s="68"/>
      <c r="U1349" s="68"/>
      <c r="V1349" s="68"/>
      <c r="W1349" s="68"/>
      <c r="X1349" s="68"/>
      <c r="Y1349" s="68"/>
      <c r="Z1349" s="68"/>
      <c r="AA1349" s="68"/>
      <c r="AB1349" s="68"/>
      <c r="AC1349" s="68"/>
      <c r="AD1349" s="68"/>
      <c r="AE1349" s="68"/>
      <c r="AF1349" s="68"/>
      <c r="AG1349" s="68"/>
      <c r="AH1349" s="68"/>
      <c r="AI1349" s="68"/>
      <c r="AJ1349" s="68"/>
      <c r="AK1349" s="68"/>
      <c r="AL1349" s="68"/>
      <c r="AM1349" s="68"/>
      <c r="AN1349" s="68"/>
    </row>
    <row r="1350" spans="2:40">
      <c r="B1350" s="68"/>
      <c r="C1350" s="68"/>
      <c r="D1350" s="68"/>
      <c r="E1350" s="68"/>
      <c r="F1350" s="68"/>
      <c r="G1350" s="68"/>
      <c r="H1350" s="68"/>
      <c r="I1350" s="68"/>
      <c r="J1350" s="68"/>
      <c r="K1350" s="68"/>
      <c r="L1350" s="68"/>
      <c r="M1350" s="68"/>
      <c r="N1350" s="68"/>
      <c r="O1350" s="68"/>
      <c r="P1350" s="68"/>
      <c r="Q1350" s="68"/>
      <c r="R1350" s="68"/>
      <c r="S1350" s="68"/>
      <c r="T1350" s="68"/>
      <c r="U1350" s="68"/>
      <c r="V1350" s="68"/>
      <c r="W1350" s="68"/>
      <c r="X1350" s="68"/>
      <c r="Y1350" s="68"/>
      <c r="Z1350" s="68"/>
      <c r="AA1350" s="68"/>
      <c r="AB1350" s="68"/>
      <c r="AC1350" s="68"/>
      <c r="AD1350" s="68"/>
      <c r="AE1350" s="68"/>
      <c r="AF1350" s="68"/>
      <c r="AG1350" s="68"/>
      <c r="AH1350" s="68"/>
      <c r="AI1350" s="68"/>
      <c r="AJ1350" s="68"/>
      <c r="AK1350" s="68"/>
      <c r="AL1350" s="68"/>
      <c r="AM1350" s="68"/>
      <c r="AN1350" s="68"/>
    </row>
    <row r="1351" spans="2:40">
      <c r="B1351" s="68"/>
      <c r="C1351" s="68"/>
      <c r="D1351" s="68"/>
      <c r="E1351" s="68"/>
      <c r="F1351" s="68"/>
      <c r="G1351" s="68"/>
      <c r="H1351" s="68"/>
      <c r="I1351" s="68"/>
      <c r="J1351" s="68"/>
      <c r="K1351" s="68"/>
      <c r="L1351" s="68"/>
      <c r="M1351" s="68"/>
      <c r="N1351" s="68"/>
      <c r="O1351" s="68"/>
      <c r="P1351" s="68"/>
      <c r="Q1351" s="68"/>
      <c r="R1351" s="68"/>
      <c r="S1351" s="68"/>
      <c r="T1351" s="68"/>
      <c r="U1351" s="68"/>
      <c r="V1351" s="68"/>
      <c r="W1351" s="68"/>
      <c r="X1351" s="68"/>
      <c r="Y1351" s="68"/>
      <c r="Z1351" s="68"/>
      <c r="AA1351" s="68"/>
      <c r="AB1351" s="68"/>
      <c r="AC1351" s="68"/>
      <c r="AD1351" s="68"/>
      <c r="AE1351" s="68"/>
      <c r="AF1351" s="68"/>
      <c r="AG1351" s="68"/>
      <c r="AH1351" s="68"/>
      <c r="AI1351" s="68"/>
      <c r="AJ1351" s="68"/>
      <c r="AK1351" s="68"/>
      <c r="AL1351" s="68"/>
      <c r="AM1351" s="68"/>
      <c r="AN1351" s="68"/>
    </row>
    <row r="1352" spans="2:40">
      <c r="B1352" s="68"/>
      <c r="C1352" s="68"/>
      <c r="D1352" s="68"/>
      <c r="E1352" s="68"/>
      <c r="F1352" s="68"/>
      <c r="G1352" s="68"/>
      <c r="H1352" s="68"/>
      <c r="I1352" s="68"/>
      <c r="J1352" s="68"/>
      <c r="K1352" s="68"/>
      <c r="L1352" s="68"/>
      <c r="M1352" s="68"/>
      <c r="N1352" s="68"/>
      <c r="O1352" s="68"/>
      <c r="P1352" s="68"/>
      <c r="Q1352" s="68"/>
      <c r="R1352" s="68"/>
      <c r="S1352" s="68"/>
      <c r="T1352" s="68"/>
      <c r="U1352" s="68"/>
      <c r="V1352" s="68"/>
      <c r="W1352" s="68"/>
      <c r="X1352" s="68"/>
      <c r="Y1352" s="68"/>
      <c r="Z1352" s="68"/>
      <c r="AA1352" s="68"/>
      <c r="AB1352" s="68"/>
      <c r="AC1352" s="68"/>
      <c r="AD1352" s="68"/>
      <c r="AE1352" s="68"/>
      <c r="AF1352" s="68"/>
      <c r="AG1352" s="68"/>
      <c r="AH1352" s="68"/>
      <c r="AI1352" s="68"/>
      <c r="AJ1352" s="68"/>
      <c r="AK1352" s="68"/>
      <c r="AL1352" s="68"/>
      <c r="AM1352" s="68"/>
      <c r="AN1352" s="68"/>
    </row>
    <row r="1353" spans="2:40">
      <c r="B1353" s="68"/>
      <c r="C1353" s="68"/>
      <c r="D1353" s="68"/>
      <c r="E1353" s="68"/>
      <c r="F1353" s="68"/>
      <c r="G1353" s="68"/>
      <c r="H1353" s="68"/>
      <c r="I1353" s="68"/>
      <c r="J1353" s="68"/>
      <c r="K1353" s="68"/>
      <c r="L1353" s="68"/>
      <c r="M1353" s="68"/>
      <c r="N1353" s="68"/>
      <c r="O1353" s="68"/>
      <c r="P1353" s="68"/>
      <c r="Q1353" s="68"/>
      <c r="R1353" s="68"/>
      <c r="S1353" s="68"/>
      <c r="T1353" s="68"/>
      <c r="U1353" s="68"/>
      <c r="V1353" s="68"/>
      <c r="W1353" s="68"/>
      <c r="X1353" s="68"/>
      <c r="Y1353" s="68"/>
      <c r="Z1353" s="68"/>
      <c r="AA1353" s="68"/>
      <c r="AB1353" s="68"/>
      <c r="AC1353" s="68"/>
      <c r="AD1353" s="68"/>
      <c r="AE1353" s="68"/>
      <c r="AF1353" s="68"/>
      <c r="AG1353" s="68"/>
      <c r="AH1353" s="68"/>
      <c r="AI1353" s="68"/>
      <c r="AJ1353" s="68"/>
      <c r="AK1353" s="68"/>
      <c r="AL1353" s="68"/>
      <c r="AM1353" s="68"/>
      <c r="AN1353" s="68"/>
    </row>
    <row r="1354" spans="2:40">
      <c r="B1354" s="68"/>
      <c r="C1354" s="68"/>
      <c r="D1354" s="68"/>
      <c r="E1354" s="68"/>
      <c r="F1354" s="68"/>
      <c r="G1354" s="68"/>
      <c r="H1354" s="68"/>
      <c r="I1354" s="68"/>
      <c r="J1354" s="68"/>
      <c r="K1354" s="68"/>
      <c r="L1354" s="68"/>
      <c r="M1354" s="68"/>
      <c r="N1354" s="68"/>
      <c r="O1354" s="68"/>
      <c r="P1354" s="68"/>
      <c r="Q1354" s="68"/>
      <c r="R1354" s="68"/>
      <c r="S1354" s="68"/>
      <c r="T1354" s="68"/>
      <c r="U1354" s="68"/>
      <c r="V1354" s="68"/>
      <c r="W1354" s="68"/>
      <c r="X1354" s="68"/>
      <c r="Y1354" s="68"/>
      <c r="Z1354" s="68"/>
      <c r="AA1354" s="68"/>
      <c r="AB1354" s="68"/>
      <c r="AC1354" s="68"/>
      <c r="AD1354" s="68"/>
      <c r="AE1354" s="68"/>
      <c r="AF1354" s="68"/>
      <c r="AG1354" s="68"/>
      <c r="AH1354" s="68"/>
      <c r="AI1354" s="68"/>
      <c r="AJ1354" s="68"/>
      <c r="AK1354" s="68"/>
      <c r="AL1354" s="68"/>
      <c r="AM1354" s="68"/>
      <c r="AN1354" s="68"/>
    </row>
    <row r="1355" spans="2:40">
      <c r="B1355" s="68"/>
      <c r="C1355" s="68"/>
      <c r="D1355" s="68"/>
      <c r="E1355" s="68"/>
      <c r="F1355" s="68"/>
      <c r="G1355" s="68"/>
      <c r="H1355" s="68"/>
      <c r="I1355" s="68"/>
      <c r="J1355" s="68"/>
      <c r="K1355" s="68"/>
      <c r="L1355" s="68"/>
      <c r="M1355" s="68"/>
      <c r="N1355" s="68"/>
      <c r="O1355" s="68"/>
      <c r="P1355" s="68"/>
      <c r="Q1355" s="68"/>
      <c r="R1355" s="68"/>
      <c r="S1355" s="68"/>
      <c r="T1355" s="68"/>
      <c r="U1355" s="68"/>
      <c r="V1355" s="68"/>
      <c r="W1355" s="68"/>
      <c r="X1355" s="68"/>
      <c r="Y1355" s="68"/>
      <c r="Z1355" s="68"/>
      <c r="AA1355" s="68"/>
      <c r="AB1355" s="68"/>
      <c r="AC1355" s="68"/>
      <c r="AD1355" s="68"/>
      <c r="AE1355" s="68"/>
      <c r="AF1355" s="68"/>
      <c r="AG1355" s="68"/>
      <c r="AH1355" s="68"/>
      <c r="AI1355" s="68"/>
      <c r="AJ1355" s="68"/>
      <c r="AK1355" s="68"/>
      <c r="AL1355" s="68"/>
      <c r="AM1355" s="68"/>
      <c r="AN1355" s="68"/>
    </row>
    <row r="1356" spans="2:40">
      <c r="B1356" s="68"/>
      <c r="C1356" s="68"/>
      <c r="D1356" s="68"/>
      <c r="E1356" s="68"/>
      <c r="F1356" s="68"/>
      <c r="G1356" s="68"/>
      <c r="H1356" s="68"/>
      <c r="I1356" s="68"/>
      <c r="J1356" s="68"/>
      <c r="K1356" s="68"/>
      <c r="L1356" s="68"/>
      <c r="M1356" s="68"/>
      <c r="N1356" s="68"/>
      <c r="O1356" s="68"/>
      <c r="P1356" s="68"/>
      <c r="Q1356" s="68"/>
      <c r="R1356" s="68"/>
      <c r="S1356" s="68"/>
      <c r="T1356" s="68"/>
      <c r="U1356" s="68"/>
      <c r="V1356" s="68"/>
      <c r="W1356" s="68"/>
      <c r="X1356" s="68"/>
      <c r="Y1356" s="68"/>
      <c r="Z1356" s="68"/>
      <c r="AA1356" s="68"/>
      <c r="AB1356" s="68"/>
      <c r="AC1356" s="68"/>
      <c r="AD1356" s="68"/>
      <c r="AE1356" s="68"/>
      <c r="AF1356" s="68"/>
      <c r="AG1356" s="68"/>
      <c r="AH1356" s="68"/>
      <c r="AI1356" s="68"/>
      <c r="AJ1356" s="68"/>
      <c r="AK1356" s="68"/>
      <c r="AL1356" s="68"/>
      <c r="AM1356" s="68"/>
      <c r="AN1356" s="68"/>
    </row>
    <row r="1357" spans="2:40">
      <c r="B1357" s="68"/>
      <c r="C1357" s="68"/>
      <c r="D1357" s="68"/>
      <c r="E1357" s="68"/>
      <c r="F1357" s="68"/>
      <c r="G1357" s="68"/>
      <c r="H1357" s="68"/>
      <c r="I1357" s="68"/>
      <c r="J1357" s="68"/>
      <c r="K1357" s="68"/>
      <c r="L1357" s="68"/>
      <c r="M1357" s="68"/>
      <c r="N1357" s="68"/>
      <c r="O1357" s="68"/>
      <c r="P1357" s="68"/>
      <c r="Q1357" s="68"/>
      <c r="R1357" s="68"/>
      <c r="S1357" s="68"/>
      <c r="T1357" s="68"/>
      <c r="U1357" s="68"/>
      <c r="V1357" s="68"/>
      <c r="W1357" s="68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</row>
    <row r="1358" spans="2:40">
      <c r="B1358" s="68"/>
      <c r="C1358" s="68"/>
      <c r="D1358" s="68"/>
      <c r="E1358" s="68"/>
      <c r="F1358" s="68"/>
      <c r="G1358" s="68"/>
      <c r="H1358" s="68"/>
      <c r="I1358" s="68"/>
      <c r="J1358" s="68"/>
      <c r="K1358" s="68"/>
      <c r="L1358" s="68"/>
      <c r="M1358" s="68"/>
      <c r="N1358" s="68"/>
      <c r="O1358" s="68"/>
      <c r="P1358" s="68"/>
      <c r="Q1358" s="68"/>
      <c r="R1358" s="68"/>
      <c r="S1358" s="68"/>
      <c r="T1358" s="68"/>
      <c r="U1358" s="68"/>
      <c r="V1358" s="68"/>
      <c r="W1358" s="68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</row>
    <row r="1359" spans="2:40">
      <c r="B1359" s="68"/>
      <c r="C1359" s="68"/>
      <c r="D1359" s="68"/>
      <c r="E1359" s="68"/>
      <c r="F1359" s="68"/>
      <c r="G1359" s="68"/>
      <c r="H1359" s="68"/>
      <c r="I1359" s="68"/>
      <c r="J1359" s="68"/>
      <c r="K1359" s="68"/>
      <c r="L1359" s="68"/>
      <c r="M1359" s="68"/>
      <c r="N1359" s="68"/>
      <c r="O1359" s="68"/>
      <c r="P1359" s="68"/>
      <c r="Q1359" s="68"/>
      <c r="R1359" s="68"/>
      <c r="S1359" s="68"/>
      <c r="T1359" s="68"/>
      <c r="U1359" s="68"/>
      <c r="V1359" s="68"/>
      <c r="W1359" s="68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</row>
    <row r="1360" spans="2:40">
      <c r="B1360" s="68"/>
      <c r="C1360" s="68"/>
      <c r="D1360" s="68"/>
      <c r="E1360" s="68"/>
      <c r="F1360" s="68"/>
      <c r="G1360" s="68"/>
      <c r="H1360" s="68"/>
      <c r="I1360" s="68"/>
      <c r="J1360" s="68"/>
      <c r="K1360" s="68"/>
      <c r="L1360" s="68"/>
      <c r="M1360" s="68"/>
      <c r="N1360" s="68"/>
      <c r="O1360" s="68"/>
      <c r="P1360" s="68"/>
      <c r="Q1360" s="68"/>
      <c r="R1360" s="68"/>
      <c r="S1360" s="68"/>
      <c r="T1360" s="68"/>
      <c r="U1360" s="68"/>
      <c r="V1360" s="68"/>
      <c r="W1360" s="68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</row>
    <row r="1361" spans="2:40">
      <c r="B1361" s="68"/>
      <c r="C1361" s="68"/>
      <c r="D1361" s="68"/>
      <c r="E1361" s="68"/>
      <c r="F1361" s="68"/>
      <c r="G1361" s="68"/>
      <c r="H1361" s="68"/>
      <c r="I1361" s="68"/>
      <c r="J1361" s="68"/>
      <c r="K1361" s="68"/>
      <c r="L1361" s="68"/>
      <c r="M1361" s="68"/>
      <c r="N1361" s="68"/>
      <c r="O1361" s="68"/>
      <c r="P1361" s="68"/>
      <c r="Q1361" s="68"/>
      <c r="R1361" s="68"/>
      <c r="S1361" s="68"/>
      <c r="T1361" s="68"/>
      <c r="U1361" s="68"/>
      <c r="V1361" s="68"/>
      <c r="W1361" s="68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</row>
    <row r="1362" spans="2:40">
      <c r="B1362" s="68"/>
      <c r="C1362" s="68"/>
      <c r="D1362" s="68"/>
      <c r="E1362" s="68"/>
      <c r="F1362" s="68"/>
      <c r="G1362" s="68"/>
      <c r="H1362" s="68"/>
      <c r="I1362" s="68"/>
      <c r="J1362" s="68"/>
      <c r="K1362" s="68"/>
      <c r="L1362" s="68"/>
      <c r="M1362" s="68"/>
      <c r="N1362" s="68"/>
      <c r="O1362" s="68"/>
      <c r="P1362" s="68"/>
      <c r="Q1362" s="68"/>
      <c r="R1362" s="68"/>
      <c r="S1362" s="68"/>
      <c r="T1362" s="68"/>
      <c r="U1362" s="68"/>
      <c r="V1362" s="68"/>
      <c r="W1362" s="68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</row>
    <row r="1363" spans="2:40">
      <c r="B1363" s="68"/>
      <c r="C1363" s="68"/>
      <c r="D1363" s="68"/>
      <c r="E1363" s="68"/>
      <c r="F1363" s="68"/>
      <c r="G1363" s="68"/>
      <c r="H1363" s="68"/>
      <c r="I1363" s="68"/>
      <c r="J1363" s="68"/>
      <c r="K1363" s="68"/>
      <c r="L1363" s="68"/>
      <c r="M1363" s="68"/>
      <c r="N1363" s="68"/>
      <c r="O1363" s="68"/>
      <c r="P1363" s="68"/>
      <c r="Q1363" s="68"/>
      <c r="R1363" s="68"/>
      <c r="S1363" s="68"/>
      <c r="T1363" s="68"/>
      <c r="U1363" s="68"/>
      <c r="V1363" s="68"/>
      <c r="W1363" s="68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</row>
    <row r="1364" spans="2:40">
      <c r="B1364" s="68"/>
      <c r="C1364" s="68"/>
      <c r="D1364" s="68"/>
      <c r="E1364" s="68"/>
      <c r="F1364" s="68"/>
      <c r="G1364" s="68"/>
      <c r="H1364" s="68"/>
      <c r="I1364" s="68"/>
      <c r="J1364" s="68"/>
      <c r="K1364" s="68"/>
      <c r="L1364" s="68"/>
      <c r="M1364" s="68"/>
      <c r="N1364" s="68"/>
      <c r="O1364" s="68"/>
      <c r="P1364" s="68"/>
      <c r="Q1364" s="68"/>
      <c r="R1364" s="68"/>
      <c r="S1364" s="68"/>
      <c r="T1364" s="68"/>
      <c r="U1364" s="68"/>
      <c r="V1364" s="68"/>
      <c r="W1364" s="68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</row>
    <row r="1365" spans="2:40">
      <c r="B1365" s="68"/>
      <c r="C1365" s="68"/>
      <c r="D1365" s="68"/>
      <c r="E1365" s="68"/>
      <c r="F1365" s="68"/>
      <c r="G1365" s="68"/>
      <c r="H1365" s="68"/>
      <c r="I1365" s="68"/>
      <c r="J1365" s="68"/>
      <c r="K1365" s="68"/>
      <c r="L1365" s="68"/>
      <c r="M1365" s="68"/>
      <c r="N1365" s="68"/>
      <c r="O1365" s="68"/>
      <c r="P1365" s="68"/>
      <c r="Q1365" s="68"/>
      <c r="R1365" s="68"/>
      <c r="S1365" s="68"/>
      <c r="T1365" s="68"/>
      <c r="U1365" s="68"/>
      <c r="V1365" s="68"/>
      <c r="W1365" s="68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</row>
    <row r="1366" spans="2:40">
      <c r="B1366" s="68"/>
      <c r="C1366" s="68"/>
      <c r="D1366" s="68"/>
      <c r="E1366" s="68"/>
      <c r="F1366" s="68"/>
      <c r="G1366" s="68"/>
      <c r="H1366" s="68"/>
      <c r="I1366" s="68"/>
      <c r="J1366" s="68"/>
      <c r="K1366" s="68"/>
      <c r="L1366" s="68"/>
      <c r="M1366" s="68"/>
      <c r="N1366" s="68"/>
      <c r="O1366" s="68"/>
      <c r="P1366" s="68"/>
      <c r="Q1366" s="68"/>
      <c r="R1366" s="68"/>
      <c r="S1366" s="68"/>
      <c r="T1366" s="68"/>
      <c r="U1366" s="68"/>
      <c r="V1366" s="68"/>
      <c r="W1366" s="68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</row>
    <row r="1367" spans="2:40">
      <c r="B1367" s="68"/>
      <c r="C1367" s="68"/>
      <c r="D1367" s="68"/>
      <c r="E1367" s="68"/>
      <c r="F1367" s="68"/>
      <c r="G1367" s="68"/>
      <c r="H1367" s="68"/>
      <c r="I1367" s="68"/>
      <c r="J1367" s="68"/>
      <c r="K1367" s="68"/>
      <c r="L1367" s="68"/>
      <c r="M1367" s="68"/>
      <c r="N1367" s="68"/>
      <c r="O1367" s="68"/>
      <c r="P1367" s="68"/>
      <c r="Q1367" s="68"/>
      <c r="R1367" s="68"/>
      <c r="S1367" s="68"/>
      <c r="T1367" s="68"/>
      <c r="U1367" s="68"/>
      <c r="V1367" s="68"/>
      <c r="W1367" s="68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</row>
    <row r="1368" spans="2:40">
      <c r="B1368" s="68"/>
      <c r="C1368" s="68"/>
      <c r="D1368" s="68"/>
      <c r="E1368" s="68"/>
      <c r="F1368" s="68"/>
      <c r="G1368" s="68"/>
      <c r="H1368" s="68"/>
      <c r="I1368" s="68"/>
      <c r="J1368" s="68"/>
      <c r="K1368" s="68"/>
      <c r="L1368" s="68"/>
      <c r="M1368" s="68"/>
      <c r="N1368" s="68"/>
      <c r="O1368" s="68"/>
      <c r="P1368" s="68"/>
      <c r="Q1368" s="68"/>
      <c r="R1368" s="68"/>
      <c r="S1368" s="68"/>
      <c r="T1368" s="68"/>
      <c r="U1368" s="68"/>
      <c r="V1368" s="68"/>
      <c r="W1368" s="68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</row>
    <row r="1369" spans="2:40">
      <c r="B1369" s="68"/>
      <c r="C1369" s="68"/>
      <c r="D1369" s="68"/>
      <c r="E1369" s="68"/>
      <c r="F1369" s="68"/>
      <c r="G1369" s="68"/>
      <c r="H1369" s="68"/>
      <c r="I1369" s="68"/>
      <c r="J1369" s="68"/>
      <c r="K1369" s="68"/>
      <c r="L1369" s="68"/>
      <c r="M1369" s="68"/>
      <c r="N1369" s="68"/>
      <c r="O1369" s="68"/>
      <c r="P1369" s="68"/>
      <c r="Q1369" s="68"/>
      <c r="R1369" s="68"/>
      <c r="S1369" s="68"/>
      <c r="T1369" s="68"/>
      <c r="U1369" s="68"/>
      <c r="V1369" s="68"/>
      <c r="W1369" s="68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</row>
    <row r="1370" spans="2:40">
      <c r="B1370" s="68"/>
      <c r="C1370" s="68"/>
      <c r="D1370" s="68"/>
      <c r="E1370" s="68"/>
      <c r="F1370" s="68"/>
      <c r="G1370" s="68"/>
      <c r="H1370" s="68"/>
      <c r="I1370" s="68"/>
      <c r="J1370" s="68"/>
      <c r="K1370" s="68"/>
      <c r="L1370" s="68"/>
      <c r="M1370" s="68"/>
      <c r="N1370" s="68"/>
      <c r="O1370" s="68"/>
      <c r="P1370" s="68"/>
      <c r="Q1370" s="68"/>
      <c r="R1370" s="68"/>
      <c r="S1370" s="68"/>
      <c r="T1370" s="68"/>
      <c r="U1370" s="68"/>
      <c r="V1370" s="68"/>
      <c r="W1370" s="68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</row>
    <row r="1371" spans="2:40">
      <c r="B1371" s="68"/>
      <c r="C1371" s="68"/>
      <c r="D1371" s="68"/>
      <c r="E1371" s="68"/>
      <c r="F1371" s="68"/>
      <c r="G1371" s="68"/>
      <c r="H1371" s="68"/>
      <c r="I1371" s="68"/>
      <c r="J1371" s="68"/>
      <c r="K1371" s="68"/>
      <c r="L1371" s="68"/>
      <c r="M1371" s="68"/>
      <c r="N1371" s="68"/>
      <c r="O1371" s="68"/>
      <c r="P1371" s="68"/>
      <c r="Q1371" s="68"/>
      <c r="R1371" s="68"/>
      <c r="S1371" s="68"/>
      <c r="T1371" s="68"/>
      <c r="U1371" s="68"/>
      <c r="V1371" s="68"/>
      <c r="W1371" s="68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</row>
    <row r="1372" spans="2:40">
      <c r="B1372" s="68"/>
      <c r="C1372" s="68"/>
      <c r="D1372" s="68"/>
      <c r="E1372" s="68"/>
      <c r="F1372" s="68"/>
      <c r="G1372" s="68"/>
      <c r="H1372" s="68"/>
      <c r="I1372" s="68"/>
      <c r="J1372" s="68"/>
      <c r="K1372" s="68"/>
      <c r="L1372" s="68"/>
      <c r="M1372" s="68"/>
      <c r="N1372" s="68"/>
      <c r="O1372" s="68"/>
      <c r="P1372" s="68"/>
      <c r="Q1372" s="68"/>
      <c r="R1372" s="68"/>
      <c r="S1372" s="68"/>
      <c r="T1372" s="68"/>
      <c r="U1372" s="68"/>
      <c r="V1372" s="68"/>
      <c r="W1372" s="68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</row>
    <row r="1373" spans="2:40">
      <c r="B1373" s="68"/>
      <c r="C1373" s="68"/>
      <c r="D1373" s="68"/>
      <c r="E1373" s="68"/>
      <c r="F1373" s="68"/>
      <c r="G1373" s="68"/>
      <c r="H1373" s="68"/>
      <c r="I1373" s="68"/>
      <c r="J1373" s="68"/>
      <c r="K1373" s="68"/>
      <c r="L1373" s="68"/>
      <c r="M1373" s="68"/>
      <c r="N1373" s="68"/>
      <c r="O1373" s="68"/>
      <c r="P1373" s="68"/>
      <c r="Q1373" s="68"/>
      <c r="R1373" s="68"/>
      <c r="S1373" s="68"/>
      <c r="T1373" s="68"/>
      <c r="U1373" s="68"/>
      <c r="V1373" s="68"/>
      <c r="W1373" s="68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</row>
    <row r="1374" spans="2:40">
      <c r="B1374" s="68"/>
      <c r="C1374" s="68"/>
      <c r="D1374" s="68"/>
      <c r="E1374" s="68"/>
      <c r="F1374" s="68"/>
      <c r="G1374" s="68"/>
      <c r="H1374" s="68"/>
      <c r="I1374" s="68"/>
      <c r="J1374" s="68"/>
      <c r="K1374" s="68"/>
      <c r="L1374" s="68"/>
      <c r="M1374" s="68"/>
      <c r="N1374" s="68"/>
      <c r="O1374" s="68"/>
      <c r="P1374" s="68"/>
      <c r="Q1374" s="68"/>
      <c r="R1374" s="68"/>
      <c r="S1374" s="68"/>
      <c r="T1374" s="68"/>
      <c r="U1374" s="68"/>
      <c r="V1374" s="68"/>
      <c r="W1374" s="68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</row>
    <row r="1375" spans="2:40">
      <c r="B1375" s="68"/>
      <c r="C1375" s="68"/>
      <c r="D1375" s="68"/>
      <c r="E1375" s="68"/>
      <c r="F1375" s="68"/>
      <c r="G1375" s="68"/>
      <c r="H1375" s="68"/>
      <c r="I1375" s="68"/>
      <c r="J1375" s="68"/>
      <c r="K1375" s="68"/>
      <c r="L1375" s="68"/>
      <c r="M1375" s="68"/>
      <c r="N1375" s="68"/>
      <c r="O1375" s="68"/>
      <c r="P1375" s="68"/>
      <c r="Q1375" s="68"/>
      <c r="R1375" s="68"/>
      <c r="S1375" s="68"/>
      <c r="T1375" s="68"/>
      <c r="U1375" s="68"/>
      <c r="V1375" s="68"/>
      <c r="W1375" s="68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</row>
    <row r="1376" spans="2:40">
      <c r="B1376" s="68"/>
      <c r="C1376" s="68"/>
      <c r="D1376" s="68"/>
      <c r="E1376" s="68"/>
      <c r="F1376" s="68"/>
      <c r="G1376" s="68"/>
      <c r="H1376" s="68"/>
      <c r="I1376" s="68"/>
      <c r="J1376" s="68"/>
      <c r="K1376" s="68"/>
      <c r="L1376" s="68"/>
      <c r="M1376" s="68"/>
      <c r="N1376" s="68"/>
      <c r="O1376" s="68"/>
      <c r="P1376" s="68"/>
      <c r="Q1376" s="68"/>
      <c r="R1376" s="68"/>
      <c r="S1376" s="68"/>
      <c r="T1376" s="68"/>
      <c r="U1376" s="68"/>
      <c r="V1376" s="68"/>
      <c r="W1376" s="68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</row>
    <row r="1377" spans="2:40">
      <c r="B1377" s="68"/>
      <c r="C1377" s="68"/>
      <c r="D1377" s="68"/>
      <c r="E1377" s="68"/>
      <c r="F1377" s="68"/>
      <c r="G1377" s="68"/>
      <c r="H1377" s="68"/>
      <c r="I1377" s="68"/>
      <c r="J1377" s="68"/>
      <c r="K1377" s="68"/>
      <c r="L1377" s="68"/>
      <c r="M1377" s="68"/>
      <c r="N1377" s="68"/>
      <c r="O1377" s="68"/>
      <c r="P1377" s="68"/>
      <c r="Q1377" s="68"/>
      <c r="R1377" s="68"/>
      <c r="S1377" s="68"/>
      <c r="T1377" s="68"/>
      <c r="U1377" s="68"/>
      <c r="V1377" s="68"/>
      <c r="W1377" s="68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</row>
    <row r="1378" spans="2:40">
      <c r="B1378" s="68"/>
      <c r="C1378" s="68"/>
      <c r="D1378" s="68"/>
      <c r="E1378" s="68"/>
      <c r="F1378" s="68"/>
      <c r="G1378" s="68"/>
      <c r="H1378" s="68"/>
      <c r="I1378" s="68"/>
      <c r="J1378" s="68"/>
      <c r="K1378" s="68"/>
      <c r="L1378" s="68"/>
      <c r="M1378" s="68"/>
      <c r="N1378" s="68"/>
      <c r="O1378" s="68"/>
      <c r="P1378" s="68"/>
      <c r="Q1378" s="68"/>
      <c r="R1378" s="68"/>
      <c r="S1378" s="68"/>
      <c r="T1378" s="68"/>
      <c r="U1378" s="68"/>
      <c r="V1378" s="68"/>
      <c r="W1378" s="68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</row>
    <row r="1379" spans="2:40">
      <c r="B1379" s="68"/>
      <c r="C1379" s="68"/>
      <c r="D1379" s="68"/>
      <c r="E1379" s="68"/>
      <c r="F1379" s="68"/>
      <c r="G1379" s="68"/>
      <c r="H1379" s="68"/>
      <c r="I1379" s="68"/>
      <c r="J1379" s="68"/>
      <c r="K1379" s="68"/>
      <c r="L1379" s="68"/>
      <c r="M1379" s="68"/>
      <c r="N1379" s="68"/>
      <c r="O1379" s="68"/>
      <c r="P1379" s="68"/>
      <c r="Q1379" s="68"/>
      <c r="R1379" s="68"/>
      <c r="S1379" s="68"/>
      <c r="T1379" s="68"/>
      <c r="U1379" s="68"/>
      <c r="V1379" s="68"/>
      <c r="W1379" s="68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</row>
    <row r="1380" spans="2:40">
      <c r="B1380" s="68"/>
      <c r="C1380" s="68"/>
      <c r="D1380" s="68"/>
      <c r="E1380" s="68"/>
      <c r="F1380" s="68"/>
      <c r="G1380" s="68"/>
      <c r="H1380" s="68"/>
      <c r="I1380" s="68"/>
      <c r="J1380" s="68"/>
      <c r="K1380" s="68"/>
      <c r="L1380" s="68"/>
      <c r="M1380" s="68"/>
      <c r="N1380" s="68"/>
      <c r="O1380" s="68"/>
      <c r="P1380" s="68"/>
      <c r="Q1380" s="68"/>
      <c r="R1380" s="68"/>
      <c r="S1380" s="68"/>
      <c r="T1380" s="68"/>
      <c r="U1380" s="68"/>
      <c r="V1380" s="68"/>
      <c r="W1380" s="68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</row>
    <row r="1381" spans="2:40">
      <c r="B1381" s="68"/>
      <c r="C1381" s="68"/>
      <c r="D1381" s="68"/>
      <c r="E1381" s="68"/>
      <c r="F1381" s="68"/>
      <c r="G1381" s="68"/>
      <c r="H1381" s="68"/>
      <c r="I1381" s="68"/>
      <c r="J1381" s="68"/>
      <c r="K1381" s="68"/>
      <c r="L1381" s="68"/>
      <c r="M1381" s="68"/>
      <c r="N1381" s="68"/>
      <c r="O1381" s="68"/>
      <c r="P1381" s="68"/>
      <c r="Q1381" s="68"/>
      <c r="R1381" s="68"/>
      <c r="S1381" s="68"/>
      <c r="T1381" s="68"/>
      <c r="U1381" s="68"/>
      <c r="V1381" s="68"/>
      <c r="W1381" s="68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</row>
    <row r="1382" spans="2:40">
      <c r="B1382" s="68"/>
      <c r="C1382" s="68"/>
      <c r="D1382" s="68"/>
      <c r="E1382" s="68"/>
      <c r="F1382" s="68"/>
      <c r="G1382" s="68"/>
      <c r="H1382" s="68"/>
      <c r="I1382" s="68"/>
      <c r="J1382" s="68"/>
      <c r="K1382" s="68"/>
      <c r="L1382" s="68"/>
      <c r="M1382" s="68"/>
      <c r="N1382" s="68"/>
      <c r="O1382" s="68"/>
      <c r="P1382" s="68"/>
      <c r="Q1382" s="68"/>
      <c r="R1382" s="68"/>
      <c r="S1382" s="68"/>
      <c r="T1382" s="68"/>
      <c r="U1382" s="68"/>
      <c r="V1382" s="68"/>
      <c r="W1382" s="68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</row>
    <row r="1383" spans="2:40">
      <c r="B1383" s="68"/>
      <c r="C1383" s="68"/>
      <c r="D1383" s="68"/>
      <c r="E1383" s="68"/>
      <c r="F1383" s="68"/>
      <c r="G1383" s="68"/>
      <c r="H1383" s="68"/>
      <c r="I1383" s="68"/>
      <c r="J1383" s="68"/>
      <c r="K1383" s="68"/>
      <c r="L1383" s="68"/>
      <c r="M1383" s="68"/>
      <c r="N1383" s="68"/>
      <c r="O1383" s="68"/>
      <c r="P1383" s="68"/>
      <c r="Q1383" s="68"/>
      <c r="R1383" s="68"/>
      <c r="S1383" s="68"/>
      <c r="T1383" s="68"/>
      <c r="U1383" s="68"/>
      <c r="V1383" s="68"/>
      <c r="W1383" s="68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</row>
    <row r="1384" spans="2:40">
      <c r="B1384" s="68"/>
      <c r="C1384" s="68"/>
      <c r="D1384" s="68"/>
      <c r="E1384" s="68"/>
      <c r="F1384" s="68"/>
      <c r="G1384" s="68"/>
      <c r="H1384" s="68"/>
      <c r="I1384" s="68"/>
      <c r="J1384" s="68"/>
      <c r="K1384" s="68"/>
      <c r="L1384" s="68"/>
      <c r="M1384" s="68"/>
      <c r="N1384" s="68"/>
      <c r="O1384" s="68"/>
      <c r="P1384" s="68"/>
      <c r="Q1384" s="68"/>
      <c r="R1384" s="68"/>
      <c r="S1384" s="68"/>
      <c r="T1384" s="68"/>
      <c r="U1384" s="68"/>
      <c r="V1384" s="68"/>
      <c r="W1384" s="68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</row>
    <row r="1385" spans="2:40">
      <c r="B1385" s="68"/>
      <c r="C1385" s="68"/>
      <c r="D1385" s="68"/>
      <c r="E1385" s="68"/>
      <c r="F1385" s="68"/>
      <c r="G1385" s="68"/>
      <c r="H1385" s="68"/>
      <c r="I1385" s="68"/>
      <c r="J1385" s="68"/>
      <c r="K1385" s="68"/>
      <c r="L1385" s="68"/>
      <c r="M1385" s="68"/>
      <c r="N1385" s="68"/>
      <c r="O1385" s="68"/>
      <c r="P1385" s="68"/>
      <c r="Q1385" s="68"/>
      <c r="R1385" s="68"/>
      <c r="S1385" s="68"/>
      <c r="T1385" s="68"/>
      <c r="U1385" s="68"/>
      <c r="V1385" s="68"/>
      <c r="W1385" s="68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</row>
    <row r="1386" spans="2:40">
      <c r="B1386" s="68"/>
      <c r="C1386" s="68"/>
      <c r="D1386" s="68"/>
      <c r="E1386" s="68"/>
      <c r="F1386" s="68"/>
      <c r="G1386" s="68"/>
      <c r="H1386" s="68"/>
      <c r="I1386" s="68"/>
      <c r="J1386" s="68"/>
      <c r="K1386" s="68"/>
      <c r="L1386" s="68"/>
      <c r="M1386" s="68"/>
      <c r="N1386" s="68"/>
      <c r="O1386" s="68"/>
      <c r="P1386" s="68"/>
      <c r="Q1386" s="68"/>
      <c r="R1386" s="68"/>
      <c r="S1386" s="68"/>
      <c r="T1386" s="68"/>
      <c r="U1386" s="68"/>
      <c r="V1386" s="68"/>
      <c r="W1386" s="68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</row>
    <row r="1387" spans="2:40">
      <c r="B1387" s="68"/>
      <c r="C1387" s="68"/>
      <c r="D1387" s="68"/>
      <c r="E1387" s="68"/>
      <c r="F1387" s="68"/>
      <c r="G1387" s="68"/>
      <c r="H1387" s="68"/>
      <c r="I1387" s="68"/>
      <c r="J1387" s="68"/>
      <c r="K1387" s="68"/>
      <c r="L1387" s="68"/>
      <c r="M1387" s="68"/>
      <c r="N1387" s="68"/>
      <c r="O1387" s="68"/>
      <c r="P1387" s="68"/>
      <c r="Q1387" s="68"/>
      <c r="R1387" s="68"/>
      <c r="S1387" s="68"/>
      <c r="T1387" s="68"/>
      <c r="U1387" s="68"/>
      <c r="V1387" s="68"/>
      <c r="W1387" s="68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</row>
    <row r="1388" spans="2:40">
      <c r="B1388" s="68"/>
      <c r="C1388" s="68"/>
      <c r="D1388" s="68"/>
      <c r="E1388" s="68"/>
      <c r="F1388" s="68"/>
      <c r="G1388" s="68"/>
      <c r="H1388" s="68"/>
      <c r="I1388" s="68"/>
      <c r="J1388" s="68"/>
      <c r="K1388" s="68"/>
      <c r="L1388" s="68"/>
      <c r="M1388" s="68"/>
      <c r="N1388" s="68"/>
      <c r="O1388" s="68"/>
      <c r="P1388" s="68"/>
      <c r="Q1388" s="68"/>
      <c r="R1388" s="68"/>
      <c r="S1388" s="68"/>
      <c r="T1388" s="68"/>
      <c r="U1388" s="68"/>
      <c r="V1388" s="68"/>
      <c r="W1388" s="68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</row>
    <row r="1389" spans="2:40">
      <c r="B1389" s="68"/>
      <c r="C1389" s="68"/>
      <c r="D1389" s="68"/>
      <c r="E1389" s="68"/>
      <c r="F1389" s="68"/>
      <c r="G1389" s="68"/>
      <c r="H1389" s="68"/>
      <c r="I1389" s="68"/>
      <c r="J1389" s="68"/>
      <c r="K1389" s="68"/>
      <c r="L1389" s="68"/>
      <c r="M1389" s="68"/>
      <c r="N1389" s="68"/>
      <c r="O1389" s="68"/>
      <c r="P1389" s="68"/>
      <c r="Q1389" s="68"/>
      <c r="R1389" s="68"/>
      <c r="S1389" s="68"/>
      <c r="T1389" s="68"/>
      <c r="U1389" s="68"/>
      <c r="V1389" s="68"/>
      <c r="W1389" s="68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</row>
    <row r="1390" spans="2:40">
      <c r="B1390" s="68"/>
      <c r="C1390" s="68"/>
      <c r="D1390" s="68"/>
      <c r="E1390" s="68"/>
      <c r="F1390" s="68"/>
      <c r="G1390" s="68"/>
      <c r="H1390" s="68"/>
      <c r="I1390" s="68"/>
      <c r="J1390" s="68"/>
      <c r="K1390" s="68"/>
      <c r="L1390" s="68"/>
      <c r="M1390" s="68"/>
      <c r="N1390" s="68"/>
      <c r="O1390" s="68"/>
      <c r="P1390" s="68"/>
      <c r="Q1390" s="68"/>
      <c r="R1390" s="68"/>
      <c r="S1390" s="68"/>
      <c r="T1390" s="68"/>
      <c r="U1390" s="68"/>
      <c r="V1390" s="68"/>
      <c r="W1390" s="68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</row>
    <row r="1391" spans="2:40">
      <c r="B1391" s="68"/>
      <c r="C1391" s="68"/>
      <c r="D1391" s="68"/>
      <c r="E1391" s="68"/>
      <c r="F1391" s="68"/>
      <c r="G1391" s="68"/>
      <c r="H1391" s="68"/>
      <c r="I1391" s="68"/>
      <c r="J1391" s="68"/>
      <c r="K1391" s="68"/>
      <c r="L1391" s="68"/>
      <c r="M1391" s="68"/>
      <c r="N1391" s="68"/>
      <c r="O1391" s="68"/>
      <c r="P1391" s="68"/>
      <c r="Q1391" s="68"/>
      <c r="R1391" s="68"/>
      <c r="S1391" s="68"/>
      <c r="T1391" s="68"/>
      <c r="U1391" s="68"/>
      <c r="V1391" s="68"/>
      <c r="W1391" s="68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</row>
    <row r="1392" spans="2:40">
      <c r="B1392" s="68"/>
      <c r="C1392" s="68"/>
      <c r="D1392" s="68"/>
      <c r="E1392" s="68"/>
      <c r="F1392" s="68"/>
      <c r="G1392" s="68"/>
      <c r="H1392" s="68"/>
      <c r="I1392" s="68"/>
      <c r="J1392" s="68"/>
      <c r="K1392" s="68"/>
      <c r="L1392" s="68"/>
      <c r="M1392" s="68"/>
      <c r="N1392" s="68"/>
      <c r="O1392" s="68"/>
      <c r="P1392" s="68"/>
      <c r="Q1392" s="68"/>
      <c r="R1392" s="68"/>
      <c r="S1392" s="68"/>
      <c r="T1392" s="68"/>
      <c r="U1392" s="68"/>
      <c r="V1392" s="68"/>
      <c r="W1392" s="68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</row>
    <row r="1393" spans="2:40">
      <c r="B1393" s="68"/>
      <c r="C1393" s="68"/>
      <c r="D1393" s="68"/>
      <c r="E1393" s="68"/>
      <c r="F1393" s="68"/>
      <c r="G1393" s="68"/>
      <c r="H1393" s="68"/>
      <c r="I1393" s="68"/>
      <c r="J1393" s="68"/>
      <c r="K1393" s="68"/>
      <c r="L1393" s="68"/>
      <c r="M1393" s="68"/>
      <c r="N1393" s="68"/>
      <c r="O1393" s="68"/>
      <c r="P1393" s="68"/>
      <c r="Q1393" s="68"/>
      <c r="R1393" s="68"/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</row>
    <row r="1394" spans="2:40">
      <c r="B1394" s="68"/>
      <c r="C1394" s="68"/>
      <c r="D1394" s="68"/>
      <c r="E1394" s="68"/>
      <c r="F1394" s="68"/>
      <c r="G1394" s="68"/>
      <c r="H1394" s="68"/>
      <c r="I1394" s="68"/>
      <c r="J1394" s="68"/>
      <c r="K1394" s="68"/>
      <c r="L1394" s="68"/>
      <c r="M1394" s="68"/>
      <c r="N1394" s="68"/>
      <c r="O1394" s="68"/>
      <c r="P1394" s="68"/>
      <c r="Q1394" s="68"/>
      <c r="R1394" s="68"/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</row>
    <row r="1395" spans="2:40">
      <c r="B1395" s="68"/>
      <c r="C1395" s="68"/>
      <c r="D1395" s="68"/>
      <c r="E1395" s="68"/>
      <c r="F1395" s="68"/>
      <c r="G1395" s="68"/>
      <c r="H1395" s="68"/>
      <c r="I1395" s="68"/>
      <c r="J1395" s="68"/>
      <c r="K1395" s="68"/>
      <c r="L1395" s="68"/>
      <c r="M1395" s="68"/>
      <c r="N1395" s="68"/>
      <c r="O1395" s="68"/>
      <c r="P1395" s="68"/>
      <c r="Q1395" s="68"/>
      <c r="R1395" s="68"/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</row>
    <row r="1396" spans="2:40">
      <c r="B1396" s="68"/>
      <c r="C1396" s="68"/>
      <c r="D1396" s="68"/>
      <c r="E1396" s="68"/>
      <c r="F1396" s="68"/>
      <c r="G1396" s="68"/>
      <c r="H1396" s="68"/>
      <c r="I1396" s="68"/>
      <c r="J1396" s="68"/>
      <c r="K1396" s="68"/>
      <c r="L1396" s="68"/>
      <c r="M1396" s="68"/>
      <c r="N1396" s="68"/>
      <c r="O1396" s="68"/>
      <c r="P1396" s="68"/>
      <c r="Q1396" s="68"/>
      <c r="R1396" s="68"/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</row>
    <row r="1397" spans="2:40">
      <c r="B1397" s="68"/>
      <c r="C1397" s="68"/>
      <c r="D1397" s="68"/>
      <c r="E1397" s="68"/>
      <c r="F1397" s="68"/>
      <c r="G1397" s="68"/>
      <c r="H1397" s="68"/>
      <c r="I1397" s="68"/>
      <c r="J1397" s="68"/>
      <c r="K1397" s="68"/>
      <c r="L1397" s="68"/>
      <c r="M1397" s="68"/>
      <c r="N1397" s="68"/>
      <c r="O1397" s="68"/>
      <c r="P1397" s="68"/>
      <c r="Q1397" s="68"/>
      <c r="R1397" s="68"/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</row>
    <row r="1398" spans="2:40">
      <c r="B1398" s="68"/>
      <c r="C1398" s="68"/>
      <c r="D1398" s="68"/>
      <c r="E1398" s="68"/>
      <c r="F1398" s="68"/>
      <c r="G1398" s="68"/>
      <c r="H1398" s="68"/>
      <c r="I1398" s="68"/>
      <c r="J1398" s="68"/>
      <c r="K1398" s="68"/>
      <c r="L1398" s="68"/>
      <c r="M1398" s="68"/>
      <c r="N1398" s="68"/>
      <c r="O1398" s="68"/>
      <c r="P1398" s="68"/>
      <c r="Q1398" s="68"/>
      <c r="R1398" s="68"/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</row>
    <row r="1399" spans="2:40">
      <c r="B1399" s="68"/>
      <c r="C1399" s="68"/>
      <c r="D1399" s="68"/>
      <c r="E1399" s="68"/>
      <c r="F1399" s="68"/>
      <c r="G1399" s="68"/>
      <c r="H1399" s="68"/>
      <c r="I1399" s="68"/>
      <c r="J1399" s="68"/>
      <c r="K1399" s="68"/>
      <c r="L1399" s="68"/>
      <c r="M1399" s="68"/>
      <c r="N1399" s="68"/>
      <c r="O1399" s="68"/>
      <c r="P1399" s="68"/>
      <c r="Q1399" s="68"/>
      <c r="R1399" s="68"/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</row>
    <row r="1400" spans="2:40">
      <c r="B1400" s="68"/>
      <c r="C1400" s="68"/>
      <c r="D1400" s="68"/>
      <c r="E1400" s="68"/>
      <c r="F1400" s="68"/>
      <c r="G1400" s="68"/>
      <c r="H1400" s="68"/>
      <c r="I1400" s="68"/>
      <c r="J1400" s="68"/>
      <c r="K1400" s="68"/>
      <c r="L1400" s="68"/>
      <c r="M1400" s="68"/>
      <c r="N1400" s="68"/>
      <c r="O1400" s="68"/>
      <c r="P1400" s="68"/>
      <c r="Q1400" s="68"/>
      <c r="R1400" s="68"/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</row>
    <row r="1401" spans="2:40">
      <c r="B1401" s="68"/>
      <c r="C1401" s="68"/>
      <c r="D1401" s="68"/>
      <c r="E1401" s="68"/>
      <c r="F1401" s="68"/>
      <c r="G1401" s="68"/>
      <c r="H1401" s="68"/>
      <c r="I1401" s="68"/>
      <c r="J1401" s="68"/>
      <c r="K1401" s="68"/>
      <c r="L1401" s="68"/>
      <c r="M1401" s="68"/>
      <c r="N1401" s="68"/>
      <c r="O1401" s="68"/>
      <c r="P1401" s="68"/>
      <c r="Q1401" s="68"/>
      <c r="R1401" s="68"/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</row>
    <row r="1402" spans="2:40">
      <c r="B1402" s="68"/>
      <c r="C1402" s="68"/>
      <c r="D1402" s="68"/>
      <c r="E1402" s="68"/>
      <c r="F1402" s="68"/>
      <c r="G1402" s="68"/>
      <c r="H1402" s="68"/>
      <c r="I1402" s="68"/>
      <c r="J1402" s="68"/>
      <c r="K1402" s="68"/>
      <c r="L1402" s="68"/>
      <c r="M1402" s="68"/>
      <c r="N1402" s="68"/>
      <c r="O1402" s="68"/>
      <c r="P1402" s="68"/>
      <c r="Q1402" s="68"/>
      <c r="R1402" s="68"/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</row>
    <row r="1403" spans="2:40">
      <c r="B1403" s="68"/>
      <c r="C1403" s="68"/>
      <c r="D1403" s="68"/>
      <c r="E1403" s="68"/>
      <c r="F1403" s="68"/>
      <c r="G1403" s="68"/>
      <c r="H1403" s="68"/>
      <c r="I1403" s="68"/>
      <c r="J1403" s="68"/>
      <c r="K1403" s="68"/>
      <c r="L1403" s="68"/>
      <c r="M1403" s="68"/>
      <c r="N1403" s="68"/>
      <c r="O1403" s="68"/>
      <c r="P1403" s="68"/>
      <c r="Q1403" s="68"/>
      <c r="R1403" s="68"/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</row>
    <row r="1404" spans="2:40">
      <c r="B1404" s="68"/>
      <c r="C1404" s="68"/>
      <c r="D1404" s="68"/>
      <c r="E1404" s="68"/>
      <c r="F1404" s="68"/>
      <c r="G1404" s="68"/>
      <c r="H1404" s="68"/>
      <c r="I1404" s="68"/>
      <c r="J1404" s="68"/>
      <c r="K1404" s="68"/>
      <c r="L1404" s="68"/>
      <c r="M1404" s="68"/>
      <c r="N1404" s="68"/>
      <c r="O1404" s="68"/>
      <c r="P1404" s="68"/>
      <c r="Q1404" s="68"/>
      <c r="R1404" s="68"/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</row>
    <row r="1405" spans="2:40">
      <c r="B1405" s="68"/>
      <c r="C1405" s="68"/>
      <c r="D1405" s="68"/>
      <c r="E1405" s="68"/>
      <c r="F1405" s="68"/>
      <c r="G1405" s="68"/>
      <c r="H1405" s="68"/>
      <c r="I1405" s="68"/>
      <c r="J1405" s="68"/>
      <c r="K1405" s="68"/>
      <c r="L1405" s="68"/>
      <c r="M1405" s="68"/>
      <c r="N1405" s="68"/>
      <c r="O1405" s="68"/>
      <c r="P1405" s="68"/>
      <c r="Q1405" s="68"/>
      <c r="R1405" s="68"/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</row>
    <row r="1406" spans="2:40">
      <c r="B1406" s="68"/>
      <c r="C1406" s="68"/>
      <c r="D1406" s="68"/>
      <c r="E1406" s="68"/>
      <c r="F1406" s="68"/>
      <c r="G1406" s="68"/>
      <c r="H1406" s="68"/>
      <c r="I1406" s="68"/>
      <c r="J1406" s="68"/>
      <c r="K1406" s="68"/>
      <c r="L1406" s="68"/>
      <c r="M1406" s="68"/>
      <c r="N1406" s="68"/>
      <c r="O1406" s="68"/>
      <c r="P1406" s="68"/>
      <c r="Q1406" s="68"/>
      <c r="R1406" s="68"/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</row>
    <row r="1407" spans="2:40">
      <c r="B1407" s="68"/>
      <c r="C1407" s="68"/>
      <c r="D1407" s="68"/>
      <c r="E1407" s="68"/>
      <c r="F1407" s="68"/>
      <c r="G1407" s="68"/>
      <c r="H1407" s="68"/>
      <c r="I1407" s="68"/>
      <c r="J1407" s="68"/>
      <c r="K1407" s="68"/>
      <c r="L1407" s="68"/>
      <c r="M1407" s="68"/>
      <c r="N1407" s="68"/>
      <c r="O1407" s="68"/>
      <c r="P1407" s="68"/>
      <c r="Q1407" s="68"/>
      <c r="R1407" s="68"/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</row>
    <row r="1408" spans="2:40">
      <c r="B1408" s="68"/>
      <c r="C1408" s="68"/>
      <c r="D1408" s="68"/>
      <c r="E1408" s="68"/>
      <c r="F1408" s="68"/>
      <c r="G1408" s="68"/>
      <c r="H1408" s="68"/>
      <c r="I1408" s="68"/>
      <c r="J1408" s="68"/>
      <c r="K1408" s="68"/>
      <c r="L1408" s="68"/>
      <c r="M1408" s="68"/>
      <c r="N1408" s="68"/>
      <c r="O1408" s="68"/>
      <c r="P1408" s="68"/>
      <c r="Q1408" s="68"/>
      <c r="R1408" s="68"/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</row>
    <row r="1409" spans="2:40">
      <c r="B1409" s="68"/>
      <c r="C1409" s="68"/>
      <c r="D1409" s="68"/>
      <c r="E1409" s="68"/>
      <c r="F1409" s="68"/>
      <c r="G1409" s="68"/>
      <c r="H1409" s="68"/>
      <c r="I1409" s="68"/>
      <c r="J1409" s="68"/>
      <c r="K1409" s="68"/>
      <c r="L1409" s="68"/>
      <c r="M1409" s="68"/>
      <c r="N1409" s="68"/>
      <c r="O1409" s="68"/>
      <c r="P1409" s="68"/>
      <c r="Q1409" s="68"/>
      <c r="R1409" s="68"/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</row>
    <row r="1410" spans="2:40">
      <c r="B1410" s="68"/>
      <c r="C1410" s="68"/>
      <c r="D1410" s="68"/>
      <c r="E1410" s="68"/>
      <c r="F1410" s="68"/>
      <c r="G1410" s="68"/>
      <c r="H1410" s="68"/>
      <c r="I1410" s="68"/>
      <c r="J1410" s="68"/>
      <c r="K1410" s="68"/>
      <c r="L1410" s="68"/>
      <c r="M1410" s="68"/>
      <c r="N1410" s="68"/>
      <c r="O1410" s="68"/>
      <c r="P1410" s="68"/>
      <c r="Q1410" s="68"/>
      <c r="R1410" s="68"/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</row>
    <row r="1411" spans="2:40">
      <c r="B1411" s="68"/>
      <c r="C1411" s="68"/>
      <c r="D1411" s="68"/>
      <c r="E1411" s="68"/>
      <c r="F1411" s="68"/>
      <c r="G1411" s="68"/>
      <c r="H1411" s="68"/>
      <c r="I1411" s="68"/>
      <c r="J1411" s="68"/>
      <c r="K1411" s="68"/>
      <c r="L1411" s="68"/>
      <c r="M1411" s="68"/>
      <c r="N1411" s="68"/>
      <c r="O1411" s="68"/>
      <c r="P1411" s="68"/>
      <c r="Q1411" s="68"/>
      <c r="R1411" s="68"/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</row>
    <row r="1412" spans="2:40">
      <c r="B1412" s="68"/>
      <c r="C1412" s="68"/>
      <c r="D1412" s="68"/>
      <c r="E1412" s="68"/>
      <c r="F1412" s="68"/>
      <c r="G1412" s="68"/>
      <c r="H1412" s="68"/>
      <c r="I1412" s="68"/>
      <c r="J1412" s="68"/>
      <c r="K1412" s="68"/>
      <c r="L1412" s="68"/>
      <c r="M1412" s="68"/>
      <c r="N1412" s="68"/>
      <c r="O1412" s="68"/>
      <c r="P1412" s="68"/>
      <c r="Q1412" s="68"/>
      <c r="R1412" s="68"/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</row>
    <row r="1413" spans="2:40">
      <c r="B1413" s="68"/>
      <c r="C1413" s="68"/>
      <c r="D1413" s="68"/>
      <c r="E1413" s="68"/>
      <c r="F1413" s="68"/>
      <c r="G1413" s="68"/>
      <c r="H1413" s="68"/>
      <c r="I1413" s="68"/>
      <c r="J1413" s="68"/>
      <c r="K1413" s="68"/>
      <c r="L1413" s="68"/>
      <c r="M1413" s="68"/>
      <c r="N1413" s="68"/>
      <c r="O1413" s="68"/>
      <c r="P1413" s="68"/>
      <c r="Q1413" s="68"/>
      <c r="R1413" s="68"/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</row>
    <row r="1414" spans="2:40">
      <c r="B1414" s="68"/>
      <c r="C1414" s="68"/>
      <c r="D1414" s="68"/>
      <c r="E1414" s="68"/>
      <c r="F1414" s="68"/>
      <c r="G1414" s="68"/>
      <c r="H1414" s="68"/>
      <c r="I1414" s="68"/>
      <c r="J1414" s="68"/>
      <c r="K1414" s="68"/>
      <c r="L1414" s="68"/>
      <c r="M1414" s="68"/>
      <c r="N1414" s="68"/>
      <c r="O1414" s="68"/>
      <c r="P1414" s="68"/>
      <c r="Q1414" s="68"/>
      <c r="R1414" s="68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</row>
    <row r="1415" spans="2:40">
      <c r="B1415" s="68"/>
      <c r="C1415" s="68"/>
      <c r="D1415" s="68"/>
      <c r="E1415" s="68"/>
      <c r="F1415" s="68"/>
      <c r="G1415" s="68"/>
      <c r="H1415" s="68"/>
      <c r="I1415" s="68"/>
      <c r="J1415" s="68"/>
      <c r="K1415" s="68"/>
      <c r="L1415" s="68"/>
      <c r="M1415" s="68"/>
      <c r="N1415" s="68"/>
      <c r="O1415" s="68"/>
      <c r="P1415" s="68"/>
      <c r="Q1415" s="68"/>
      <c r="R1415" s="68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</row>
    <row r="1416" spans="2:40">
      <c r="B1416" s="68"/>
      <c r="C1416" s="68"/>
      <c r="D1416" s="68"/>
      <c r="E1416" s="68"/>
      <c r="F1416" s="68"/>
      <c r="G1416" s="68"/>
      <c r="H1416" s="68"/>
      <c r="I1416" s="68"/>
      <c r="J1416" s="68"/>
      <c r="K1416" s="68"/>
      <c r="L1416" s="68"/>
      <c r="M1416" s="68"/>
      <c r="N1416" s="68"/>
      <c r="O1416" s="68"/>
      <c r="P1416" s="68"/>
      <c r="Q1416" s="68"/>
      <c r="R1416" s="68"/>
      <c r="S1416" s="68"/>
      <c r="T1416" s="68"/>
      <c r="U1416" s="68"/>
      <c r="V1416" s="68"/>
      <c r="W1416" s="68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</row>
    <row r="1417" spans="2:40">
      <c r="B1417" s="68"/>
      <c r="C1417" s="68"/>
      <c r="D1417" s="68"/>
      <c r="E1417" s="68"/>
      <c r="F1417" s="68"/>
      <c r="G1417" s="68"/>
      <c r="H1417" s="68"/>
      <c r="I1417" s="68"/>
      <c r="J1417" s="68"/>
      <c r="K1417" s="68"/>
      <c r="L1417" s="68"/>
      <c r="M1417" s="68"/>
      <c r="N1417" s="68"/>
      <c r="O1417" s="68"/>
      <c r="P1417" s="68"/>
      <c r="Q1417" s="68"/>
      <c r="R1417" s="68"/>
      <c r="S1417" s="68"/>
      <c r="T1417" s="68"/>
      <c r="U1417" s="68"/>
      <c r="V1417" s="68"/>
      <c r="W1417" s="68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</row>
    <row r="1418" spans="2:40">
      <c r="B1418" s="68"/>
      <c r="C1418" s="68"/>
      <c r="D1418" s="68"/>
      <c r="E1418" s="68"/>
      <c r="F1418" s="68"/>
      <c r="G1418" s="68"/>
      <c r="H1418" s="68"/>
      <c r="I1418" s="68"/>
      <c r="J1418" s="68"/>
      <c r="K1418" s="68"/>
      <c r="L1418" s="68"/>
      <c r="M1418" s="68"/>
      <c r="N1418" s="68"/>
      <c r="O1418" s="68"/>
      <c r="P1418" s="68"/>
      <c r="Q1418" s="68"/>
      <c r="R1418" s="68"/>
      <c r="S1418" s="68"/>
      <c r="T1418" s="68"/>
      <c r="U1418" s="68"/>
      <c r="V1418" s="68"/>
      <c r="W1418" s="68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</row>
    <row r="1419" spans="2:40">
      <c r="B1419" s="68"/>
      <c r="C1419" s="68"/>
      <c r="D1419" s="68"/>
      <c r="E1419" s="68"/>
      <c r="F1419" s="68"/>
      <c r="G1419" s="68"/>
      <c r="H1419" s="68"/>
      <c r="I1419" s="68"/>
      <c r="J1419" s="68"/>
      <c r="K1419" s="68"/>
      <c r="L1419" s="68"/>
      <c r="M1419" s="68"/>
      <c r="N1419" s="68"/>
      <c r="O1419" s="68"/>
      <c r="P1419" s="68"/>
      <c r="Q1419" s="68"/>
      <c r="R1419" s="68"/>
      <c r="S1419" s="68"/>
      <c r="T1419" s="68"/>
      <c r="U1419" s="68"/>
      <c r="V1419" s="68"/>
      <c r="W1419" s="68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</row>
    <row r="1420" spans="2:40">
      <c r="B1420" s="68"/>
      <c r="C1420" s="68"/>
      <c r="D1420" s="68"/>
      <c r="E1420" s="68"/>
      <c r="F1420" s="68"/>
      <c r="G1420" s="68"/>
      <c r="H1420" s="68"/>
      <c r="I1420" s="68"/>
      <c r="J1420" s="68"/>
      <c r="K1420" s="68"/>
      <c r="L1420" s="68"/>
      <c r="M1420" s="68"/>
      <c r="N1420" s="68"/>
      <c r="O1420" s="68"/>
      <c r="P1420" s="68"/>
      <c r="Q1420" s="68"/>
      <c r="R1420" s="68"/>
      <c r="S1420" s="68"/>
      <c r="T1420" s="68"/>
      <c r="U1420" s="68"/>
      <c r="V1420" s="68"/>
      <c r="W1420" s="68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</row>
    <row r="1421" spans="2:40">
      <c r="B1421" s="68"/>
      <c r="C1421" s="68"/>
      <c r="D1421" s="68"/>
      <c r="E1421" s="68"/>
      <c r="F1421" s="68"/>
      <c r="G1421" s="68"/>
      <c r="H1421" s="68"/>
      <c r="I1421" s="68"/>
      <c r="J1421" s="68"/>
      <c r="K1421" s="68"/>
      <c r="L1421" s="68"/>
      <c r="M1421" s="68"/>
      <c r="N1421" s="68"/>
      <c r="O1421" s="68"/>
      <c r="P1421" s="68"/>
      <c r="Q1421" s="68"/>
      <c r="R1421" s="68"/>
      <c r="S1421" s="68"/>
      <c r="T1421" s="68"/>
      <c r="U1421" s="68"/>
      <c r="V1421" s="68"/>
      <c r="W1421" s="68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</row>
    <row r="1422" spans="2:40">
      <c r="B1422" s="68"/>
      <c r="C1422" s="68"/>
      <c r="D1422" s="68"/>
      <c r="E1422" s="68"/>
      <c r="F1422" s="68"/>
      <c r="G1422" s="68"/>
      <c r="H1422" s="68"/>
      <c r="I1422" s="68"/>
      <c r="J1422" s="68"/>
      <c r="K1422" s="68"/>
      <c r="L1422" s="68"/>
      <c r="M1422" s="68"/>
      <c r="N1422" s="68"/>
      <c r="O1422" s="68"/>
      <c r="P1422" s="68"/>
      <c r="Q1422" s="68"/>
      <c r="R1422" s="68"/>
      <c r="S1422" s="68"/>
      <c r="T1422" s="68"/>
      <c r="U1422" s="68"/>
      <c r="V1422" s="68"/>
      <c r="W1422" s="68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</row>
    <row r="1423" spans="2:40">
      <c r="B1423" s="68"/>
      <c r="C1423" s="68"/>
      <c r="D1423" s="68"/>
      <c r="E1423" s="68"/>
      <c r="F1423" s="68"/>
      <c r="G1423" s="68"/>
      <c r="H1423" s="68"/>
      <c r="I1423" s="68"/>
      <c r="J1423" s="68"/>
      <c r="K1423" s="68"/>
      <c r="L1423" s="68"/>
      <c r="M1423" s="68"/>
      <c r="N1423" s="68"/>
      <c r="O1423" s="68"/>
      <c r="P1423" s="68"/>
      <c r="Q1423" s="68"/>
      <c r="R1423" s="68"/>
      <c r="S1423" s="68"/>
      <c r="T1423" s="68"/>
      <c r="U1423" s="68"/>
      <c r="V1423" s="68"/>
      <c r="W1423" s="68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</row>
    <row r="1424" spans="2:40">
      <c r="B1424" s="68"/>
      <c r="C1424" s="68"/>
      <c r="D1424" s="68"/>
      <c r="E1424" s="68"/>
      <c r="F1424" s="68"/>
      <c r="G1424" s="68"/>
      <c r="H1424" s="68"/>
      <c r="I1424" s="68"/>
      <c r="J1424" s="68"/>
      <c r="K1424" s="68"/>
      <c r="L1424" s="68"/>
      <c r="M1424" s="68"/>
      <c r="N1424" s="68"/>
      <c r="O1424" s="68"/>
      <c r="P1424" s="68"/>
      <c r="Q1424" s="68"/>
      <c r="R1424" s="68"/>
      <c r="S1424" s="68"/>
      <c r="T1424" s="68"/>
      <c r="U1424" s="68"/>
      <c r="V1424" s="68"/>
      <c r="W1424" s="68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</row>
    <row r="1425" spans="2:40">
      <c r="B1425" s="68"/>
      <c r="C1425" s="68"/>
      <c r="D1425" s="68"/>
      <c r="E1425" s="68"/>
      <c r="F1425" s="68"/>
      <c r="G1425" s="68"/>
      <c r="H1425" s="68"/>
      <c r="I1425" s="68"/>
      <c r="J1425" s="68"/>
      <c r="K1425" s="68"/>
      <c r="L1425" s="68"/>
      <c r="M1425" s="68"/>
      <c r="N1425" s="68"/>
      <c r="O1425" s="68"/>
      <c r="P1425" s="68"/>
      <c r="Q1425" s="68"/>
      <c r="R1425" s="68"/>
      <c r="S1425" s="68"/>
      <c r="T1425" s="68"/>
      <c r="U1425" s="68"/>
      <c r="V1425" s="68"/>
      <c r="W1425" s="68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</row>
    <row r="1426" spans="2:40">
      <c r="B1426" s="68"/>
      <c r="C1426" s="68"/>
      <c r="D1426" s="68"/>
      <c r="E1426" s="68"/>
      <c r="F1426" s="68"/>
      <c r="G1426" s="68"/>
      <c r="H1426" s="68"/>
      <c r="I1426" s="68"/>
      <c r="J1426" s="68"/>
      <c r="K1426" s="68"/>
      <c r="L1426" s="68"/>
      <c r="M1426" s="68"/>
      <c r="N1426" s="68"/>
      <c r="O1426" s="68"/>
      <c r="P1426" s="68"/>
      <c r="Q1426" s="68"/>
      <c r="R1426" s="68"/>
      <c r="S1426" s="68"/>
      <c r="T1426" s="68"/>
      <c r="U1426" s="68"/>
      <c r="V1426" s="68"/>
      <c r="W1426" s="68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</row>
    <row r="1427" spans="2:40">
      <c r="B1427" s="68"/>
      <c r="C1427" s="68"/>
      <c r="D1427" s="68"/>
      <c r="E1427" s="68"/>
      <c r="F1427" s="68"/>
      <c r="G1427" s="68"/>
      <c r="H1427" s="68"/>
      <c r="I1427" s="68"/>
      <c r="J1427" s="68"/>
      <c r="K1427" s="68"/>
      <c r="L1427" s="68"/>
      <c r="M1427" s="68"/>
      <c r="N1427" s="68"/>
      <c r="O1427" s="68"/>
      <c r="P1427" s="68"/>
      <c r="Q1427" s="68"/>
      <c r="R1427" s="68"/>
      <c r="S1427" s="68"/>
      <c r="T1427" s="68"/>
      <c r="U1427" s="68"/>
      <c r="V1427" s="68"/>
      <c r="W1427" s="68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</row>
    <row r="1428" spans="2:40">
      <c r="B1428" s="68"/>
      <c r="C1428" s="68"/>
      <c r="D1428" s="68"/>
      <c r="E1428" s="68"/>
      <c r="F1428" s="68"/>
      <c r="G1428" s="68"/>
      <c r="H1428" s="68"/>
      <c r="I1428" s="68"/>
      <c r="J1428" s="68"/>
      <c r="K1428" s="68"/>
      <c r="L1428" s="68"/>
      <c r="M1428" s="68"/>
      <c r="N1428" s="68"/>
      <c r="O1428" s="68"/>
      <c r="P1428" s="68"/>
      <c r="Q1428" s="68"/>
      <c r="R1428" s="68"/>
      <c r="S1428" s="68"/>
      <c r="T1428" s="68"/>
      <c r="U1428" s="68"/>
      <c r="V1428" s="68"/>
      <c r="W1428" s="68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</row>
    <row r="1429" spans="2:40">
      <c r="B1429" s="68"/>
      <c r="C1429" s="68"/>
      <c r="D1429" s="68"/>
      <c r="E1429" s="68"/>
      <c r="F1429" s="68"/>
      <c r="G1429" s="68"/>
      <c r="H1429" s="68"/>
      <c r="I1429" s="68"/>
      <c r="J1429" s="68"/>
      <c r="K1429" s="68"/>
      <c r="L1429" s="68"/>
      <c r="M1429" s="68"/>
      <c r="N1429" s="68"/>
      <c r="O1429" s="68"/>
      <c r="P1429" s="68"/>
      <c r="Q1429" s="68"/>
      <c r="R1429" s="68"/>
      <c r="S1429" s="68"/>
      <c r="T1429" s="68"/>
      <c r="U1429" s="68"/>
      <c r="V1429" s="68"/>
      <c r="W1429" s="68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</row>
    <row r="1430" spans="2:40">
      <c r="B1430" s="68"/>
      <c r="C1430" s="68"/>
      <c r="D1430" s="68"/>
      <c r="E1430" s="68"/>
      <c r="F1430" s="68"/>
      <c r="G1430" s="68"/>
      <c r="H1430" s="68"/>
      <c r="I1430" s="68"/>
      <c r="J1430" s="68"/>
      <c r="K1430" s="68"/>
      <c r="L1430" s="68"/>
      <c r="M1430" s="68"/>
      <c r="N1430" s="68"/>
      <c r="O1430" s="68"/>
      <c r="P1430" s="68"/>
      <c r="Q1430" s="68"/>
      <c r="R1430" s="68"/>
      <c r="S1430" s="68"/>
      <c r="T1430" s="68"/>
      <c r="U1430" s="68"/>
      <c r="V1430" s="68"/>
      <c r="W1430" s="68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</row>
    <row r="1431" spans="2:40">
      <c r="B1431" s="68"/>
      <c r="C1431" s="68"/>
      <c r="D1431" s="68"/>
      <c r="E1431" s="68"/>
      <c r="F1431" s="68"/>
      <c r="G1431" s="68"/>
      <c r="H1431" s="68"/>
      <c r="I1431" s="68"/>
      <c r="J1431" s="68"/>
      <c r="K1431" s="68"/>
      <c r="L1431" s="68"/>
      <c r="M1431" s="68"/>
      <c r="N1431" s="68"/>
      <c r="O1431" s="68"/>
      <c r="P1431" s="68"/>
      <c r="Q1431" s="68"/>
      <c r="R1431" s="68"/>
      <c r="S1431" s="68"/>
      <c r="T1431" s="68"/>
      <c r="U1431" s="68"/>
      <c r="V1431" s="68"/>
      <c r="W1431" s="68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</row>
    <row r="1432" spans="2:40">
      <c r="B1432" s="68"/>
      <c r="C1432" s="68"/>
      <c r="D1432" s="68"/>
      <c r="E1432" s="68"/>
      <c r="F1432" s="68"/>
      <c r="G1432" s="68"/>
      <c r="H1432" s="68"/>
      <c r="I1432" s="68"/>
      <c r="J1432" s="68"/>
      <c r="K1432" s="68"/>
      <c r="L1432" s="68"/>
      <c r="M1432" s="68"/>
      <c r="N1432" s="68"/>
      <c r="O1432" s="68"/>
      <c r="P1432" s="68"/>
      <c r="Q1432" s="68"/>
      <c r="R1432" s="68"/>
      <c r="S1432" s="68"/>
      <c r="T1432" s="68"/>
      <c r="U1432" s="68"/>
      <c r="V1432" s="68"/>
      <c r="W1432" s="68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</row>
    <row r="1433" spans="2:40">
      <c r="B1433" s="68"/>
      <c r="C1433" s="68"/>
      <c r="D1433" s="68"/>
      <c r="E1433" s="68"/>
      <c r="F1433" s="68"/>
      <c r="G1433" s="68"/>
      <c r="H1433" s="68"/>
      <c r="I1433" s="68"/>
      <c r="J1433" s="68"/>
      <c r="K1433" s="68"/>
      <c r="L1433" s="68"/>
      <c r="M1433" s="68"/>
      <c r="N1433" s="68"/>
      <c r="O1433" s="68"/>
      <c r="P1433" s="68"/>
      <c r="Q1433" s="68"/>
      <c r="R1433" s="68"/>
      <c r="S1433" s="68"/>
      <c r="T1433" s="68"/>
      <c r="U1433" s="68"/>
      <c r="V1433" s="68"/>
      <c r="W1433" s="68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</row>
    <row r="1434" spans="2:40">
      <c r="B1434" s="68"/>
      <c r="C1434" s="68"/>
      <c r="D1434" s="68"/>
      <c r="E1434" s="68"/>
      <c r="F1434" s="68"/>
      <c r="G1434" s="68"/>
      <c r="H1434" s="68"/>
      <c r="I1434" s="68"/>
      <c r="J1434" s="68"/>
      <c r="K1434" s="68"/>
      <c r="L1434" s="68"/>
      <c r="M1434" s="68"/>
      <c r="N1434" s="68"/>
      <c r="O1434" s="68"/>
      <c r="P1434" s="68"/>
      <c r="Q1434" s="68"/>
      <c r="R1434" s="68"/>
      <c r="S1434" s="68"/>
      <c r="T1434" s="68"/>
      <c r="U1434" s="68"/>
      <c r="V1434" s="68"/>
      <c r="W1434" s="68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</row>
    <row r="1435" spans="2:40">
      <c r="B1435" s="68"/>
      <c r="C1435" s="68"/>
      <c r="D1435" s="68"/>
      <c r="E1435" s="68"/>
      <c r="F1435" s="68"/>
      <c r="G1435" s="68"/>
      <c r="H1435" s="68"/>
      <c r="I1435" s="68"/>
      <c r="J1435" s="68"/>
      <c r="K1435" s="68"/>
      <c r="L1435" s="68"/>
      <c r="M1435" s="68"/>
      <c r="N1435" s="68"/>
      <c r="O1435" s="68"/>
      <c r="P1435" s="68"/>
      <c r="Q1435" s="68"/>
      <c r="R1435" s="68"/>
      <c r="S1435" s="68"/>
      <c r="T1435" s="68"/>
      <c r="U1435" s="68"/>
      <c r="V1435" s="68"/>
      <c r="W1435" s="68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</row>
    <row r="1436" spans="2:40">
      <c r="B1436" s="68"/>
      <c r="C1436" s="68"/>
      <c r="D1436" s="68"/>
      <c r="E1436" s="68"/>
      <c r="F1436" s="68"/>
      <c r="G1436" s="68"/>
      <c r="H1436" s="68"/>
      <c r="I1436" s="68"/>
      <c r="J1436" s="68"/>
      <c r="K1436" s="68"/>
      <c r="L1436" s="68"/>
      <c r="M1436" s="68"/>
      <c r="N1436" s="68"/>
      <c r="O1436" s="68"/>
      <c r="P1436" s="68"/>
      <c r="Q1436" s="68"/>
      <c r="R1436" s="68"/>
      <c r="S1436" s="68"/>
      <c r="T1436" s="68"/>
      <c r="U1436" s="68"/>
      <c r="V1436" s="68"/>
      <c r="W1436" s="68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</row>
    <row r="1437" spans="2:40">
      <c r="B1437" s="68"/>
      <c r="C1437" s="68"/>
      <c r="D1437" s="68"/>
      <c r="E1437" s="68"/>
      <c r="F1437" s="68"/>
      <c r="G1437" s="68"/>
      <c r="H1437" s="68"/>
      <c r="I1437" s="68"/>
      <c r="J1437" s="68"/>
      <c r="K1437" s="68"/>
      <c r="L1437" s="68"/>
      <c r="M1437" s="68"/>
      <c r="N1437" s="68"/>
      <c r="O1437" s="68"/>
      <c r="P1437" s="68"/>
      <c r="Q1437" s="68"/>
      <c r="R1437" s="68"/>
      <c r="S1437" s="68"/>
      <c r="T1437" s="68"/>
      <c r="U1437" s="68"/>
      <c r="V1437" s="68"/>
      <c r="W1437" s="68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</row>
    <row r="1438" spans="2:40">
      <c r="B1438" s="68"/>
      <c r="C1438" s="68"/>
      <c r="D1438" s="68"/>
      <c r="E1438" s="68"/>
      <c r="F1438" s="68"/>
      <c r="G1438" s="68"/>
      <c r="H1438" s="68"/>
      <c r="I1438" s="68"/>
      <c r="J1438" s="68"/>
      <c r="K1438" s="68"/>
      <c r="L1438" s="68"/>
      <c r="M1438" s="68"/>
      <c r="N1438" s="68"/>
      <c r="O1438" s="68"/>
      <c r="P1438" s="68"/>
      <c r="Q1438" s="68"/>
      <c r="R1438" s="68"/>
      <c r="S1438" s="68"/>
      <c r="T1438" s="68"/>
      <c r="U1438" s="68"/>
      <c r="V1438" s="68"/>
      <c r="W1438" s="68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</row>
    <row r="1439" spans="2:40">
      <c r="B1439" s="68"/>
      <c r="C1439" s="68"/>
      <c r="D1439" s="68"/>
      <c r="E1439" s="68"/>
      <c r="F1439" s="68"/>
      <c r="G1439" s="68"/>
      <c r="H1439" s="68"/>
      <c r="I1439" s="68"/>
      <c r="J1439" s="68"/>
      <c r="K1439" s="68"/>
      <c r="L1439" s="68"/>
      <c r="M1439" s="68"/>
      <c r="N1439" s="68"/>
      <c r="O1439" s="68"/>
      <c r="P1439" s="68"/>
      <c r="Q1439" s="68"/>
      <c r="R1439" s="68"/>
      <c r="S1439" s="68"/>
      <c r="T1439" s="68"/>
      <c r="U1439" s="68"/>
      <c r="V1439" s="68"/>
      <c r="W1439" s="68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</row>
    <row r="1440" spans="2:40">
      <c r="B1440" s="68"/>
      <c r="C1440" s="68"/>
      <c r="D1440" s="68"/>
      <c r="E1440" s="68"/>
      <c r="F1440" s="68"/>
      <c r="G1440" s="68"/>
      <c r="H1440" s="68"/>
      <c r="I1440" s="68"/>
      <c r="J1440" s="68"/>
      <c r="K1440" s="68"/>
      <c r="L1440" s="68"/>
      <c r="M1440" s="68"/>
      <c r="N1440" s="68"/>
      <c r="O1440" s="68"/>
      <c r="P1440" s="68"/>
      <c r="Q1440" s="68"/>
      <c r="R1440" s="68"/>
      <c r="S1440" s="68"/>
      <c r="T1440" s="68"/>
      <c r="U1440" s="68"/>
      <c r="V1440" s="68"/>
      <c r="W1440" s="68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</row>
    <row r="1441" spans="2:40">
      <c r="B1441" s="68"/>
      <c r="C1441" s="68"/>
      <c r="D1441" s="68"/>
      <c r="E1441" s="68"/>
      <c r="F1441" s="68"/>
      <c r="G1441" s="68"/>
      <c r="H1441" s="68"/>
      <c r="I1441" s="68"/>
      <c r="J1441" s="68"/>
      <c r="K1441" s="68"/>
      <c r="L1441" s="68"/>
      <c r="M1441" s="68"/>
      <c r="N1441" s="68"/>
      <c r="O1441" s="68"/>
      <c r="P1441" s="68"/>
      <c r="Q1441" s="68"/>
      <c r="R1441" s="68"/>
      <c r="S1441" s="68"/>
      <c r="T1441" s="68"/>
      <c r="U1441" s="68"/>
      <c r="V1441" s="68"/>
      <c r="W1441" s="68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</row>
    <row r="1442" spans="2:40">
      <c r="B1442" s="68"/>
      <c r="C1442" s="68"/>
      <c r="D1442" s="68"/>
      <c r="E1442" s="68"/>
      <c r="F1442" s="68"/>
      <c r="G1442" s="68"/>
      <c r="H1442" s="68"/>
      <c r="I1442" s="68"/>
      <c r="J1442" s="68"/>
      <c r="K1442" s="68"/>
      <c r="L1442" s="68"/>
      <c r="M1442" s="68"/>
      <c r="N1442" s="68"/>
      <c r="O1442" s="68"/>
      <c r="P1442" s="68"/>
      <c r="Q1442" s="68"/>
      <c r="R1442" s="68"/>
      <c r="S1442" s="68"/>
      <c r="T1442" s="68"/>
      <c r="U1442" s="68"/>
      <c r="V1442" s="68"/>
      <c r="W1442" s="68"/>
      <c r="X1442" s="68"/>
      <c r="Y1442" s="68"/>
      <c r="Z1442" s="68"/>
      <c r="AA1442" s="68"/>
      <c r="AB1442" s="68"/>
      <c r="AC1442" s="68"/>
      <c r="AD1442" s="68"/>
      <c r="AE1442" s="68"/>
      <c r="AF1442" s="68"/>
      <c r="AG1442" s="68"/>
      <c r="AH1442" s="68"/>
      <c r="AI1442" s="68"/>
      <c r="AJ1442" s="68"/>
      <c r="AK1442" s="68"/>
      <c r="AL1442" s="68"/>
      <c r="AM1442" s="68"/>
      <c r="AN1442" s="68"/>
    </row>
    <row r="1443" spans="2:40">
      <c r="B1443" s="68"/>
      <c r="C1443" s="68"/>
      <c r="D1443" s="68"/>
      <c r="E1443" s="68"/>
      <c r="F1443" s="68"/>
      <c r="G1443" s="68"/>
      <c r="H1443" s="68"/>
      <c r="I1443" s="68"/>
      <c r="J1443" s="68"/>
      <c r="K1443" s="68"/>
      <c r="L1443" s="68"/>
      <c r="M1443" s="68"/>
      <c r="N1443" s="68"/>
      <c r="O1443" s="68"/>
      <c r="P1443" s="68"/>
      <c r="Q1443" s="68"/>
      <c r="R1443" s="68"/>
      <c r="S1443" s="68"/>
      <c r="T1443" s="68"/>
      <c r="U1443" s="68"/>
      <c r="V1443" s="68"/>
      <c r="W1443" s="68"/>
      <c r="X1443" s="68"/>
      <c r="Y1443" s="68"/>
      <c r="Z1443" s="68"/>
      <c r="AA1443" s="68"/>
      <c r="AB1443" s="68"/>
      <c r="AC1443" s="68"/>
      <c r="AD1443" s="68"/>
      <c r="AE1443" s="68"/>
      <c r="AF1443" s="68"/>
      <c r="AG1443" s="68"/>
      <c r="AH1443" s="68"/>
      <c r="AI1443" s="68"/>
      <c r="AJ1443" s="68"/>
      <c r="AK1443" s="68"/>
      <c r="AL1443" s="68"/>
      <c r="AM1443" s="68"/>
      <c r="AN1443" s="68"/>
    </row>
    <row r="1444" spans="2:40">
      <c r="B1444" s="68"/>
      <c r="C1444" s="68"/>
      <c r="D1444" s="68"/>
      <c r="E1444" s="68"/>
      <c r="F1444" s="68"/>
      <c r="G1444" s="68"/>
      <c r="H1444" s="68"/>
      <c r="I1444" s="68"/>
      <c r="J1444" s="68"/>
      <c r="K1444" s="68"/>
      <c r="L1444" s="68"/>
      <c r="M1444" s="68"/>
      <c r="N1444" s="68"/>
      <c r="O1444" s="68"/>
      <c r="P1444" s="68"/>
      <c r="Q1444" s="68"/>
      <c r="R1444" s="68"/>
      <c r="S1444" s="68"/>
      <c r="T1444" s="68"/>
      <c r="U1444" s="68"/>
      <c r="V1444" s="68"/>
      <c r="W1444" s="68"/>
      <c r="X1444" s="68"/>
      <c r="Y1444" s="68"/>
      <c r="Z1444" s="68"/>
      <c r="AA1444" s="68"/>
      <c r="AB1444" s="68"/>
      <c r="AC1444" s="68"/>
      <c r="AD1444" s="68"/>
      <c r="AE1444" s="68"/>
      <c r="AF1444" s="68"/>
      <c r="AG1444" s="68"/>
      <c r="AH1444" s="68"/>
      <c r="AI1444" s="68"/>
      <c r="AJ1444" s="68"/>
      <c r="AK1444" s="68"/>
      <c r="AL1444" s="68"/>
      <c r="AM1444" s="68"/>
      <c r="AN1444" s="68"/>
    </row>
    <row r="1445" spans="2:40">
      <c r="B1445" s="68"/>
      <c r="C1445" s="68"/>
      <c r="D1445" s="68"/>
      <c r="E1445" s="68"/>
      <c r="F1445" s="68"/>
      <c r="G1445" s="68"/>
      <c r="H1445" s="68"/>
      <c r="I1445" s="68"/>
      <c r="J1445" s="68"/>
      <c r="K1445" s="68"/>
      <c r="L1445" s="68"/>
      <c r="M1445" s="68"/>
      <c r="N1445" s="68"/>
      <c r="O1445" s="68"/>
      <c r="P1445" s="68"/>
      <c r="Q1445" s="68"/>
      <c r="R1445" s="68"/>
      <c r="S1445" s="68"/>
      <c r="T1445" s="68"/>
      <c r="U1445" s="68"/>
      <c r="V1445" s="68"/>
      <c r="W1445" s="68"/>
      <c r="X1445" s="68"/>
      <c r="Y1445" s="68"/>
      <c r="Z1445" s="68"/>
      <c r="AA1445" s="68"/>
      <c r="AB1445" s="68"/>
      <c r="AC1445" s="68"/>
      <c r="AD1445" s="68"/>
      <c r="AE1445" s="68"/>
      <c r="AF1445" s="68"/>
      <c r="AG1445" s="68"/>
      <c r="AH1445" s="68"/>
      <c r="AI1445" s="68"/>
      <c r="AJ1445" s="68"/>
      <c r="AK1445" s="68"/>
      <c r="AL1445" s="68"/>
      <c r="AM1445" s="68"/>
      <c r="AN1445" s="68"/>
    </row>
    <row r="1446" spans="2:40">
      <c r="B1446" s="68"/>
      <c r="C1446" s="68"/>
      <c r="D1446" s="68"/>
      <c r="E1446" s="68"/>
      <c r="F1446" s="68"/>
      <c r="G1446" s="68"/>
      <c r="H1446" s="68"/>
      <c r="I1446" s="68"/>
      <c r="J1446" s="68"/>
      <c r="K1446" s="68"/>
      <c r="L1446" s="68"/>
      <c r="M1446" s="68"/>
      <c r="N1446" s="68"/>
      <c r="O1446" s="68"/>
      <c r="P1446" s="68"/>
      <c r="Q1446" s="68"/>
      <c r="R1446" s="68"/>
      <c r="S1446" s="68"/>
      <c r="T1446" s="68"/>
      <c r="U1446" s="68"/>
      <c r="V1446" s="68"/>
      <c r="W1446" s="68"/>
      <c r="X1446" s="68"/>
      <c r="Y1446" s="68"/>
      <c r="Z1446" s="68"/>
      <c r="AA1446" s="68"/>
      <c r="AB1446" s="68"/>
      <c r="AC1446" s="68"/>
      <c r="AD1446" s="68"/>
      <c r="AE1446" s="68"/>
      <c r="AF1446" s="68"/>
      <c r="AG1446" s="68"/>
      <c r="AH1446" s="68"/>
      <c r="AI1446" s="68"/>
      <c r="AJ1446" s="68"/>
      <c r="AK1446" s="68"/>
      <c r="AL1446" s="68"/>
      <c r="AM1446" s="68"/>
      <c r="AN1446" s="68"/>
    </row>
    <row r="1447" spans="2:40">
      <c r="B1447" s="68"/>
      <c r="C1447" s="68"/>
      <c r="D1447" s="68"/>
      <c r="E1447" s="68"/>
      <c r="F1447" s="68"/>
      <c r="G1447" s="68"/>
      <c r="H1447" s="68"/>
      <c r="I1447" s="68"/>
      <c r="J1447" s="68"/>
      <c r="K1447" s="68"/>
      <c r="L1447" s="68"/>
      <c r="M1447" s="68"/>
      <c r="N1447" s="68"/>
      <c r="O1447" s="68"/>
      <c r="P1447" s="68"/>
      <c r="Q1447" s="68"/>
      <c r="R1447" s="68"/>
      <c r="S1447" s="68"/>
      <c r="T1447" s="68"/>
      <c r="U1447" s="68"/>
      <c r="V1447" s="68"/>
      <c r="W1447" s="68"/>
      <c r="X1447" s="68"/>
      <c r="Y1447" s="68"/>
      <c r="Z1447" s="68"/>
      <c r="AA1447" s="68"/>
      <c r="AB1447" s="68"/>
      <c r="AC1447" s="68"/>
      <c r="AD1447" s="68"/>
      <c r="AE1447" s="68"/>
      <c r="AF1447" s="68"/>
      <c r="AG1447" s="68"/>
      <c r="AH1447" s="68"/>
      <c r="AI1447" s="68"/>
      <c r="AJ1447" s="68"/>
      <c r="AK1447" s="68"/>
      <c r="AL1447" s="68"/>
      <c r="AM1447" s="68"/>
      <c r="AN1447" s="68"/>
    </row>
    <row r="1448" spans="2:40">
      <c r="B1448" s="68"/>
      <c r="C1448" s="68"/>
      <c r="D1448" s="68"/>
      <c r="E1448" s="68"/>
      <c r="F1448" s="68"/>
      <c r="G1448" s="68"/>
      <c r="H1448" s="68"/>
      <c r="I1448" s="68"/>
      <c r="J1448" s="68"/>
      <c r="K1448" s="68"/>
      <c r="L1448" s="68"/>
      <c r="M1448" s="68"/>
      <c r="N1448" s="68"/>
      <c r="O1448" s="68"/>
      <c r="P1448" s="68"/>
      <c r="Q1448" s="68"/>
      <c r="R1448" s="68"/>
      <c r="S1448" s="68"/>
      <c r="T1448" s="68"/>
      <c r="U1448" s="68"/>
      <c r="V1448" s="68"/>
      <c r="W1448" s="68"/>
      <c r="X1448" s="68"/>
      <c r="Y1448" s="68"/>
      <c r="Z1448" s="68"/>
      <c r="AA1448" s="68"/>
      <c r="AB1448" s="68"/>
      <c r="AC1448" s="68"/>
      <c r="AD1448" s="68"/>
      <c r="AE1448" s="68"/>
      <c r="AF1448" s="68"/>
      <c r="AG1448" s="68"/>
      <c r="AH1448" s="68"/>
      <c r="AI1448" s="68"/>
      <c r="AJ1448" s="68"/>
      <c r="AK1448" s="68"/>
      <c r="AL1448" s="68"/>
      <c r="AM1448" s="68"/>
      <c r="AN1448" s="68"/>
    </row>
    <row r="1449" spans="2:40">
      <c r="B1449" s="68"/>
      <c r="C1449" s="68"/>
      <c r="D1449" s="68"/>
      <c r="E1449" s="68"/>
      <c r="F1449" s="68"/>
      <c r="G1449" s="68"/>
      <c r="H1449" s="68"/>
      <c r="I1449" s="68"/>
      <c r="J1449" s="68"/>
      <c r="K1449" s="68"/>
      <c r="L1449" s="68"/>
      <c r="M1449" s="68"/>
      <c r="N1449" s="68"/>
      <c r="O1449" s="68"/>
      <c r="P1449" s="68"/>
      <c r="Q1449" s="68"/>
      <c r="R1449" s="68"/>
      <c r="S1449" s="68"/>
      <c r="T1449" s="68"/>
      <c r="U1449" s="68"/>
      <c r="V1449" s="68"/>
      <c r="W1449" s="68"/>
      <c r="X1449" s="68"/>
      <c r="Y1449" s="68"/>
      <c r="Z1449" s="68"/>
      <c r="AA1449" s="68"/>
      <c r="AB1449" s="68"/>
      <c r="AC1449" s="68"/>
      <c r="AD1449" s="68"/>
      <c r="AE1449" s="68"/>
      <c r="AF1449" s="68"/>
      <c r="AG1449" s="68"/>
      <c r="AH1449" s="68"/>
      <c r="AI1449" s="68"/>
      <c r="AJ1449" s="68"/>
      <c r="AK1449" s="68"/>
      <c r="AL1449" s="68"/>
      <c r="AM1449" s="68"/>
      <c r="AN1449" s="68"/>
    </row>
    <row r="1450" spans="2:40">
      <c r="B1450" s="68"/>
      <c r="C1450" s="68"/>
      <c r="D1450" s="68"/>
      <c r="E1450" s="68"/>
      <c r="F1450" s="68"/>
      <c r="G1450" s="68"/>
      <c r="H1450" s="68"/>
      <c r="I1450" s="68"/>
      <c r="J1450" s="68"/>
      <c r="K1450" s="68"/>
      <c r="L1450" s="68"/>
      <c r="M1450" s="68"/>
      <c r="N1450" s="68"/>
      <c r="O1450" s="68"/>
      <c r="P1450" s="68"/>
      <c r="Q1450" s="68"/>
      <c r="R1450" s="68"/>
      <c r="S1450" s="68"/>
      <c r="T1450" s="68"/>
      <c r="U1450" s="68"/>
      <c r="V1450" s="68"/>
      <c r="W1450" s="68"/>
      <c r="X1450" s="68"/>
      <c r="Y1450" s="68"/>
      <c r="Z1450" s="68"/>
      <c r="AA1450" s="68"/>
      <c r="AB1450" s="68"/>
      <c r="AC1450" s="68"/>
      <c r="AD1450" s="68"/>
      <c r="AE1450" s="68"/>
      <c r="AF1450" s="68"/>
      <c r="AG1450" s="68"/>
      <c r="AH1450" s="68"/>
      <c r="AI1450" s="68"/>
      <c r="AJ1450" s="68"/>
      <c r="AK1450" s="68"/>
      <c r="AL1450" s="68"/>
      <c r="AM1450" s="68"/>
      <c r="AN1450" s="68"/>
    </row>
    <row r="1451" spans="2:40">
      <c r="B1451" s="68"/>
      <c r="C1451" s="68"/>
      <c r="D1451" s="68"/>
      <c r="E1451" s="68"/>
      <c r="F1451" s="68"/>
      <c r="G1451" s="68"/>
      <c r="H1451" s="68"/>
      <c r="I1451" s="68"/>
      <c r="J1451" s="68"/>
      <c r="K1451" s="68"/>
      <c r="L1451" s="68"/>
      <c r="M1451" s="68"/>
      <c r="N1451" s="68"/>
      <c r="O1451" s="68"/>
      <c r="P1451" s="68"/>
      <c r="Q1451" s="68"/>
      <c r="R1451" s="68"/>
      <c r="S1451" s="68"/>
      <c r="T1451" s="68"/>
      <c r="U1451" s="68"/>
      <c r="V1451" s="68"/>
      <c r="W1451" s="68"/>
      <c r="X1451" s="68"/>
      <c r="Y1451" s="68"/>
      <c r="Z1451" s="68"/>
      <c r="AA1451" s="68"/>
      <c r="AB1451" s="68"/>
      <c r="AC1451" s="68"/>
      <c r="AD1451" s="68"/>
      <c r="AE1451" s="68"/>
      <c r="AF1451" s="68"/>
      <c r="AG1451" s="68"/>
      <c r="AH1451" s="68"/>
      <c r="AI1451" s="68"/>
      <c r="AJ1451" s="68"/>
      <c r="AK1451" s="68"/>
      <c r="AL1451" s="68"/>
      <c r="AM1451" s="68"/>
      <c r="AN1451" s="68"/>
    </row>
    <row r="1452" spans="2:40">
      <c r="B1452" s="68"/>
      <c r="C1452" s="68"/>
      <c r="D1452" s="68"/>
      <c r="E1452" s="68"/>
      <c r="F1452" s="68"/>
      <c r="G1452" s="68"/>
      <c r="H1452" s="68"/>
      <c r="I1452" s="68"/>
      <c r="J1452" s="68"/>
      <c r="K1452" s="68"/>
      <c r="L1452" s="68"/>
      <c r="M1452" s="68"/>
      <c r="N1452" s="68"/>
      <c r="O1452" s="68"/>
      <c r="P1452" s="68"/>
      <c r="Q1452" s="68"/>
      <c r="R1452" s="68"/>
      <c r="S1452" s="68"/>
      <c r="T1452" s="68"/>
      <c r="U1452" s="68"/>
      <c r="V1452" s="68"/>
      <c r="W1452" s="68"/>
      <c r="X1452" s="68"/>
      <c r="Y1452" s="68"/>
      <c r="Z1452" s="68"/>
      <c r="AA1452" s="68"/>
      <c r="AB1452" s="68"/>
      <c r="AC1452" s="68"/>
      <c r="AD1452" s="68"/>
      <c r="AE1452" s="68"/>
      <c r="AF1452" s="68"/>
      <c r="AG1452" s="68"/>
      <c r="AH1452" s="68"/>
      <c r="AI1452" s="68"/>
      <c r="AJ1452" s="68"/>
      <c r="AK1452" s="68"/>
      <c r="AL1452" s="68"/>
      <c r="AM1452" s="68"/>
      <c r="AN1452" s="68"/>
    </row>
    <row r="1453" spans="2:40">
      <c r="B1453" s="68"/>
      <c r="C1453" s="68"/>
      <c r="D1453" s="68"/>
      <c r="E1453" s="68"/>
      <c r="F1453" s="68"/>
      <c r="G1453" s="68"/>
      <c r="H1453" s="68"/>
      <c r="I1453" s="68"/>
      <c r="J1453" s="68"/>
      <c r="K1453" s="68"/>
      <c r="L1453" s="68"/>
      <c r="M1453" s="68"/>
      <c r="N1453" s="68"/>
      <c r="O1453" s="68"/>
      <c r="P1453" s="68"/>
      <c r="Q1453" s="68"/>
      <c r="R1453" s="68"/>
      <c r="S1453" s="68"/>
      <c r="T1453" s="68"/>
      <c r="U1453" s="68"/>
      <c r="V1453" s="68"/>
      <c r="W1453" s="68"/>
      <c r="X1453" s="68"/>
      <c r="Y1453" s="68"/>
      <c r="Z1453" s="68"/>
      <c r="AA1453" s="68"/>
      <c r="AB1453" s="68"/>
      <c r="AC1453" s="68"/>
      <c r="AD1453" s="68"/>
      <c r="AE1453" s="68"/>
      <c r="AF1453" s="68"/>
      <c r="AG1453" s="68"/>
      <c r="AH1453" s="68"/>
      <c r="AI1453" s="68"/>
      <c r="AJ1453" s="68"/>
      <c r="AK1453" s="68"/>
      <c r="AL1453" s="68"/>
      <c r="AM1453" s="68"/>
      <c r="AN1453" s="68"/>
    </row>
    <row r="1454" spans="2:40">
      <c r="B1454" s="68"/>
      <c r="C1454" s="68"/>
      <c r="D1454" s="68"/>
      <c r="E1454" s="68"/>
      <c r="F1454" s="68"/>
      <c r="G1454" s="68"/>
      <c r="H1454" s="68"/>
      <c r="I1454" s="68"/>
      <c r="J1454" s="68"/>
      <c r="K1454" s="68"/>
      <c r="L1454" s="68"/>
      <c r="M1454" s="68"/>
      <c r="N1454" s="68"/>
      <c r="O1454" s="68"/>
      <c r="P1454" s="68"/>
      <c r="Q1454" s="68"/>
      <c r="R1454" s="68"/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</row>
    <row r="1455" spans="2:40">
      <c r="B1455" s="68"/>
      <c r="C1455" s="68"/>
      <c r="D1455" s="68"/>
      <c r="E1455" s="68"/>
      <c r="F1455" s="68"/>
      <c r="G1455" s="68"/>
      <c r="H1455" s="68"/>
      <c r="I1455" s="68"/>
      <c r="J1455" s="68"/>
      <c r="K1455" s="68"/>
      <c r="L1455" s="68"/>
      <c r="M1455" s="68"/>
      <c r="N1455" s="68"/>
      <c r="O1455" s="68"/>
      <c r="P1455" s="68"/>
      <c r="Q1455" s="68"/>
      <c r="R1455" s="68"/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</row>
    <row r="1456" spans="2:40">
      <c r="B1456" s="68"/>
      <c r="C1456" s="68"/>
      <c r="D1456" s="68"/>
      <c r="E1456" s="68"/>
      <c r="F1456" s="68"/>
      <c r="G1456" s="68"/>
      <c r="H1456" s="68"/>
      <c r="I1456" s="68"/>
      <c r="J1456" s="68"/>
      <c r="K1456" s="68"/>
      <c r="L1456" s="68"/>
      <c r="M1456" s="68"/>
      <c r="N1456" s="68"/>
      <c r="O1456" s="68"/>
      <c r="P1456" s="68"/>
      <c r="Q1456" s="68"/>
      <c r="R1456" s="68"/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</row>
    <row r="1457" spans="2:40">
      <c r="B1457" s="68"/>
      <c r="C1457" s="68"/>
      <c r="D1457" s="68"/>
      <c r="E1457" s="68"/>
      <c r="F1457" s="68"/>
      <c r="G1457" s="68"/>
      <c r="H1457" s="68"/>
      <c r="I1457" s="68"/>
      <c r="J1457" s="68"/>
      <c r="K1457" s="68"/>
      <c r="L1457" s="68"/>
      <c r="M1457" s="68"/>
      <c r="N1457" s="68"/>
      <c r="O1457" s="68"/>
      <c r="P1457" s="68"/>
      <c r="Q1457" s="68"/>
      <c r="R1457" s="68"/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</row>
    <row r="1458" spans="2:40">
      <c r="B1458" s="68"/>
      <c r="C1458" s="68"/>
      <c r="D1458" s="68"/>
      <c r="E1458" s="68"/>
      <c r="F1458" s="68"/>
      <c r="G1458" s="68"/>
      <c r="H1458" s="68"/>
      <c r="I1458" s="68"/>
      <c r="J1458" s="68"/>
      <c r="K1458" s="68"/>
      <c r="L1458" s="68"/>
      <c r="M1458" s="68"/>
      <c r="N1458" s="68"/>
      <c r="O1458" s="68"/>
      <c r="P1458" s="68"/>
      <c r="Q1458" s="68"/>
      <c r="R1458" s="68"/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</row>
    <row r="1459" spans="2:40">
      <c r="B1459" s="68"/>
      <c r="C1459" s="68"/>
      <c r="D1459" s="68"/>
      <c r="E1459" s="68"/>
      <c r="F1459" s="68"/>
      <c r="G1459" s="68"/>
      <c r="H1459" s="68"/>
      <c r="I1459" s="68"/>
      <c r="J1459" s="68"/>
      <c r="K1459" s="68"/>
      <c r="L1459" s="68"/>
      <c r="M1459" s="68"/>
      <c r="N1459" s="68"/>
      <c r="O1459" s="68"/>
      <c r="P1459" s="68"/>
      <c r="Q1459" s="68"/>
      <c r="R1459" s="68"/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</row>
    <row r="1460" spans="2:40">
      <c r="B1460" s="68"/>
      <c r="C1460" s="68"/>
      <c r="D1460" s="68"/>
      <c r="E1460" s="68"/>
      <c r="F1460" s="68"/>
      <c r="G1460" s="68"/>
      <c r="H1460" s="68"/>
      <c r="I1460" s="68"/>
      <c r="J1460" s="68"/>
      <c r="K1460" s="68"/>
      <c r="L1460" s="68"/>
      <c r="M1460" s="68"/>
      <c r="N1460" s="68"/>
      <c r="O1460" s="68"/>
      <c r="P1460" s="68"/>
      <c r="Q1460" s="68"/>
      <c r="R1460" s="68"/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</row>
    <row r="1461" spans="2:40">
      <c r="B1461" s="68"/>
      <c r="C1461" s="68"/>
      <c r="D1461" s="68"/>
      <c r="E1461" s="68"/>
      <c r="F1461" s="68"/>
      <c r="G1461" s="68"/>
      <c r="H1461" s="68"/>
      <c r="I1461" s="68"/>
      <c r="J1461" s="68"/>
      <c r="K1461" s="68"/>
      <c r="L1461" s="68"/>
      <c r="M1461" s="68"/>
      <c r="N1461" s="68"/>
      <c r="O1461" s="68"/>
      <c r="P1461" s="68"/>
      <c r="Q1461" s="68"/>
      <c r="R1461" s="68"/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</row>
    <row r="1462" spans="2:40">
      <c r="B1462" s="68"/>
      <c r="C1462" s="68"/>
      <c r="D1462" s="68"/>
      <c r="E1462" s="68"/>
      <c r="F1462" s="68"/>
      <c r="G1462" s="68"/>
      <c r="H1462" s="68"/>
      <c r="I1462" s="68"/>
      <c r="J1462" s="68"/>
      <c r="K1462" s="68"/>
      <c r="L1462" s="68"/>
      <c r="M1462" s="68"/>
      <c r="N1462" s="68"/>
      <c r="O1462" s="68"/>
      <c r="P1462" s="68"/>
      <c r="Q1462" s="68"/>
      <c r="R1462" s="68"/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</row>
    <row r="1463" spans="2:40">
      <c r="B1463" s="68"/>
      <c r="C1463" s="68"/>
      <c r="D1463" s="68"/>
      <c r="E1463" s="68"/>
      <c r="F1463" s="68"/>
      <c r="G1463" s="68"/>
      <c r="H1463" s="68"/>
      <c r="I1463" s="68"/>
      <c r="J1463" s="68"/>
      <c r="K1463" s="68"/>
      <c r="L1463" s="68"/>
      <c r="M1463" s="68"/>
      <c r="N1463" s="68"/>
      <c r="O1463" s="68"/>
      <c r="P1463" s="68"/>
      <c r="Q1463" s="68"/>
      <c r="R1463" s="68"/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</row>
    <row r="1464" spans="2:40">
      <c r="B1464" s="68"/>
      <c r="C1464" s="68"/>
      <c r="D1464" s="68"/>
      <c r="E1464" s="68"/>
      <c r="F1464" s="68"/>
      <c r="G1464" s="68"/>
      <c r="H1464" s="68"/>
      <c r="I1464" s="68"/>
      <c r="J1464" s="68"/>
      <c r="K1464" s="68"/>
      <c r="L1464" s="68"/>
      <c r="M1464" s="68"/>
      <c r="N1464" s="68"/>
      <c r="O1464" s="68"/>
      <c r="P1464" s="68"/>
      <c r="Q1464" s="68"/>
      <c r="R1464" s="68"/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</row>
    <row r="1465" spans="2:40">
      <c r="B1465" s="68"/>
      <c r="C1465" s="68"/>
      <c r="D1465" s="68"/>
      <c r="E1465" s="68"/>
      <c r="F1465" s="68"/>
      <c r="G1465" s="68"/>
      <c r="H1465" s="68"/>
      <c r="I1465" s="68"/>
      <c r="J1465" s="68"/>
      <c r="K1465" s="68"/>
      <c r="L1465" s="68"/>
      <c r="M1465" s="68"/>
      <c r="N1465" s="68"/>
      <c r="O1465" s="68"/>
      <c r="P1465" s="68"/>
      <c r="Q1465" s="68"/>
      <c r="R1465" s="68"/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</row>
    <row r="1466" spans="2:40">
      <c r="B1466" s="68"/>
      <c r="C1466" s="68"/>
      <c r="D1466" s="68"/>
      <c r="E1466" s="68"/>
      <c r="F1466" s="68"/>
      <c r="G1466" s="68"/>
      <c r="H1466" s="68"/>
      <c r="I1466" s="68"/>
      <c r="J1466" s="68"/>
      <c r="K1466" s="68"/>
      <c r="L1466" s="68"/>
      <c r="M1466" s="68"/>
      <c r="N1466" s="68"/>
      <c r="O1466" s="68"/>
      <c r="P1466" s="68"/>
      <c r="Q1466" s="68"/>
      <c r="R1466" s="68"/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</row>
    <row r="1467" spans="2:40">
      <c r="B1467" s="68"/>
      <c r="C1467" s="68"/>
      <c r="D1467" s="68"/>
      <c r="E1467" s="68"/>
      <c r="F1467" s="68"/>
      <c r="G1467" s="68"/>
      <c r="H1467" s="68"/>
      <c r="I1467" s="68"/>
      <c r="J1467" s="68"/>
      <c r="K1467" s="68"/>
      <c r="L1467" s="68"/>
      <c r="M1467" s="68"/>
      <c r="N1467" s="68"/>
      <c r="O1467" s="68"/>
      <c r="P1467" s="68"/>
      <c r="Q1467" s="68"/>
      <c r="R1467" s="68"/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</row>
    <row r="1468" spans="2:40">
      <c r="B1468" s="68"/>
      <c r="C1468" s="68"/>
      <c r="D1468" s="68"/>
      <c r="E1468" s="68"/>
      <c r="F1468" s="68"/>
      <c r="G1468" s="68"/>
      <c r="H1468" s="68"/>
      <c r="I1468" s="68"/>
      <c r="J1468" s="68"/>
      <c r="K1468" s="68"/>
      <c r="L1468" s="68"/>
      <c r="M1468" s="68"/>
      <c r="N1468" s="68"/>
      <c r="O1468" s="68"/>
      <c r="P1468" s="68"/>
      <c r="Q1468" s="68"/>
      <c r="R1468" s="68"/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</row>
    <row r="1469" spans="2:40">
      <c r="B1469" s="68"/>
      <c r="C1469" s="68"/>
      <c r="D1469" s="68"/>
      <c r="E1469" s="68"/>
      <c r="F1469" s="68"/>
      <c r="G1469" s="68"/>
      <c r="H1469" s="68"/>
      <c r="I1469" s="68"/>
      <c r="J1469" s="68"/>
      <c r="K1469" s="68"/>
      <c r="L1469" s="68"/>
      <c r="M1469" s="68"/>
      <c r="N1469" s="68"/>
      <c r="O1469" s="68"/>
      <c r="P1469" s="68"/>
      <c r="Q1469" s="68"/>
      <c r="R1469" s="68"/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</row>
    <row r="1470" spans="2:40">
      <c r="B1470" s="68"/>
      <c r="C1470" s="68"/>
      <c r="D1470" s="68"/>
      <c r="E1470" s="68"/>
      <c r="F1470" s="68"/>
      <c r="G1470" s="68"/>
      <c r="H1470" s="68"/>
      <c r="I1470" s="68"/>
      <c r="J1470" s="68"/>
      <c r="K1470" s="68"/>
      <c r="L1470" s="68"/>
      <c r="M1470" s="68"/>
      <c r="N1470" s="68"/>
      <c r="O1470" s="68"/>
      <c r="P1470" s="68"/>
      <c r="Q1470" s="68"/>
      <c r="R1470" s="68"/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</row>
    <row r="1471" spans="2:40">
      <c r="B1471" s="68"/>
      <c r="C1471" s="68"/>
      <c r="D1471" s="68"/>
      <c r="E1471" s="68"/>
      <c r="F1471" s="68"/>
      <c r="G1471" s="68"/>
      <c r="H1471" s="68"/>
      <c r="I1471" s="68"/>
      <c r="J1471" s="68"/>
      <c r="K1471" s="68"/>
      <c r="L1471" s="68"/>
      <c r="M1471" s="68"/>
      <c r="N1471" s="68"/>
      <c r="O1471" s="68"/>
      <c r="P1471" s="68"/>
      <c r="Q1471" s="68"/>
      <c r="R1471" s="68"/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</row>
    <row r="1472" spans="2:40">
      <c r="B1472" s="68"/>
      <c r="C1472" s="68"/>
      <c r="D1472" s="68"/>
      <c r="E1472" s="68"/>
      <c r="F1472" s="68"/>
      <c r="G1472" s="68"/>
      <c r="H1472" s="68"/>
      <c r="I1472" s="68"/>
      <c r="J1472" s="68"/>
      <c r="K1472" s="68"/>
      <c r="L1472" s="68"/>
      <c r="M1472" s="68"/>
      <c r="N1472" s="68"/>
      <c r="O1472" s="68"/>
      <c r="P1472" s="68"/>
      <c r="Q1472" s="68"/>
      <c r="R1472" s="68"/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</row>
    <row r="1473" spans="2:40">
      <c r="B1473" s="68"/>
      <c r="C1473" s="68"/>
      <c r="D1473" s="68"/>
      <c r="E1473" s="68"/>
      <c r="F1473" s="68"/>
      <c r="G1473" s="68"/>
      <c r="H1473" s="68"/>
      <c r="I1473" s="68"/>
      <c r="J1473" s="68"/>
      <c r="K1473" s="68"/>
      <c r="L1473" s="68"/>
      <c r="M1473" s="68"/>
      <c r="N1473" s="68"/>
      <c r="O1473" s="68"/>
      <c r="P1473" s="68"/>
      <c r="Q1473" s="68"/>
      <c r="R1473" s="68"/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</row>
    <row r="1474" spans="2:40">
      <c r="B1474" s="68"/>
      <c r="C1474" s="68"/>
      <c r="D1474" s="68"/>
      <c r="E1474" s="68"/>
      <c r="F1474" s="68"/>
      <c r="G1474" s="68"/>
      <c r="H1474" s="68"/>
      <c r="I1474" s="68"/>
      <c r="J1474" s="68"/>
      <c r="K1474" s="68"/>
      <c r="L1474" s="68"/>
      <c r="M1474" s="68"/>
      <c r="N1474" s="68"/>
      <c r="O1474" s="68"/>
      <c r="P1474" s="68"/>
      <c r="Q1474" s="68"/>
      <c r="R1474" s="68"/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</row>
    <row r="1475" spans="2:40">
      <c r="B1475" s="68"/>
      <c r="C1475" s="68"/>
      <c r="D1475" s="68"/>
      <c r="E1475" s="68"/>
      <c r="F1475" s="68"/>
      <c r="G1475" s="68"/>
      <c r="H1475" s="68"/>
      <c r="I1475" s="68"/>
      <c r="J1475" s="68"/>
      <c r="K1475" s="68"/>
      <c r="L1475" s="68"/>
      <c r="M1475" s="68"/>
      <c r="N1475" s="68"/>
      <c r="O1475" s="68"/>
      <c r="P1475" s="68"/>
      <c r="Q1475" s="68"/>
      <c r="R1475" s="68"/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</row>
    <row r="1476" spans="2:40">
      <c r="B1476" s="68"/>
      <c r="C1476" s="68"/>
      <c r="D1476" s="68"/>
      <c r="E1476" s="68"/>
      <c r="F1476" s="68"/>
      <c r="G1476" s="68"/>
      <c r="H1476" s="68"/>
      <c r="I1476" s="68"/>
      <c r="J1476" s="68"/>
      <c r="K1476" s="68"/>
      <c r="L1476" s="68"/>
      <c r="M1476" s="68"/>
      <c r="N1476" s="68"/>
      <c r="O1476" s="68"/>
      <c r="P1476" s="68"/>
      <c r="Q1476" s="68"/>
      <c r="R1476" s="68"/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</row>
    <row r="1477" spans="2:40">
      <c r="B1477" s="68"/>
      <c r="C1477" s="68"/>
      <c r="D1477" s="68"/>
      <c r="E1477" s="68"/>
      <c r="F1477" s="68"/>
      <c r="G1477" s="68"/>
      <c r="H1477" s="68"/>
      <c r="I1477" s="68"/>
      <c r="J1477" s="68"/>
      <c r="K1477" s="68"/>
      <c r="L1477" s="68"/>
      <c r="M1477" s="68"/>
      <c r="N1477" s="68"/>
      <c r="O1477" s="68"/>
      <c r="P1477" s="68"/>
      <c r="Q1477" s="68"/>
      <c r="R1477" s="68"/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</row>
    <row r="1478" spans="2:40">
      <c r="B1478" s="68"/>
      <c r="C1478" s="68"/>
      <c r="D1478" s="68"/>
      <c r="E1478" s="68"/>
      <c r="F1478" s="68"/>
      <c r="G1478" s="68"/>
      <c r="H1478" s="68"/>
      <c r="I1478" s="68"/>
      <c r="J1478" s="68"/>
      <c r="K1478" s="68"/>
      <c r="L1478" s="68"/>
      <c r="M1478" s="68"/>
      <c r="N1478" s="68"/>
      <c r="O1478" s="68"/>
      <c r="P1478" s="68"/>
      <c r="Q1478" s="68"/>
      <c r="R1478" s="68"/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</row>
    <row r="1479" spans="2:40">
      <c r="B1479" s="68"/>
      <c r="C1479" s="68"/>
      <c r="D1479" s="68"/>
      <c r="E1479" s="68"/>
      <c r="F1479" s="68"/>
      <c r="G1479" s="68"/>
      <c r="H1479" s="68"/>
      <c r="I1479" s="68"/>
      <c r="J1479" s="68"/>
      <c r="K1479" s="68"/>
      <c r="L1479" s="68"/>
      <c r="M1479" s="68"/>
      <c r="N1479" s="68"/>
      <c r="O1479" s="68"/>
      <c r="P1479" s="68"/>
      <c r="Q1479" s="68"/>
      <c r="R1479" s="68"/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</row>
    <row r="1480" spans="2:40">
      <c r="B1480" s="68"/>
      <c r="C1480" s="68"/>
      <c r="D1480" s="68"/>
      <c r="E1480" s="68"/>
      <c r="F1480" s="68"/>
      <c r="G1480" s="68"/>
      <c r="H1480" s="68"/>
      <c r="I1480" s="68"/>
      <c r="J1480" s="68"/>
      <c r="K1480" s="68"/>
      <c r="L1480" s="68"/>
      <c r="M1480" s="68"/>
      <c r="N1480" s="68"/>
      <c r="O1480" s="68"/>
      <c r="P1480" s="68"/>
      <c r="Q1480" s="68"/>
      <c r="R1480" s="68"/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</row>
    <row r="1481" spans="2:40">
      <c r="B1481" s="68"/>
      <c r="C1481" s="68"/>
      <c r="D1481" s="68"/>
      <c r="E1481" s="68"/>
      <c r="F1481" s="68"/>
      <c r="G1481" s="68"/>
      <c r="H1481" s="68"/>
      <c r="I1481" s="68"/>
      <c r="J1481" s="68"/>
      <c r="K1481" s="68"/>
      <c r="L1481" s="68"/>
      <c r="M1481" s="68"/>
      <c r="N1481" s="68"/>
      <c r="O1481" s="68"/>
      <c r="P1481" s="68"/>
      <c r="Q1481" s="68"/>
      <c r="R1481" s="68"/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</row>
    <row r="1482" spans="2:40">
      <c r="B1482" s="68"/>
      <c r="C1482" s="68"/>
      <c r="D1482" s="68"/>
      <c r="E1482" s="68"/>
      <c r="F1482" s="68"/>
      <c r="G1482" s="68"/>
      <c r="H1482" s="68"/>
      <c r="I1482" s="68"/>
      <c r="J1482" s="68"/>
      <c r="K1482" s="68"/>
      <c r="L1482" s="68"/>
      <c r="M1482" s="68"/>
      <c r="N1482" s="68"/>
      <c r="O1482" s="68"/>
      <c r="P1482" s="68"/>
      <c r="Q1482" s="68"/>
      <c r="R1482" s="68"/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</row>
    <row r="1483" spans="2:40">
      <c r="B1483" s="68"/>
      <c r="C1483" s="68"/>
      <c r="D1483" s="68"/>
      <c r="E1483" s="68"/>
      <c r="F1483" s="68"/>
      <c r="G1483" s="68"/>
      <c r="H1483" s="68"/>
      <c r="I1483" s="68"/>
      <c r="J1483" s="68"/>
      <c r="K1483" s="68"/>
      <c r="L1483" s="68"/>
      <c r="M1483" s="68"/>
      <c r="N1483" s="68"/>
      <c r="O1483" s="68"/>
      <c r="P1483" s="68"/>
      <c r="Q1483" s="68"/>
      <c r="R1483" s="68"/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</row>
    <row r="1484" spans="2:40">
      <c r="B1484" s="68"/>
      <c r="C1484" s="68"/>
      <c r="D1484" s="68"/>
      <c r="E1484" s="68"/>
      <c r="F1484" s="68"/>
      <c r="G1484" s="68"/>
      <c r="H1484" s="68"/>
      <c r="I1484" s="68"/>
      <c r="J1484" s="68"/>
      <c r="K1484" s="68"/>
      <c r="L1484" s="68"/>
      <c r="M1484" s="68"/>
      <c r="N1484" s="68"/>
      <c r="O1484" s="68"/>
      <c r="P1484" s="68"/>
      <c r="Q1484" s="68"/>
      <c r="R1484" s="68"/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</row>
    <row r="1485" spans="2:40">
      <c r="B1485" s="68"/>
      <c r="C1485" s="68"/>
      <c r="D1485" s="68"/>
      <c r="E1485" s="68"/>
      <c r="F1485" s="68"/>
      <c r="G1485" s="68"/>
      <c r="H1485" s="68"/>
      <c r="I1485" s="68"/>
      <c r="J1485" s="68"/>
      <c r="K1485" s="68"/>
      <c r="L1485" s="68"/>
      <c r="M1485" s="68"/>
      <c r="N1485" s="68"/>
      <c r="O1485" s="68"/>
      <c r="P1485" s="68"/>
      <c r="Q1485" s="68"/>
      <c r="R1485" s="68"/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</row>
    <row r="1486" spans="2:40">
      <c r="B1486" s="68"/>
      <c r="C1486" s="68"/>
      <c r="D1486" s="68"/>
      <c r="E1486" s="68"/>
      <c r="F1486" s="68"/>
      <c r="G1486" s="68"/>
      <c r="H1486" s="68"/>
      <c r="I1486" s="68"/>
      <c r="J1486" s="68"/>
      <c r="K1486" s="68"/>
      <c r="L1486" s="68"/>
      <c r="M1486" s="68"/>
      <c r="N1486" s="68"/>
      <c r="O1486" s="68"/>
      <c r="P1486" s="68"/>
      <c r="Q1486" s="68"/>
      <c r="R1486" s="68"/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</row>
    <row r="1487" spans="2:40">
      <c r="B1487" s="68"/>
      <c r="C1487" s="68"/>
      <c r="D1487" s="68"/>
      <c r="E1487" s="68"/>
      <c r="F1487" s="68"/>
      <c r="G1487" s="68"/>
      <c r="H1487" s="68"/>
      <c r="I1487" s="68"/>
      <c r="J1487" s="68"/>
      <c r="K1487" s="68"/>
      <c r="L1487" s="68"/>
      <c r="M1487" s="68"/>
      <c r="N1487" s="68"/>
      <c r="O1487" s="68"/>
      <c r="P1487" s="68"/>
      <c r="Q1487" s="68"/>
      <c r="R1487" s="68"/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</row>
    <row r="1488" spans="2:40">
      <c r="B1488" s="68"/>
      <c r="C1488" s="68"/>
      <c r="D1488" s="68"/>
      <c r="E1488" s="68"/>
      <c r="F1488" s="68"/>
      <c r="G1488" s="68"/>
      <c r="H1488" s="68"/>
      <c r="I1488" s="68"/>
      <c r="J1488" s="68"/>
      <c r="K1488" s="68"/>
      <c r="L1488" s="68"/>
      <c r="M1488" s="68"/>
      <c r="N1488" s="68"/>
      <c r="O1488" s="68"/>
      <c r="P1488" s="68"/>
      <c r="Q1488" s="68"/>
      <c r="R1488" s="68"/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</row>
    <row r="1489" spans="2:40">
      <c r="B1489" s="68"/>
      <c r="C1489" s="68"/>
      <c r="D1489" s="68"/>
      <c r="E1489" s="68"/>
      <c r="F1489" s="68"/>
      <c r="G1489" s="68"/>
      <c r="H1489" s="68"/>
      <c r="I1489" s="68"/>
      <c r="J1489" s="68"/>
      <c r="K1489" s="68"/>
      <c r="L1489" s="68"/>
      <c r="M1489" s="68"/>
      <c r="N1489" s="68"/>
      <c r="O1489" s="68"/>
      <c r="P1489" s="68"/>
      <c r="Q1489" s="68"/>
      <c r="R1489" s="68"/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</row>
    <row r="1490" spans="2:40">
      <c r="B1490" s="68"/>
      <c r="C1490" s="68"/>
      <c r="D1490" s="68"/>
      <c r="E1490" s="68"/>
      <c r="F1490" s="68"/>
      <c r="G1490" s="68"/>
      <c r="H1490" s="68"/>
      <c r="I1490" s="68"/>
      <c r="J1490" s="68"/>
      <c r="K1490" s="68"/>
      <c r="L1490" s="68"/>
      <c r="M1490" s="68"/>
      <c r="N1490" s="68"/>
      <c r="O1490" s="68"/>
      <c r="P1490" s="68"/>
      <c r="Q1490" s="68"/>
      <c r="R1490" s="68"/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</row>
    <row r="1491" spans="2:40">
      <c r="B1491" s="68"/>
      <c r="C1491" s="68"/>
      <c r="D1491" s="68"/>
      <c r="E1491" s="68"/>
      <c r="F1491" s="68"/>
      <c r="G1491" s="68"/>
      <c r="H1491" s="68"/>
      <c r="I1491" s="68"/>
      <c r="J1491" s="68"/>
      <c r="K1491" s="68"/>
      <c r="L1491" s="68"/>
      <c r="M1491" s="68"/>
      <c r="N1491" s="68"/>
      <c r="O1491" s="68"/>
      <c r="P1491" s="68"/>
      <c r="Q1491" s="68"/>
      <c r="R1491" s="68"/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</row>
    <row r="1492" spans="2:40">
      <c r="B1492" s="68"/>
      <c r="C1492" s="68"/>
      <c r="D1492" s="68"/>
      <c r="E1492" s="68"/>
      <c r="F1492" s="68"/>
      <c r="G1492" s="68"/>
      <c r="H1492" s="68"/>
      <c r="I1492" s="68"/>
      <c r="J1492" s="68"/>
      <c r="K1492" s="68"/>
      <c r="L1492" s="68"/>
      <c r="M1492" s="68"/>
      <c r="N1492" s="68"/>
      <c r="O1492" s="68"/>
      <c r="P1492" s="68"/>
      <c r="Q1492" s="68"/>
      <c r="R1492" s="68"/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</row>
    <row r="1493" spans="2:40">
      <c r="B1493" s="68"/>
      <c r="C1493" s="68"/>
      <c r="D1493" s="68"/>
      <c r="E1493" s="68"/>
      <c r="F1493" s="68"/>
      <c r="G1493" s="68"/>
      <c r="H1493" s="68"/>
      <c r="I1493" s="68"/>
      <c r="J1493" s="68"/>
      <c r="K1493" s="68"/>
      <c r="L1493" s="68"/>
      <c r="M1493" s="68"/>
      <c r="N1493" s="68"/>
      <c r="O1493" s="68"/>
      <c r="P1493" s="68"/>
      <c r="Q1493" s="68"/>
      <c r="R1493" s="68"/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</row>
    <row r="1494" spans="2:40">
      <c r="B1494" s="68"/>
      <c r="C1494" s="68"/>
      <c r="D1494" s="68"/>
      <c r="E1494" s="68"/>
      <c r="F1494" s="68"/>
      <c r="G1494" s="68"/>
      <c r="H1494" s="68"/>
      <c r="I1494" s="68"/>
      <c r="J1494" s="68"/>
      <c r="K1494" s="68"/>
      <c r="L1494" s="68"/>
      <c r="M1494" s="68"/>
      <c r="N1494" s="68"/>
      <c r="O1494" s="68"/>
      <c r="P1494" s="68"/>
      <c r="Q1494" s="68"/>
      <c r="R1494" s="68"/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</row>
    <row r="1495" spans="2:40">
      <c r="B1495" s="68"/>
      <c r="C1495" s="68"/>
      <c r="D1495" s="68"/>
      <c r="E1495" s="68"/>
      <c r="F1495" s="68"/>
      <c r="G1495" s="68"/>
      <c r="H1495" s="68"/>
      <c r="I1495" s="68"/>
      <c r="J1495" s="68"/>
      <c r="K1495" s="68"/>
      <c r="L1495" s="68"/>
      <c r="M1495" s="68"/>
      <c r="N1495" s="68"/>
      <c r="O1495" s="68"/>
      <c r="P1495" s="68"/>
      <c r="Q1495" s="68"/>
      <c r="R1495" s="68"/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</row>
    <row r="1496" spans="2:40">
      <c r="B1496" s="68"/>
      <c r="C1496" s="68"/>
      <c r="D1496" s="68"/>
      <c r="E1496" s="68"/>
      <c r="F1496" s="68"/>
      <c r="G1496" s="68"/>
      <c r="H1496" s="68"/>
      <c r="I1496" s="68"/>
      <c r="J1496" s="68"/>
      <c r="K1496" s="68"/>
      <c r="L1496" s="68"/>
      <c r="M1496" s="68"/>
      <c r="N1496" s="68"/>
      <c r="O1496" s="68"/>
      <c r="P1496" s="68"/>
      <c r="Q1496" s="68"/>
      <c r="R1496" s="68"/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</row>
    <row r="1497" spans="2:40">
      <c r="B1497" s="68"/>
      <c r="C1497" s="68"/>
      <c r="D1497" s="68"/>
      <c r="E1497" s="68"/>
      <c r="F1497" s="68"/>
      <c r="G1497" s="68"/>
      <c r="H1497" s="68"/>
      <c r="I1497" s="68"/>
      <c r="J1497" s="68"/>
      <c r="K1497" s="68"/>
      <c r="L1497" s="68"/>
      <c r="M1497" s="68"/>
      <c r="N1497" s="68"/>
      <c r="O1497" s="68"/>
      <c r="P1497" s="68"/>
      <c r="Q1497" s="68"/>
      <c r="R1497" s="68"/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</row>
    <row r="1498" spans="2:40">
      <c r="B1498" s="68"/>
      <c r="C1498" s="68"/>
      <c r="D1498" s="68"/>
      <c r="E1498" s="68"/>
      <c r="F1498" s="68"/>
      <c r="G1498" s="68"/>
      <c r="H1498" s="68"/>
      <c r="I1498" s="68"/>
      <c r="J1498" s="68"/>
      <c r="K1498" s="68"/>
      <c r="L1498" s="68"/>
      <c r="M1498" s="68"/>
      <c r="N1498" s="68"/>
      <c r="O1498" s="68"/>
      <c r="P1498" s="68"/>
      <c r="Q1498" s="68"/>
      <c r="R1498" s="68"/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</row>
    <row r="1499" spans="2:40">
      <c r="B1499" s="68"/>
      <c r="C1499" s="68"/>
      <c r="D1499" s="68"/>
      <c r="E1499" s="68"/>
      <c r="F1499" s="68"/>
      <c r="G1499" s="68"/>
      <c r="H1499" s="68"/>
      <c r="I1499" s="68"/>
      <c r="J1499" s="68"/>
      <c r="K1499" s="68"/>
      <c r="L1499" s="68"/>
      <c r="M1499" s="68"/>
      <c r="N1499" s="68"/>
      <c r="O1499" s="68"/>
      <c r="P1499" s="68"/>
      <c r="Q1499" s="68"/>
      <c r="R1499" s="68"/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</row>
    <row r="1500" spans="2:40">
      <c r="B1500" s="68"/>
      <c r="C1500" s="68"/>
      <c r="D1500" s="68"/>
      <c r="E1500" s="68"/>
      <c r="F1500" s="68"/>
      <c r="G1500" s="68"/>
      <c r="H1500" s="68"/>
      <c r="I1500" s="68"/>
      <c r="J1500" s="68"/>
      <c r="K1500" s="68"/>
      <c r="L1500" s="68"/>
      <c r="M1500" s="68"/>
      <c r="N1500" s="68"/>
      <c r="O1500" s="68"/>
      <c r="P1500" s="68"/>
      <c r="Q1500" s="68"/>
      <c r="R1500" s="68"/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</row>
    <row r="1501" spans="2:40">
      <c r="B1501" s="68"/>
      <c r="C1501" s="68"/>
      <c r="D1501" s="68"/>
      <c r="E1501" s="68"/>
      <c r="F1501" s="68"/>
      <c r="G1501" s="68"/>
      <c r="H1501" s="68"/>
      <c r="I1501" s="68"/>
      <c r="J1501" s="68"/>
      <c r="K1501" s="68"/>
      <c r="L1501" s="68"/>
      <c r="M1501" s="68"/>
      <c r="N1501" s="68"/>
      <c r="O1501" s="68"/>
      <c r="P1501" s="68"/>
      <c r="Q1501" s="68"/>
      <c r="R1501" s="68"/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</row>
    <row r="1502" spans="2:40">
      <c r="B1502" s="68"/>
      <c r="C1502" s="68"/>
      <c r="D1502" s="68"/>
      <c r="E1502" s="68"/>
      <c r="F1502" s="68"/>
      <c r="G1502" s="68"/>
      <c r="H1502" s="68"/>
      <c r="I1502" s="68"/>
      <c r="J1502" s="68"/>
      <c r="K1502" s="68"/>
      <c r="L1502" s="68"/>
      <c r="M1502" s="68"/>
      <c r="N1502" s="68"/>
      <c r="O1502" s="68"/>
      <c r="P1502" s="68"/>
      <c r="Q1502" s="68"/>
      <c r="R1502" s="68"/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</row>
    <row r="1503" spans="2:40">
      <c r="B1503" s="68"/>
      <c r="C1503" s="68"/>
      <c r="D1503" s="68"/>
      <c r="E1503" s="68"/>
      <c r="F1503" s="68"/>
      <c r="G1503" s="68"/>
      <c r="H1503" s="68"/>
      <c r="I1503" s="68"/>
      <c r="J1503" s="68"/>
      <c r="K1503" s="68"/>
      <c r="L1503" s="68"/>
      <c r="M1503" s="68"/>
      <c r="N1503" s="68"/>
      <c r="O1503" s="68"/>
      <c r="P1503" s="68"/>
      <c r="Q1503" s="68"/>
      <c r="R1503" s="68"/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</row>
    <row r="1504" spans="2:40">
      <c r="B1504" s="68"/>
      <c r="C1504" s="68"/>
      <c r="D1504" s="68"/>
      <c r="E1504" s="68"/>
      <c r="F1504" s="68"/>
      <c r="G1504" s="68"/>
      <c r="H1504" s="68"/>
      <c r="I1504" s="68"/>
      <c r="J1504" s="68"/>
      <c r="K1504" s="68"/>
      <c r="L1504" s="68"/>
      <c r="M1504" s="68"/>
      <c r="N1504" s="68"/>
      <c r="O1504" s="68"/>
      <c r="P1504" s="68"/>
      <c r="Q1504" s="68"/>
      <c r="R1504" s="68"/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</row>
    <row r="1505" spans="2:40">
      <c r="B1505" s="68"/>
      <c r="C1505" s="68"/>
      <c r="D1505" s="68"/>
      <c r="E1505" s="68"/>
      <c r="F1505" s="68"/>
      <c r="G1505" s="68"/>
      <c r="H1505" s="68"/>
      <c r="I1505" s="68"/>
      <c r="J1505" s="68"/>
      <c r="K1505" s="68"/>
      <c r="L1505" s="68"/>
      <c r="M1505" s="68"/>
      <c r="N1505" s="68"/>
      <c r="O1505" s="68"/>
      <c r="P1505" s="68"/>
      <c r="Q1505" s="68"/>
      <c r="R1505" s="68"/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</row>
    <row r="1506" spans="2:40">
      <c r="B1506" s="68"/>
      <c r="C1506" s="68"/>
      <c r="D1506" s="68"/>
      <c r="E1506" s="68"/>
      <c r="F1506" s="68"/>
      <c r="G1506" s="68"/>
      <c r="H1506" s="68"/>
      <c r="I1506" s="68"/>
      <c r="J1506" s="68"/>
      <c r="K1506" s="68"/>
      <c r="L1506" s="68"/>
      <c r="M1506" s="68"/>
      <c r="N1506" s="68"/>
      <c r="O1506" s="68"/>
      <c r="P1506" s="68"/>
      <c r="Q1506" s="68"/>
      <c r="R1506" s="68"/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</row>
    <row r="1507" spans="2:40">
      <c r="B1507" s="68"/>
      <c r="C1507" s="68"/>
      <c r="D1507" s="68"/>
      <c r="E1507" s="68"/>
      <c r="F1507" s="68"/>
      <c r="G1507" s="68"/>
      <c r="H1507" s="68"/>
      <c r="I1507" s="68"/>
      <c r="J1507" s="68"/>
      <c r="K1507" s="68"/>
      <c r="L1507" s="68"/>
      <c r="M1507" s="68"/>
      <c r="N1507" s="68"/>
      <c r="O1507" s="68"/>
      <c r="P1507" s="68"/>
      <c r="Q1507" s="68"/>
      <c r="R1507" s="68"/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</row>
    <row r="1508" spans="2:40">
      <c r="B1508" s="68"/>
      <c r="C1508" s="68"/>
      <c r="D1508" s="68"/>
      <c r="E1508" s="68"/>
      <c r="F1508" s="68"/>
      <c r="G1508" s="68"/>
      <c r="H1508" s="68"/>
      <c r="I1508" s="68"/>
      <c r="J1508" s="68"/>
      <c r="K1508" s="68"/>
      <c r="L1508" s="68"/>
      <c r="M1508" s="68"/>
      <c r="N1508" s="68"/>
      <c r="O1508" s="68"/>
      <c r="P1508" s="68"/>
      <c r="Q1508" s="68"/>
      <c r="R1508" s="68"/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</row>
    <row r="1509" spans="2:40">
      <c r="B1509" s="68"/>
      <c r="C1509" s="68"/>
      <c r="D1509" s="68"/>
      <c r="E1509" s="68"/>
      <c r="F1509" s="68"/>
      <c r="G1509" s="68"/>
      <c r="H1509" s="68"/>
      <c r="I1509" s="68"/>
      <c r="J1509" s="68"/>
      <c r="K1509" s="68"/>
      <c r="L1509" s="68"/>
      <c r="M1509" s="68"/>
      <c r="N1509" s="68"/>
      <c r="O1509" s="68"/>
      <c r="P1509" s="68"/>
      <c r="Q1509" s="68"/>
      <c r="R1509" s="68"/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</row>
    <row r="1510" spans="2:40">
      <c r="B1510" s="68"/>
      <c r="C1510" s="68"/>
      <c r="D1510" s="68"/>
      <c r="E1510" s="68"/>
      <c r="F1510" s="68"/>
      <c r="G1510" s="68"/>
      <c r="H1510" s="68"/>
      <c r="I1510" s="68"/>
      <c r="J1510" s="68"/>
      <c r="K1510" s="68"/>
      <c r="L1510" s="68"/>
      <c r="M1510" s="68"/>
      <c r="N1510" s="68"/>
      <c r="O1510" s="68"/>
      <c r="P1510" s="68"/>
      <c r="Q1510" s="68"/>
      <c r="R1510" s="68"/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</row>
    <row r="1511" spans="2:40">
      <c r="B1511" s="68"/>
      <c r="C1511" s="68"/>
      <c r="D1511" s="68"/>
      <c r="E1511" s="68"/>
      <c r="F1511" s="68"/>
      <c r="G1511" s="68"/>
      <c r="H1511" s="68"/>
      <c r="I1511" s="68"/>
      <c r="J1511" s="68"/>
      <c r="K1511" s="68"/>
      <c r="L1511" s="68"/>
      <c r="M1511" s="68"/>
      <c r="N1511" s="68"/>
      <c r="O1511" s="68"/>
      <c r="P1511" s="68"/>
      <c r="Q1511" s="68"/>
      <c r="R1511" s="68"/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</row>
    <row r="1512" spans="2:40">
      <c r="B1512" s="68"/>
      <c r="C1512" s="68"/>
      <c r="D1512" s="68"/>
      <c r="E1512" s="68"/>
      <c r="F1512" s="68"/>
      <c r="G1512" s="68"/>
      <c r="H1512" s="68"/>
      <c r="I1512" s="68"/>
      <c r="J1512" s="68"/>
      <c r="K1512" s="68"/>
      <c r="L1512" s="68"/>
      <c r="M1512" s="68"/>
      <c r="N1512" s="68"/>
      <c r="O1512" s="68"/>
      <c r="P1512" s="68"/>
      <c r="Q1512" s="68"/>
      <c r="R1512" s="68"/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</row>
    <row r="1513" spans="2:40">
      <c r="B1513" s="68"/>
      <c r="C1513" s="68"/>
      <c r="D1513" s="68"/>
      <c r="E1513" s="68"/>
      <c r="F1513" s="68"/>
      <c r="G1513" s="68"/>
      <c r="H1513" s="68"/>
      <c r="I1513" s="68"/>
      <c r="J1513" s="68"/>
      <c r="K1513" s="68"/>
      <c r="L1513" s="68"/>
      <c r="M1513" s="68"/>
      <c r="N1513" s="68"/>
      <c r="O1513" s="68"/>
      <c r="P1513" s="68"/>
      <c r="Q1513" s="68"/>
      <c r="R1513" s="68"/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</row>
    <row r="1514" spans="2:40">
      <c r="B1514" s="68"/>
      <c r="C1514" s="68"/>
      <c r="D1514" s="68"/>
      <c r="E1514" s="68"/>
      <c r="F1514" s="68"/>
      <c r="G1514" s="68"/>
      <c r="H1514" s="68"/>
      <c r="I1514" s="68"/>
      <c r="J1514" s="68"/>
      <c r="K1514" s="68"/>
      <c r="L1514" s="68"/>
      <c r="M1514" s="68"/>
      <c r="N1514" s="68"/>
      <c r="O1514" s="68"/>
      <c r="P1514" s="68"/>
      <c r="Q1514" s="68"/>
      <c r="R1514" s="68"/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</row>
    <row r="1515" spans="2:40">
      <c r="B1515" s="68"/>
      <c r="C1515" s="68"/>
      <c r="D1515" s="68"/>
      <c r="E1515" s="68"/>
      <c r="F1515" s="68"/>
      <c r="G1515" s="68"/>
      <c r="H1515" s="68"/>
      <c r="I1515" s="68"/>
      <c r="J1515" s="68"/>
      <c r="K1515" s="68"/>
      <c r="L1515" s="68"/>
      <c r="M1515" s="68"/>
      <c r="N1515" s="68"/>
      <c r="O1515" s="68"/>
      <c r="P1515" s="68"/>
      <c r="Q1515" s="68"/>
      <c r="R1515" s="68"/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</row>
    <row r="1516" spans="2:40">
      <c r="B1516" s="68"/>
      <c r="C1516" s="68"/>
      <c r="D1516" s="68"/>
      <c r="E1516" s="68"/>
      <c r="F1516" s="68"/>
      <c r="G1516" s="68"/>
      <c r="H1516" s="68"/>
      <c r="I1516" s="68"/>
      <c r="J1516" s="68"/>
      <c r="K1516" s="68"/>
      <c r="L1516" s="68"/>
      <c r="M1516" s="68"/>
      <c r="N1516" s="68"/>
      <c r="O1516" s="68"/>
      <c r="P1516" s="68"/>
      <c r="Q1516" s="68"/>
      <c r="R1516" s="68"/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</row>
    <row r="1517" spans="2:40">
      <c r="B1517" s="68"/>
      <c r="C1517" s="68"/>
      <c r="D1517" s="68"/>
      <c r="E1517" s="68"/>
      <c r="F1517" s="68"/>
      <c r="G1517" s="68"/>
      <c r="H1517" s="68"/>
      <c r="I1517" s="68"/>
      <c r="J1517" s="68"/>
      <c r="K1517" s="68"/>
      <c r="L1517" s="68"/>
      <c r="M1517" s="68"/>
      <c r="N1517" s="68"/>
      <c r="O1517" s="68"/>
      <c r="P1517" s="68"/>
      <c r="Q1517" s="68"/>
      <c r="R1517" s="68"/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</row>
    <row r="1518" spans="2:40">
      <c r="B1518" s="68"/>
      <c r="C1518" s="68"/>
      <c r="D1518" s="68"/>
      <c r="E1518" s="68"/>
      <c r="F1518" s="68"/>
      <c r="G1518" s="68"/>
      <c r="H1518" s="68"/>
      <c r="I1518" s="68"/>
      <c r="J1518" s="68"/>
      <c r="K1518" s="68"/>
      <c r="L1518" s="68"/>
      <c r="M1518" s="68"/>
      <c r="N1518" s="68"/>
      <c r="O1518" s="68"/>
      <c r="P1518" s="68"/>
      <c r="Q1518" s="68"/>
      <c r="R1518" s="68"/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</row>
    <row r="1519" spans="2:40">
      <c r="B1519" s="68"/>
      <c r="C1519" s="68"/>
      <c r="D1519" s="68"/>
      <c r="E1519" s="68"/>
      <c r="F1519" s="68"/>
      <c r="G1519" s="68"/>
      <c r="H1519" s="68"/>
      <c r="I1519" s="68"/>
      <c r="J1519" s="68"/>
      <c r="K1519" s="68"/>
      <c r="L1519" s="68"/>
      <c r="M1519" s="68"/>
      <c r="N1519" s="68"/>
      <c r="O1519" s="68"/>
      <c r="P1519" s="68"/>
      <c r="Q1519" s="68"/>
      <c r="R1519" s="68"/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</row>
    <row r="1520" spans="2:40">
      <c r="B1520" s="68"/>
      <c r="C1520" s="68"/>
      <c r="D1520" s="68"/>
      <c r="E1520" s="68"/>
      <c r="F1520" s="68"/>
      <c r="G1520" s="68"/>
      <c r="H1520" s="68"/>
      <c r="I1520" s="68"/>
      <c r="J1520" s="68"/>
      <c r="K1520" s="68"/>
      <c r="L1520" s="68"/>
      <c r="M1520" s="68"/>
      <c r="N1520" s="68"/>
      <c r="O1520" s="68"/>
      <c r="P1520" s="68"/>
      <c r="Q1520" s="68"/>
      <c r="R1520" s="68"/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</row>
    <row r="1521" spans="2:40">
      <c r="B1521" s="68"/>
      <c r="C1521" s="68"/>
      <c r="D1521" s="68"/>
      <c r="E1521" s="68"/>
      <c r="F1521" s="68"/>
      <c r="G1521" s="68"/>
      <c r="H1521" s="68"/>
      <c r="I1521" s="68"/>
      <c r="J1521" s="68"/>
      <c r="K1521" s="68"/>
      <c r="L1521" s="68"/>
      <c r="M1521" s="68"/>
      <c r="N1521" s="68"/>
      <c r="O1521" s="68"/>
      <c r="P1521" s="68"/>
      <c r="Q1521" s="68"/>
      <c r="R1521" s="68"/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</row>
    <row r="1522" spans="2:40">
      <c r="B1522" s="68"/>
      <c r="C1522" s="68"/>
      <c r="D1522" s="68"/>
      <c r="E1522" s="68"/>
      <c r="F1522" s="68"/>
      <c r="G1522" s="68"/>
      <c r="H1522" s="68"/>
      <c r="I1522" s="68"/>
      <c r="J1522" s="68"/>
      <c r="K1522" s="68"/>
      <c r="L1522" s="68"/>
      <c r="M1522" s="68"/>
      <c r="N1522" s="68"/>
      <c r="O1522" s="68"/>
      <c r="P1522" s="68"/>
      <c r="Q1522" s="68"/>
      <c r="R1522" s="68"/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</row>
    <row r="1523" spans="2:40">
      <c r="B1523" s="68"/>
      <c r="C1523" s="68"/>
      <c r="D1523" s="68"/>
      <c r="E1523" s="68"/>
      <c r="F1523" s="68"/>
      <c r="G1523" s="68"/>
      <c r="H1523" s="68"/>
      <c r="I1523" s="68"/>
      <c r="J1523" s="68"/>
      <c r="K1523" s="68"/>
      <c r="L1523" s="68"/>
      <c r="M1523" s="68"/>
      <c r="N1523" s="68"/>
      <c r="O1523" s="68"/>
      <c r="P1523" s="68"/>
      <c r="Q1523" s="68"/>
      <c r="R1523" s="68"/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</row>
    <row r="1524" spans="2:40">
      <c r="B1524" s="68"/>
      <c r="C1524" s="68"/>
      <c r="D1524" s="68"/>
      <c r="E1524" s="68"/>
      <c r="F1524" s="68"/>
      <c r="G1524" s="68"/>
      <c r="H1524" s="68"/>
      <c r="I1524" s="68"/>
      <c r="J1524" s="68"/>
      <c r="K1524" s="68"/>
      <c r="L1524" s="68"/>
      <c r="M1524" s="68"/>
      <c r="N1524" s="68"/>
      <c r="O1524" s="68"/>
      <c r="P1524" s="68"/>
      <c r="Q1524" s="68"/>
      <c r="R1524" s="68"/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</row>
    <row r="1525" spans="2:40">
      <c r="B1525" s="68"/>
      <c r="C1525" s="68"/>
      <c r="D1525" s="68"/>
      <c r="E1525" s="68"/>
      <c r="F1525" s="68"/>
      <c r="G1525" s="68"/>
      <c r="H1525" s="68"/>
      <c r="I1525" s="68"/>
      <c r="J1525" s="68"/>
      <c r="K1525" s="68"/>
      <c r="L1525" s="68"/>
      <c r="M1525" s="68"/>
      <c r="N1525" s="68"/>
      <c r="O1525" s="68"/>
      <c r="P1525" s="68"/>
      <c r="Q1525" s="68"/>
      <c r="R1525" s="68"/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</row>
    <row r="1526" spans="2:40">
      <c r="B1526" s="68"/>
      <c r="C1526" s="68"/>
      <c r="D1526" s="68"/>
      <c r="E1526" s="68"/>
      <c r="F1526" s="68"/>
      <c r="G1526" s="68"/>
      <c r="H1526" s="68"/>
      <c r="I1526" s="68"/>
      <c r="J1526" s="68"/>
      <c r="K1526" s="68"/>
      <c r="L1526" s="68"/>
      <c r="M1526" s="68"/>
      <c r="N1526" s="68"/>
      <c r="O1526" s="68"/>
      <c r="P1526" s="68"/>
      <c r="Q1526" s="68"/>
      <c r="R1526" s="68"/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</row>
    <row r="1527" spans="2:40">
      <c r="B1527" s="68"/>
      <c r="C1527" s="68"/>
      <c r="D1527" s="68"/>
      <c r="E1527" s="68"/>
      <c r="F1527" s="68"/>
      <c r="G1527" s="68"/>
      <c r="H1527" s="68"/>
      <c r="I1527" s="68"/>
      <c r="J1527" s="68"/>
      <c r="K1527" s="68"/>
      <c r="L1527" s="68"/>
      <c r="M1527" s="68"/>
      <c r="N1527" s="68"/>
      <c r="O1527" s="68"/>
      <c r="P1527" s="68"/>
      <c r="Q1527" s="68"/>
      <c r="R1527" s="68"/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</row>
    <row r="1528" spans="2:40">
      <c r="B1528" s="68"/>
      <c r="C1528" s="68"/>
      <c r="D1528" s="68"/>
      <c r="E1528" s="68"/>
      <c r="F1528" s="68"/>
      <c r="G1528" s="68"/>
      <c r="H1528" s="68"/>
      <c r="I1528" s="68"/>
      <c r="J1528" s="68"/>
      <c r="K1528" s="68"/>
      <c r="L1528" s="68"/>
      <c r="M1528" s="68"/>
      <c r="N1528" s="68"/>
      <c r="O1528" s="68"/>
      <c r="P1528" s="68"/>
      <c r="Q1528" s="68"/>
      <c r="R1528" s="68"/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</row>
    <row r="1529" spans="2:40">
      <c r="B1529" s="68"/>
      <c r="C1529" s="68"/>
      <c r="D1529" s="68"/>
      <c r="E1529" s="68"/>
      <c r="F1529" s="68"/>
      <c r="G1529" s="68"/>
      <c r="H1529" s="68"/>
      <c r="I1529" s="68"/>
      <c r="J1529" s="68"/>
      <c r="K1529" s="68"/>
      <c r="L1529" s="68"/>
      <c r="M1529" s="68"/>
      <c r="N1529" s="68"/>
      <c r="O1529" s="68"/>
      <c r="P1529" s="68"/>
      <c r="Q1529" s="68"/>
      <c r="R1529" s="68"/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</row>
    <row r="1530" spans="2:40">
      <c r="B1530" s="68"/>
      <c r="C1530" s="68"/>
      <c r="D1530" s="68"/>
      <c r="E1530" s="68"/>
      <c r="F1530" s="68"/>
      <c r="G1530" s="68"/>
      <c r="H1530" s="68"/>
      <c r="I1530" s="68"/>
      <c r="J1530" s="68"/>
      <c r="K1530" s="68"/>
      <c r="L1530" s="68"/>
      <c r="M1530" s="68"/>
      <c r="N1530" s="68"/>
      <c r="O1530" s="68"/>
      <c r="P1530" s="68"/>
      <c r="Q1530" s="68"/>
      <c r="R1530" s="68"/>
      <c r="S1530" s="68"/>
      <c r="T1530" s="68"/>
      <c r="U1530" s="68"/>
      <c r="V1530" s="68"/>
      <c r="W1530" s="68"/>
      <c r="X1530" s="68"/>
      <c r="Y1530" s="68"/>
      <c r="Z1530" s="68"/>
      <c r="AA1530" s="68"/>
      <c r="AB1530" s="68"/>
      <c r="AC1530" s="68"/>
      <c r="AD1530" s="68"/>
      <c r="AE1530" s="68"/>
      <c r="AF1530" s="68"/>
      <c r="AG1530" s="68"/>
      <c r="AH1530" s="68"/>
      <c r="AI1530" s="68"/>
      <c r="AJ1530" s="68"/>
      <c r="AK1530" s="68"/>
      <c r="AL1530" s="68"/>
      <c r="AM1530" s="68"/>
      <c r="AN1530" s="68"/>
    </row>
    <row r="1531" spans="2:40">
      <c r="B1531" s="68"/>
      <c r="C1531" s="68"/>
      <c r="D1531" s="68"/>
      <c r="E1531" s="68"/>
      <c r="F1531" s="68"/>
      <c r="G1531" s="68"/>
      <c r="H1531" s="68"/>
      <c r="I1531" s="68"/>
      <c r="J1531" s="68"/>
      <c r="K1531" s="68"/>
      <c r="L1531" s="68"/>
      <c r="M1531" s="68"/>
      <c r="N1531" s="68"/>
      <c r="O1531" s="68"/>
      <c r="P1531" s="68"/>
      <c r="Q1531" s="68"/>
      <c r="R1531" s="68"/>
      <c r="S1531" s="68"/>
      <c r="T1531" s="68"/>
      <c r="U1531" s="68"/>
      <c r="V1531" s="68"/>
      <c r="W1531" s="68"/>
      <c r="X1531" s="68"/>
      <c r="Y1531" s="68"/>
      <c r="Z1531" s="68"/>
      <c r="AA1531" s="68"/>
      <c r="AB1531" s="68"/>
      <c r="AC1531" s="68"/>
      <c r="AD1531" s="68"/>
      <c r="AE1531" s="68"/>
      <c r="AF1531" s="68"/>
      <c r="AG1531" s="68"/>
      <c r="AH1531" s="68"/>
      <c r="AI1531" s="68"/>
      <c r="AJ1531" s="68"/>
      <c r="AK1531" s="68"/>
      <c r="AL1531" s="68"/>
      <c r="AM1531" s="68"/>
      <c r="AN1531" s="68"/>
    </row>
    <row r="1532" spans="2:40">
      <c r="B1532" s="68"/>
      <c r="C1532" s="68"/>
      <c r="D1532" s="68"/>
      <c r="E1532" s="68"/>
      <c r="F1532" s="68"/>
      <c r="G1532" s="68"/>
      <c r="H1532" s="68"/>
      <c r="I1532" s="68"/>
      <c r="J1532" s="68"/>
      <c r="K1532" s="68"/>
      <c r="L1532" s="68"/>
      <c r="M1532" s="68"/>
      <c r="N1532" s="68"/>
      <c r="O1532" s="68"/>
      <c r="P1532" s="68"/>
      <c r="Q1532" s="68"/>
      <c r="R1532" s="68"/>
      <c r="S1532" s="68"/>
      <c r="T1532" s="68"/>
      <c r="U1532" s="68"/>
      <c r="V1532" s="68"/>
      <c r="W1532" s="68"/>
      <c r="X1532" s="68"/>
      <c r="Y1532" s="68"/>
      <c r="Z1532" s="68"/>
      <c r="AA1532" s="68"/>
      <c r="AB1532" s="68"/>
      <c r="AC1532" s="68"/>
      <c r="AD1532" s="68"/>
      <c r="AE1532" s="68"/>
      <c r="AF1532" s="68"/>
      <c r="AG1532" s="68"/>
      <c r="AH1532" s="68"/>
      <c r="AI1532" s="68"/>
      <c r="AJ1532" s="68"/>
      <c r="AK1532" s="68"/>
      <c r="AL1532" s="68"/>
      <c r="AM1532" s="68"/>
      <c r="AN1532" s="68"/>
    </row>
    <row r="1533" spans="2:40">
      <c r="B1533" s="68"/>
      <c r="C1533" s="68"/>
      <c r="D1533" s="68"/>
      <c r="E1533" s="68"/>
      <c r="F1533" s="68"/>
      <c r="G1533" s="68"/>
      <c r="H1533" s="68"/>
      <c r="I1533" s="68"/>
      <c r="J1533" s="68"/>
      <c r="K1533" s="68"/>
      <c r="L1533" s="68"/>
      <c r="M1533" s="68"/>
      <c r="N1533" s="68"/>
      <c r="O1533" s="68"/>
      <c r="P1533" s="68"/>
      <c r="Q1533" s="68"/>
      <c r="R1533" s="68"/>
      <c r="S1533" s="68"/>
      <c r="T1533" s="68"/>
      <c r="U1533" s="68"/>
      <c r="V1533" s="68"/>
      <c r="W1533" s="68"/>
      <c r="X1533" s="68"/>
      <c r="Y1533" s="68"/>
      <c r="Z1533" s="68"/>
      <c r="AA1533" s="68"/>
      <c r="AB1533" s="68"/>
      <c r="AC1533" s="68"/>
      <c r="AD1533" s="68"/>
      <c r="AE1533" s="68"/>
      <c r="AF1533" s="68"/>
      <c r="AG1533" s="68"/>
      <c r="AH1533" s="68"/>
      <c r="AI1533" s="68"/>
      <c r="AJ1533" s="68"/>
      <c r="AK1533" s="68"/>
      <c r="AL1533" s="68"/>
      <c r="AM1533" s="68"/>
      <c r="AN1533" s="68"/>
    </row>
    <row r="1534" spans="2:40">
      <c r="B1534" s="68"/>
      <c r="C1534" s="68"/>
      <c r="D1534" s="68"/>
      <c r="E1534" s="68"/>
      <c r="F1534" s="68"/>
      <c r="G1534" s="68"/>
      <c r="H1534" s="68"/>
      <c r="I1534" s="68"/>
      <c r="J1534" s="68"/>
      <c r="K1534" s="68"/>
      <c r="L1534" s="68"/>
      <c r="M1534" s="68"/>
      <c r="N1534" s="68"/>
      <c r="O1534" s="68"/>
      <c r="P1534" s="68"/>
      <c r="Q1534" s="68"/>
      <c r="R1534" s="68"/>
      <c r="S1534" s="68"/>
      <c r="T1534" s="68"/>
      <c r="U1534" s="68"/>
      <c r="V1534" s="68"/>
      <c r="W1534" s="68"/>
      <c r="X1534" s="68"/>
      <c r="Y1534" s="68"/>
      <c r="Z1534" s="68"/>
      <c r="AA1534" s="68"/>
      <c r="AB1534" s="68"/>
      <c r="AC1534" s="68"/>
      <c r="AD1534" s="68"/>
      <c r="AE1534" s="68"/>
      <c r="AF1534" s="68"/>
      <c r="AG1534" s="68"/>
      <c r="AH1534" s="68"/>
      <c r="AI1534" s="68"/>
      <c r="AJ1534" s="68"/>
      <c r="AK1534" s="68"/>
      <c r="AL1534" s="68"/>
      <c r="AM1534" s="68"/>
      <c r="AN1534" s="68"/>
    </row>
    <row r="1535" spans="2:40">
      <c r="B1535" s="68"/>
      <c r="C1535" s="68"/>
      <c r="D1535" s="68"/>
      <c r="E1535" s="68"/>
      <c r="F1535" s="68"/>
      <c r="G1535" s="68"/>
      <c r="H1535" s="68"/>
      <c r="I1535" s="68"/>
      <c r="J1535" s="68"/>
      <c r="K1535" s="68"/>
      <c r="L1535" s="68"/>
      <c r="M1535" s="68"/>
      <c r="N1535" s="68"/>
      <c r="O1535" s="68"/>
      <c r="P1535" s="68"/>
      <c r="Q1535" s="68"/>
      <c r="R1535" s="68"/>
      <c r="S1535" s="68"/>
      <c r="T1535" s="68"/>
      <c r="U1535" s="68"/>
      <c r="V1535" s="68"/>
      <c r="W1535" s="68"/>
      <c r="X1535" s="68"/>
      <c r="Y1535" s="68"/>
      <c r="Z1535" s="68"/>
      <c r="AA1535" s="68"/>
      <c r="AB1535" s="68"/>
      <c r="AC1535" s="68"/>
      <c r="AD1535" s="68"/>
      <c r="AE1535" s="68"/>
      <c r="AF1535" s="68"/>
      <c r="AG1535" s="68"/>
      <c r="AH1535" s="68"/>
      <c r="AI1535" s="68"/>
      <c r="AJ1535" s="68"/>
      <c r="AK1535" s="68"/>
      <c r="AL1535" s="68"/>
      <c r="AM1535" s="68"/>
      <c r="AN1535" s="68"/>
    </row>
    <row r="1536" spans="2:40">
      <c r="B1536" s="68"/>
      <c r="C1536" s="68"/>
      <c r="D1536" s="68"/>
      <c r="E1536" s="68"/>
      <c r="F1536" s="68"/>
      <c r="G1536" s="68"/>
      <c r="H1536" s="68"/>
      <c r="I1536" s="68"/>
      <c r="J1536" s="68"/>
      <c r="K1536" s="68"/>
      <c r="L1536" s="68"/>
      <c r="M1536" s="68"/>
      <c r="N1536" s="68"/>
      <c r="O1536" s="68"/>
      <c r="P1536" s="68"/>
      <c r="Q1536" s="68"/>
      <c r="R1536" s="68"/>
      <c r="S1536" s="68"/>
      <c r="T1536" s="68"/>
      <c r="U1536" s="68"/>
      <c r="V1536" s="68"/>
      <c r="W1536" s="68"/>
      <c r="X1536" s="68"/>
      <c r="Y1536" s="68"/>
      <c r="Z1536" s="68"/>
      <c r="AA1536" s="68"/>
      <c r="AB1536" s="68"/>
      <c r="AC1536" s="68"/>
      <c r="AD1536" s="68"/>
      <c r="AE1536" s="68"/>
      <c r="AF1536" s="68"/>
      <c r="AG1536" s="68"/>
      <c r="AH1536" s="68"/>
      <c r="AI1536" s="68"/>
      <c r="AJ1536" s="68"/>
      <c r="AK1536" s="68"/>
      <c r="AL1536" s="68"/>
      <c r="AM1536" s="68"/>
      <c r="AN1536" s="68"/>
    </row>
    <row r="1537" spans="2:40">
      <c r="B1537" s="68"/>
      <c r="C1537" s="68"/>
      <c r="D1537" s="68"/>
      <c r="E1537" s="68"/>
      <c r="F1537" s="68"/>
      <c r="G1537" s="68"/>
      <c r="H1537" s="68"/>
      <c r="I1537" s="68"/>
      <c r="J1537" s="68"/>
      <c r="K1537" s="68"/>
      <c r="L1537" s="68"/>
      <c r="M1537" s="68"/>
      <c r="N1537" s="68"/>
      <c r="O1537" s="68"/>
      <c r="P1537" s="68"/>
      <c r="Q1537" s="68"/>
      <c r="R1537" s="68"/>
      <c r="S1537" s="68"/>
      <c r="T1537" s="68"/>
      <c r="U1537" s="68"/>
      <c r="V1537" s="68"/>
      <c r="W1537" s="68"/>
      <c r="X1537" s="68"/>
      <c r="Y1537" s="68"/>
      <c r="Z1537" s="68"/>
      <c r="AA1537" s="68"/>
      <c r="AB1537" s="68"/>
      <c r="AC1537" s="68"/>
      <c r="AD1537" s="68"/>
      <c r="AE1537" s="68"/>
      <c r="AF1537" s="68"/>
      <c r="AG1537" s="68"/>
      <c r="AH1537" s="68"/>
      <c r="AI1537" s="68"/>
      <c r="AJ1537" s="68"/>
      <c r="AK1537" s="68"/>
      <c r="AL1537" s="68"/>
      <c r="AM1537" s="68"/>
      <c r="AN1537" s="68"/>
    </row>
    <row r="1538" spans="2:40">
      <c r="B1538" s="68"/>
      <c r="C1538" s="68"/>
      <c r="D1538" s="68"/>
      <c r="E1538" s="68"/>
      <c r="F1538" s="68"/>
      <c r="G1538" s="68"/>
      <c r="H1538" s="68"/>
      <c r="I1538" s="68"/>
      <c r="J1538" s="68"/>
      <c r="K1538" s="68"/>
      <c r="L1538" s="68"/>
      <c r="M1538" s="68"/>
      <c r="N1538" s="68"/>
      <c r="O1538" s="68"/>
      <c r="P1538" s="68"/>
      <c r="Q1538" s="68"/>
      <c r="R1538" s="68"/>
      <c r="S1538" s="68"/>
      <c r="T1538" s="68"/>
      <c r="U1538" s="68"/>
      <c r="V1538" s="68"/>
      <c r="W1538" s="68"/>
      <c r="X1538" s="68"/>
      <c r="Y1538" s="68"/>
      <c r="Z1538" s="68"/>
      <c r="AA1538" s="68"/>
      <c r="AB1538" s="68"/>
      <c r="AC1538" s="68"/>
      <c r="AD1538" s="68"/>
      <c r="AE1538" s="68"/>
      <c r="AF1538" s="68"/>
      <c r="AG1538" s="68"/>
      <c r="AH1538" s="68"/>
      <c r="AI1538" s="68"/>
      <c r="AJ1538" s="68"/>
      <c r="AK1538" s="68"/>
      <c r="AL1538" s="68"/>
      <c r="AM1538" s="68"/>
      <c r="AN1538" s="68"/>
    </row>
    <row r="1539" spans="2:40">
      <c r="B1539" s="68"/>
      <c r="C1539" s="68"/>
      <c r="D1539" s="68"/>
      <c r="E1539" s="68"/>
      <c r="F1539" s="68"/>
      <c r="G1539" s="68"/>
      <c r="H1539" s="68"/>
      <c r="I1539" s="68"/>
      <c r="J1539" s="68"/>
      <c r="K1539" s="68"/>
      <c r="L1539" s="68"/>
      <c r="M1539" s="68"/>
      <c r="N1539" s="68"/>
      <c r="O1539" s="68"/>
      <c r="P1539" s="68"/>
      <c r="Q1539" s="68"/>
      <c r="R1539" s="68"/>
      <c r="S1539" s="68"/>
      <c r="T1539" s="68"/>
      <c r="U1539" s="68"/>
      <c r="V1539" s="68"/>
      <c r="W1539" s="68"/>
      <c r="X1539" s="68"/>
      <c r="Y1539" s="68"/>
      <c r="Z1539" s="68"/>
      <c r="AA1539" s="68"/>
      <c r="AB1539" s="68"/>
      <c r="AC1539" s="68"/>
      <c r="AD1539" s="68"/>
      <c r="AE1539" s="68"/>
      <c r="AF1539" s="68"/>
      <c r="AG1539" s="68"/>
      <c r="AH1539" s="68"/>
      <c r="AI1539" s="68"/>
      <c r="AJ1539" s="68"/>
      <c r="AK1539" s="68"/>
      <c r="AL1539" s="68"/>
      <c r="AM1539" s="68"/>
      <c r="AN1539" s="68"/>
    </row>
    <row r="1540" spans="2:40">
      <c r="B1540" s="68"/>
      <c r="C1540" s="68"/>
      <c r="D1540" s="68"/>
      <c r="E1540" s="68"/>
      <c r="F1540" s="68"/>
      <c r="G1540" s="68"/>
      <c r="H1540" s="68"/>
      <c r="I1540" s="68"/>
      <c r="J1540" s="68"/>
      <c r="K1540" s="68"/>
      <c r="L1540" s="68"/>
      <c r="M1540" s="68"/>
      <c r="N1540" s="68"/>
      <c r="O1540" s="68"/>
      <c r="P1540" s="68"/>
      <c r="Q1540" s="68"/>
      <c r="R1540" s="68"/>
      <c r="S1540" s="68"/>
      <c r="T1540" s="68"/>
      <c r="U1540" s="68"/>
      <c r="V1540" s="68"/>
      <c r="W1540" s="68"/>
      <c r="X1540" s="68"/>
      <c r="Y1540" s="68"/>
      <c r="Z1540" s="68"/>
      <c r="AA1540" s="68"/>
      <c r="AB1540" s="68"/>
      <c r="AC1540" s="68"/>
      <c r="AD1540" s="68"/>
      <c r="AE1540" s="68"/>
      <c r="AF1540" s="68"/>
      <c r="AG1540" s="68"/>
      <c r="AH1540" s="68"/>
      <c r="AI1540" s="68"/>
      <c r="AJ1540" s="68"/>
      <c r="AK1540" s="68"/>
      <c r="AL1540" s="68"/>
      <c r="AM1540" s="68"/>
      <c r="AN1540" s="68"/>
    </row>
    <row r="1541" spans="2:40">
      <c r="B1541" s="68"/>
      <c r="C1541" s="68"/>
      <c r="D1541" s="68"/>
      <c r="E1541" s="68"/>
      <c r="F1541" s="68"/>
      <c r="G1541" s="68"/>
      <c r="H1541" s="68"/>
      <c r="I1541" s="68"/>
      <c r="J1541" s="68"/>
      <c r="K1541" s="68"/>
      <c r="L1541" s="68"/>
      <c r="M1541" s="68"/>
      <c r="N1541" s="68"/>
      <c r="O1541" s="68"/>
      <c r="P1541" s="68"/>
      <c r="Q1541" s="68"/>
      <c r="R1541" s="68"/>
      <c r="S1541" s="68"/>
      <c r="T1541" s="68"/>
      <c r="U1541" s="68"/>
      <c r="V1541" s="68"/>
      <c r="W1541" s="68"/>
      <c r="X1541" s="68"/>
      <c r="Y1541" s="68"/>
      <c r="Z1541" s="68"/>
      <c r="AA1541" s="68"/>
      <c r="AB1541" s="68"/>
      <c r="AC1541" s="68"/>
      <c r="AD1541" s="68"/>
      <c r="AE1541" s="68"/>
      <c r="AF1541" s="68"/>
      <c r="AG1541" s="68"/>
      <c r="AH1541" s="68"/>
      <c r="AI1541" s="68"/>
      <c r="AJ1541" s="68"/>
      <c r="AK1541" s="68"/>
      <c r="AL1541" s="68"/>
      <c r="AM1541" s="68"/>
      <c r="AN1541" s="68"/>
    </row>
    <row r="1542" spans="2:40">
      <c r="B1542" s="68"/>
      <c r="C1542" s="68"/>
      <c r="D1542" s="68"/>
      <c r="E1542" s="68"/>
      <c r="F1542" s="68"/>
      <c r="G1542" s="68"/>
      <c r="H1542" s="68"/>
      <c r="I1542" s="68"/>
      <c r="J1542" s="68"/>
      <c r="K1542" s="68"/>
      <c r="L1542" s="68"/>
      <c r="M1542" s="68"/>
      <c r="N1542" s="68"/>
      <c r="O1542" s="68"/>
      <c r="P1542" s="68"/>
      <c r="Q1542" s="68"/>
      <c r="R1542" s="68"/>
      <c r="S1542" s="68"/>
      <c r="T1542" s="68"/>
      <c r="U1542" s="68"/>
      <c r="V1542" s="68"/>
      <c r="W1542" s="68"/>
      <c r="X1542" s="68"/>
      <c r="Y1542" s="68"/>
      <c r="Z1542" s="68"/>
      <c r="AA1542" s="68"/>
      <c r="AB1542" s="68"/>
      <c r="AC1542" s="68"/>
      <c r="AD1542" s="68"/>
      <c r="AE1542" s="68"/>
      <c r="AF1542" s="68"/>
      <c r="AG1542" s="68"/>
      <c r="AH1542" s="68"/>
      <c r="AI1542" s="68"/>
      <c r="AJ1542" s="68"/>
      <c r="AK1542" s="68"/>
      <c r="AL1542" s="68"/>
      <c r="AM1542" s="68"/>
      <c r="AN1542" s="68"/>
    </row>
    <row r="1543" spans="2:40">
      <c r="B1543" s="68"/>
      <c r="C1543" s="68"/>
      <c r="D1543" s="68"/>
      <c r="E1543" s="68"/>
      <c r="F1543" s="68"/>
      <c r="G1543" s="68"/>
      <c r="H1543" s="68"/>
      <c r="I1543" s="68"/>
      <c r="J1543" s="68"/>
      <c r="K1543" s="68"/>
      <c r="L1543" s="68"/>
      <c r="M1543" s="68"/>
      <c r="N1543" s="68"/>
      <c r="O1543" s="68"/>
      <c r="P1543" s="68"/>
      <c r="Q1543" s="68"/>
      <c r="R1543" s="68"/>
      <c r="S1543" s="68"/>
      <c r="T1543" s="68"/>
      <c r="U1543" s="68"/>
      <c r="V1543" s="68"/>
      <c r="W1543" s="68"/>
      <c r="X1543" s="68"/>
      <c r="Y1543" s="68"/>
      <c r="Z1543" s="68"/>
      <c r="AA1543" s="68"/>
      <c r="AB1543" s="68"/>
      <c r="AC1543" s="68"/>
      <c r="AD1543" s="68"/>
      <c r="AE1543" s="68"/>
      <c r="AF1543" s="68"/>
      <c r="AG1543" s="68"/>
      <c r="AH1543" s="68"/>
      <c r="AI1543" s="68"/>
      <c r="AJ1543" s="68"/>
      <c r="AK1543" s="68"/>
      <c r="AL1543" s="68"/>
      <c r="AM1543" s="68"/>
      <c r="AN1543" s="68"/>
    </row>
    <row r="1544" spans="2:40">
      <c r="B1544" s="68"/>
      <c r="C1544" s="68"/>
      <c r="D1544" s="68"/>
      <c r="E1544" s="68"/>
      <c r="F1544" s="68"/>
      <c r="G1544" s="68"/>
      <c r="H1544" s="68"/>
      <c r="I1544" s="68"/>
      <c r="J1544" s="68"/>
      <c r="K1544" s="68"/>
      <c r="L1544" s="68"/>
      <c r="M1544" s="68"/>
      <c r="N1544" s="68"/>
      <c r="O1544" s="68"/>
      <c r="P1544" s="68"/>
      <c r="Q1544" s="68"/>
      <c r="R1544" s="68"/>
      <c r="S1544" s="68"/>
      <c r="T1544" s="68"/>
      <c r="U1544" s="68"/>
      <c r="V1544" s="68"/>
      <c r="W1544" s="68"/>
      <c r="X1544" s="68"/>
      <c r="Y1544" s="68"/>
      <c r="Z1544" s="68"/>
      <c r="AA1544" s="68"/>
      <c r="AB1544" s="68"/>
      <c r="AC1544" s="68"/>
      <c r="AD1544" s="68"/>
      <c r="AE1544" s="68"/>
      <c r="AF1544" s="68"/>
      <c r="AG1544" s="68"/>
      <c r="AH1544" s="68"/>
      <c r="AI1544" s="68"/>
      <c r="AJ1544" s="68"/>
      <c r="AK1544" s="68"/>
      <c r="AL1544" s="68"/>
      <c r="AM1544" s="68"/>
      <c r="AN1544" s="68"/>
    </row>
    <row r="1545" spans="2:40">
      <c r="B1545" s="68"/>
      <c r="C1545" s="68"/>
      <c r="D1545" s="68"/>
      <c r="E1545" s="68"/>
      <c r="F1545" s="68"/>
      <c r="G1545" s="68"/>
      <c r="H1545" s="68"/>
      <c r="I1545" s="68"/>
      <c r="J1545" s="68"/>
      <c r="K1545" s="68"/>
      <c r="L1545" s="68"/>
      <c r="M1545" s="68"/>
      <c r="N1545" s="68"/>
      <c r="O1545" s="68"/>
      <c r="P1545" s="68"/>
      <c r="Q1545" s="68"/>
      <c r="R1545" s="68"/>
      <c r="S1545" s="68"/>
      <c r="T1545" s="68"/>
      <c r="U1545" s="68"/>
      <c r="V1545" s="68"/>
      <c r="W1545" s="68"/>
      <c r="X1545" s="68"/>
      <c r="Y1545" s="68"/>
      <c r="Z1545" s="68"/>
      <c r="AA1545" s="68"/>
      <c r="AB1545" s="68"/>
      <c r="AC1545" s="68"/>
      <c r="AD1545" s="68"/>
      <c r="AE1545" s="68"/>
      <c r="AF1545" s="68"/>
      <c r="AG1545" s="68"/>
      <c r="AH1545" s="68"/>
      <c r="AI1545" s="68"/>
      <c r="AJ1545" s="68"/>
      <c r="AK1545" s="68"/>
      <c r="AL1545" s="68"/>
      <c r="AM1545" s="68"/>
      <c r="AN1545" s="68"/>
    </row>
    <row r="1546" spans="2:40">
      <c r="B1546" s="68"/>
      <c r="C1546" s="68"/>
      <c r="D1546" s="68"/>
      <c r="E1546" s="68"/>
      <c r="F1546" s="68"/>
      <c r="G1546" s="68"/>
      <c r="H1546" s="68"/>
      <c r="I1546" s="68"/>
      <c r="J1546" s="68"/>
      <c r="K1546" s="68"/>
      <c r="L1546" s="68"/>
      <c r="M1546" s="68"/>
      <c r="N1546" s="68"/>
      <c r="O1546" s="68"/>
      <c r="P1546" s="68"/>
      <c r="Q1546" s="68"/>
      <c r="R1546" s="68"/>
      <c r="S1546" s="68"/>
      <c r="T1546" s="68"/>
      <c r="U1546" s="68"/>
      <c r="V1546" s="68"/>
      <c r="W1546" s="68"/>
      <c r="X1546" s="68"/>
      <c r="Y1546" s="68"/>
      <c r="Z1546" s="68"/>
      <c r="AA1546" s="68"/>
      <c r="AB1546" s="68"/>
      <c r="AC1546" s="68"/>
      <c r="AD1546" s="68"/>
      <c r="AE1546" s="68"/>
      <c r="AF1546" s="68"/>
      <c r="AG1546" s="68"/>
      <c r="AH1546" s="68"/>
      <c r="AI1546" s="68"/>
      <c r="AJ1546" s="68"/>
      <c r="AK1546" s="68"/>
      <c r="AL1546" s="68"/>
      <c r="AM1546" s="68"/>
      <c r="AN1546" s="68"/>
    </row>
    <row r="1547" spans="2:40">
      <c r="B1547" s="68"/>
      <c r="C1547" s="68"/>
      <c r="D1547" s="68"/>
      <c r="E1547" s="68"/>
      <c r="F1547" s="68"/>
      <c r="G1547" s="68"/>
      <c r="H1547" s="68"/>
      <c r="I1547" s="68"/>
      <c r="J1547" s="68"/>
      <c r="K1547" s="68"/>
      <c r="L1547" s="68"/>
      <c r="M1547" s="68"/>
      <c r="N1547" s="68"/>
      <c r="O1547" s="68"/>
      <c r="P1547" s="68"/>
      <c r="Q1547" s="68"/>
      <c r="R1547" s="68"/>
      <c r="S1547" s="68"/>
      <c r="T1547" s="68"/>
      <c r="U1547" s="68"/>
      <c r="V1547" s="68"/>
      <c r="W1547" s="68"/>
      <c r="X1547" s="68"/>
      <c r="Y1547" s="68"/>
      <c r="Z1547" s="68"/>
      <c r="AA1547" s="68"/>
      <c r="AB1547" s="68"/>
      <c r="AC1547" s="68"/>
      <c r="AD1547" s="68"/>
      <c r="AE1547" s="68"/>
      <c r="AF1547" s="68"/>
      <c r="AG1547" s="68"/>
      <c r="AH1547" s="68"/>
      <c r="AI1547" s="68"/>
      <c r="AJ1547" s="68"/>
      <c r="AK1547" s="68"/>
      <c r="AL1547" s="68"/>
      <c r="AM1547" s="68"/>
      <c r="AN1547" s="68"/>
    </row>
    <row r="1548" spans="2:40">
      <c r="B1548" s="68"/>
      <c r="C1548" s="68"/>
      <c r="D1548" s="68"/>
      <c r="E1548" s="68"/>
      <c r="F1548" s="68"/>
      <c r="G1548" s="68"/>
      <c r="H1548" s="68"/>
      <c r="I1548" s="68"/>
      <c r="J1548" s="68"/>
      <c r="K1548" s="68"/>
      <c r="L1548" s="68"/>
      <c r="M1548" s="68"/>
      <c r="N1548" s="68"/>
      <c r="O1548" s="68"/>
      <c r="P1548" s="68"/>
      <c r="Q1548" s="68"/>
      <c r="R1548" s="68"/>
      <c r="S1548" s="68"/>
      <c r="T1548" s="68"/>
      <c r="U1548" s="68"/>
      <c r="V1548" s="68"/>
      <c r="W1548" s="68"/>
      <c r="X1548" s="68"/>
      <c r="Y1548" s="68"/>
      <c r="Z1548" s="68"/>
      <c r="AA1548" s="68"/>
      <c r="AB1548" s="68"/>
      <c r="AC1548" s="68"/>
      <c r="AD1548" s="68"/>
      <c r="AE1548" s="68"/>
      <c r="AF1548" s="68"/>
      <c r="AG1548" s="68"/>
      <c r="AH1548" s="68"/>
      <c r="AI1548" s="68"/>
      <c r="AJ1548" s="68"/>
      <c r="AK1548" s="68"/>
      <c r="AL1548" s="68"/>
      <c r="AM1548" s="68"/>
      <c r="AN1548" s="68"/>
    </row>
    <row r="1549" spans="2:40">
      <c r="B1549" s="68"/>
      <c r="C1549" s="68"/>
      <c r="D1549" s="68"/>
      <c r="E1549" s="68"/>
      <c r="F1549" s="68"/>
      <c r="G1549" s="68"/>
      <c r="H1549" s="68"/>
      <c r="I1549" s="68"/>
      <c r="J1549" s="68"/>
      <c r="K1549" s="68"/>
      <c r="L1549" s="68"/>
      <c r="M1549" s="68"/>
      <c r="N1549" s="68"/>
      <c r="O1549" s="68"/>
      <c r="P1549" s="68"/>
      <c r="Q1549" s="68"/>
      <c r="R1549" s="68"/>
      <c r="S1549" s="68"/>
      <c r="T1549" s="68"/>
      <c r="U1549" s="68"/>
      <c r="V1549" s="68"/>
      <c r="W1549" s="68"/>
      <c r="X1549" s="68"/>
      <c r="Y1549" s="68"/>
      <c r="Z1549" s="68"/>
      <c r="AA1549" s="68"/>
      <c r="AB1549" s="68"/>
      <c r="AC1549" s="68"/>
      <c r="AD1549" s="68"/>
      <c r="AE1549" s="68"/>
      <c r="AF1549" s="68"/>
      <c r="AG1549" s="68"/>
      <c r="AH1549" s="68"/>
      <c r="AI1549" s="68"/>
      <c r="AJ1549" s="68"/>
      <c r="AK1549" s="68"/>
      <c r="AL1549" s="68"/>
      <c r="AM1549" s="68"/>
      <c r="AN1549" s="68"/>
    </row>
    <row r="1550" spans="2:40">
      <c r="B1550" s="68"/>
      <c r="C1550" s="68"/>
      <c r="D1550" s="68"/>
      <c r="E1550" s="68"/>
      <c r="F1550" s="68"/>
      <c r="G1550" s="68"/>
      <c r="H1550" s="68"/>
      <c r="I1550" s="68"/>
      <c r="J1550" s="68"/>
      <c r="K1550" s="68"/>
      <c r="L1550" s="68"/>
      <c r="M1550" s="68"/>
      <c r="N1550" s="68"/>
      <c r="O1550" s="68"/>
      <c r="P1550" s="68"/>
      <c r="Q1550" s="68"/>
      <c r="R1550" s="68"/>
      <c r="S1550" s="68"/>
      <c r="T1550" s="68"/>
      <c r="U1550" s="68"/>
      <c r="V1550" s="68"/>
      <c r="W1550" s="68"/>
      <c r="X1550" s="68"/>
      <c r="Y1550" s="68"/>
      <c r="Z1550" s="68"/>
      <c r="AA1550" s="68"/>
      <c r="AB1550" s="68"/>
      <c r="AC1550" s="68"/>
      <c r="AD1550" s="68"/>
      <c r="AE1550" s="68"/>
      <c r="AF1550" s="68"/>
      <c r="AG1550" s="68"/>
      <c r="AH1550" s="68"/>
      <c r="AI1550" s="68"/>
      <c r="AJ1550" s="68"/>
      <c r="AK1550" s="68"/>
      <c r="AL1550" s="68"/>
      <c r="AM1550" s="68"/>
      <c r="AN1550" s="68"/>
    </row>
    <row r="1551" spans="2:40">
      <c r="B1551" s="68"/>
      <c r="C1551" s="68"/>
      <c r="D1551" s="68"/>
      <c r="E1551" s="68"/>
      <c r="F1551" s="68"/>
      <c r="G1551" s="68"/>
      <c r="H1551" s="68"/>
      <c r="I1551" s="68"/>
      <c r="J1551" s="68"/>
      <c r="K1551" s="68"/>
      <c r="L1551" s="68"/>
      <c r="M1551" s="68"/>
      <c r="N1551" s="68"/>
      <c r="O1551" s="68"/>
      <c r="P1551" s="68"/>
      <c r="Q1551" s="68"/>
      <c r="R1551" s="68"/>
      <c r="S1551" s="68"/>
      <c r="T1551" s="68"/>
      <c r="U1551" s="68"/>
      <c r="V1551" s="68"/>
      <c r="W1551" s="68"/>
      <c r="X1551" s="68"/>
      <c r="Y1551" s="68"/>
      <c r="Z1551" s="68"/>
      <c r="AA1551" s="68"/>
      <c r="AB1551" s="68"/>
      <c r="AC1551" s="68"/>
      <c r="AD1551" s="68"/>
      <c r="AE1551" s="68"/>
      <c r="AF1551" s="68"/>
      <c r="AG1551" s="68"/>
      <c r="AH1551" s="68"/>
      <c r="AI1551" s="68"/>
      <c r="AJ1551" s="68"/>
      <c r="AK1551" s="68"/>
      <c r="AL1551" s="68"/>
      <c r="AM1551" s="68"/>
      <c r="AN1551" s="68"/>
    </row>
    <row r="1552" spans="2:40">
      <c r="B1552" s="68"/>
      <c r="C1552" s="68"/>
      <c r="D1552" s="68"/>
      <c r="E1552" s="68"/>
      <c r="F1552" s="68"/>
      <c r="G1552" s="68"/>
      <c r="H1552" s="68"/>
      <c r="I1552" s="68"/>
      <c r="J1552" s="68"/>
      <c r="K1552" s="68"/>
      <c r="L1552" s="68"/>
      <c r="M1552" s="68"/>
      <c r="N1552" s="68"/>
      <c r="O1552" s="68"/>
      <c r="P1552" s="68"/>
      <c r="Q1552" s="68"/>
      <c r="R1552" s="68"/>
      <c r="S1552" s="68"/>
      <c r="T1552" s="68"/>
      <c r="U1552" s="68"/>
      <c r="V1552" s="68"/>
      <c r="W1552" s="68"/>
      <c r="X1552" s="68"/>
      <c r="Y1552" s="68"/>
      <c r="Z1552" s="68"/>
      <c r="AA1552" s="68"/>
      <c r="AB1552" s="68"/>
      <c r="AC1552" s="68"/>
      <c r="AD1552" s="68"/>
      <c r="AE1552" s="68"/>
      <c r="AF1552" s="68"/>
      <c r="AG1552" s="68"/>
      <c r="AH1552" s="68"/>
      <c r="AI1552" s="68"/>
      <c r="AJ1552" s="68"/>
      <c r="AK1552" s="68"/>
      <c r="AL1552" s="68"/>
      <c r="AM1552" s="68"/>
      <c r="AN1552" s="68"/>
    </row>
    <row r="1553" spans="2:40">
      <c r="B1553" s="68"/>
      <c r="C1553" s="68"/>
      <c r="D1553" s="68"/>
      <c r="E1553" s="68"/>
      <c r="F1553" s="68"/>
      <c r="G1553" s="68"/>
      <c r="H1553" s="68"/>
      <c r="I1553" s="68"/>
      <c r="J1553" s="68"/>
      <c r="K1553" s="68"/>
      <c r="L1553" s="68"/>
      <c r="M1553" s="68"/>
      <c r="N1553" s="68"/>
      <c r="O1553" s="68"/>
      <c r="P1553" s="68"/>
      <c r="Q1553" s="68"/>
      <c r="R1553" s="68"/>
      <c r="S1553" s="68"/>
      <c r="T1553" s="68"/>
      <c r="U1553" s="68"/>
      <c r="V1553" s="68"/>
      <c r="W1553" s="68"/>
      <c r="X1553" s="68"/>
      <c r="Y1553" s="68"/>
      <c r="Z1553" s="68"/>
      <c r="AA1553" s="68"/>
      <c r="AB1553" s="68"/>
      <c r="AC1553" s="68"/>
      <c r="AD1553" s="68"/>
      <c r="AE1553" s="68"/>
      <c r="AF1553" s="68"/>
      <c r="AG1553" s="68"/>
      <c r="AH1553" s="68"/>
      <c r="AI1553" s="68"/>
      <c r="AJ1553" s="68"/>
      <c r="AK1553" s="68"/>
      <c r="AL1553" s="68"/>
      <c r="AM1553" s="68"/>
      <c r="AN1553" s="68"/>
    </row>
    <row r="1554" spans="2:40">
      <c r="B1554" s="68"/>
      <c r="C1554" s="68"/>
      <c r="D1554" s="68"/>
      <c r="E1554" s="68"/>
      <c r="F1554" s="68"/>
      <c r="G1554" s="68"/>
      <c r="H1554" s="68"/>
      <c r="I1554" s="68"/>
      <c r="J1554" s="68"/>
      <c r="K1554" s="68"/>
      <c r="L1554" s="68"/>
      <c r="M1554" s="68"/>
      <c r="N1554" s="68"/>
      <c r="O1554" s="68"/>
      <c r="P1554" s="68"/>
      <c r="Q1554" s="68"/>
      <c r="R1554" s="68"/>
      <c r="S1554" s="68"/>
      <c r="T1554" s="68"/>
      <c r="U1554" s="68"/>
      <c r="V1554" s="68"/>
      <c r="W1554" s="68"/>
      <c r="X1554" s="68"/>
      <c r="Y1554" s="68"/>
      <c r="Z1554" s="68"/>
      <c r="AA1554" s="68"/>
      <c r="AB1554" s="68"/>
      <c r="AC1554" s="68"/>
      <c r="AD1554" s="68"/>
      <c r="AE1554" s="68"/>
      <c r="AF1554" s="68"/>
      <c r="AG1554" s="68"/>
      <c r="AH1554" s="68"/>
      <c r="AI1554" s="68"/>
      <c r="AJ1554" s="68"/>
      <c r="AK1554" s="68"/>
      <c r="AL1554" s="68"/>
      <c r="AM1554" s="68"/>
      <c r="AN1554" s="68"/>
    </row>
    <row r="1555" spans="2:40">
      <c r="B1555" s="68"/>
      <c r="C1555" s="68"/>
      <c r="D1555" s="68"/>
      <c r="E1555" s="68"/>
      <c r="F1555" s="68"/>
      <c r="G1555" s="68"/>
      <c r="H1555" s="68"/>
      <c r="I1555" s="68"/>
      <c r="J1555" s="68"/>
      <c r="K1555" s="68"/>
      <c r="L1555" s="68"/>
      <c r="M1555" s="68"/>
      <c r="N1555" s="68"/>
      <c r="O1555" s="68"/>
      <c r="P1555" s="68"/>
      <c r="Q1555" s="68"/>
      <c r="R1555" s="68"/>
      <c r="S1555" s="68"/>
      <c r="T1555" s="68"/>
      <c r="U1555" s="68"/>
      <c r="V1555" s="68"/>
      <c r="W1555" s="68"/>
      <c r="X1555" s="68"/>
      <c r="Y1555" s="68"/>
      <c r="Z1555" s="68"/>
      <c r="AA1555" s="68"/>
      <c r="AB1555" s="68"/>
      <c r="AC1555" s="68"/>
      <c r="AD1555" s="68"/>
      <c r="AE1555" s="68"/>
      <c r="AF1555" s="68"/>
      <c r="AG1555" s="68"/>
      <c r="AH1555" s="68"/>
      <c r="AI1555" s="68"/>
      <c r="AJ1555" s="68"/>
      <c r="AK1555" s="68"/>
      <c r="AL1555" s="68"/>
      <c r="AM1555" s="68"/>
      <c r="AN1555" s="68"/>
    </row>
    <row r="1556" spans="2:40">
      <c r="B1556" s="68"/>
      <c r="C1556" s="68"/>
      <c r="D1556" s="68"/>
      <c r="E1556" s="68"/>
      <c r="F1556" s="68"/>
      <c r="G1556" s="68"/>
      <c r="H1556" s="68"/>
      <c r="I1556" s="68"/>
      <c r="J1556" s="68"/>
      <c r="K1556" s="68"/>
      <c r="L1556" s="68"/>
      <c r="M1556" s="68"/>
      <c r="N1556" s="68"/>
      <c r="O1556" s="68"/>
      <c r="P1556" s="68"/>
      <c r="Q1556" s="68"/>
      <c r="R1556" s="68"/>
      <c r="S1556" s="68"/>
      <c r="T1556" s="68"/>
      <c r="U1556" s="68"/>
      <c r="V1556" s="68"/>
      <c r="W1556" s="68"/>
      <c r="X1556" s="68"/>
      <c r="Y1556" s="68"/>
      <c r="Z1556" s="68"/>
      <c r="AA1556" s="68"/>
      <c r="AB1556" s="68"/>
      <c r="AC1556" s="68"/>
      <c r="AD1556" s="68"/>
      <c r="AE1556" s="68"/>
      <c r="AF1556" s="68"/>
      <c r="AG1556" s="68"/>
      <c r="AH1556" s="68"/>
      <c r="AI1556" s="68"/>
      <c r="AJ1556" s="68"/>
      <c r="AK1556" s="68"/>
      <c r="AL1556" s="68"/>
      <c r="AM1556" s="68"/>
      <c r="AN1556" s="68"/>
    </row>
    <row r="1557" spans="2:40">
      <c r="B1557" s="68"/>
      <c r="C1557" s="68"/>
      <c r="D1557" s="68"/>
      <c r="E1557" s="68"/>
      <c r="F1557" s="68"/>
      <c r="G1557" s="68"/>
      <c r="H1557" s="68"/>
      <c r="I1557" s="68"/>
      <c r="J1557" s="68"/>
      <c r="K1557" s="68"/>
      <c r="L1557" s="68"/>
      <c r="M1557" s="68"/>
      <c r="N1557" s="68"/>
      <c r="O1557" s="68"/>
      <c r="P1557" s="68"/>
      <c r="Q1557" s="68"/>
      <c r="R1557" s="68"/>
      <c r="S1557" s="68"/>
      <c r="T1557" s="68"/>
      <c r="U1557" s="68"/>
      <c r="V1557" s="68"/>
      <c r="W1557" s="68"/>
      <c r="X1557" s="68"/>
      <c r="Y1557" s="68"/>
      <c r="Z1557" s="68"/>
      <c r="AA1557" s="68"/>
      <c r="AB1557" s="68"/>
      <c r="AC1557" s="68"/>
      <c r="AD1557" s="68"/>
      <c r="AE1557" s="68"/>
      <c r="AF1557" s="68"/>
      <c r="AG1557" s="68"/>
      <c r="AH1557" s="68"/>
      <c r="AI1557" s="68"/>
      <c r="AJ1557" s="68"/>
      <c r="AK1557" s="68"/>
      <c r="AL1557" s="68"/>
      <c r="AM1557" s="68"/>
      <c r="AN1557" s="68"/>
    </row>
    <row r="1558" spans="2:40">
      <c r="B1558" s="68"/>
      <c r="C1558" s="68"/>
      <c r="D1558" s="68"/>
      <c r="E1558" s="68"/>
      <c r="F1558" s="68"/>
      <c r="G1558" s="68"/>
      <c r="H1558" s="68"/>
      <c r="I1558" s="68"/>
      <c r="J1558" s="68"/>
      <c r="K1558" s="68"/>
      <c r="L1558" s="68"/>
      <c r="M1558" s="68"/>
      <c r="N1558" s="68"/>
      <c r="O1558" s="68"/>
      <c r="P1558" s="68"/>
      <c r="Q1558" s="68"/>
      <c r="R1558" s="68"/>
      <c r="S1558" s="68"/>
      <c r="T1558" s="68"/>
      <c r="U1558" s="68"/>
      <c r="V1558" s="68"/>
      <c r="W1558" s="68"/>
      <c r="X1558" s="68"/>
      <c r="Y1558" s="68"/>
      <c r="Z1558" s="68"/>
      <c r="AA1558" s="68"/>
      <c r="AB1558" s="68"/>
      <c r="AC1558" s="68"/>
      <c r="AD1558" s="68"/>
      <c r="AE1558" s="68"/>
      <c r="AF1558" s="68"/>
      <c r="AG1558" s="68"/>
      <c r="AH1558" s="68"/>
      <c r="AI1558" s="68"/>
      <c r="AJ1558" s="68"/>
      <c r="AK1558" s="68"/>
      <c r="AL1558" s="68"/>
      <c r="AM1558" s="68"/>
      <c r="AN1558" s="68"/>
    </row>
    <row r="1559" spans="2:40">
      <c r="B1559" s="68"/>
      <c r="C1559" s="68"/>
      <c r="D1559" s="68"/>
      <c r="E1559" s="68"/>
      <c r="F1559" s="68"/>
      <c r="G1559" s="68"/>
      <c r="H1559" s="68"/>
      <c r="I1559" s="68"/>
      <c r="J1559" s="68"/>
      <c r="K1559" s="68"/>
      <c r="L1559" s="68"/>
      <c r="M1559" s="68"/>
      <c r="N1559" s="68"/>
      <c r="O1559" s="68"/>
      <c r="P1559" s="68"/>
      <c r="Q1559" s="68"/>
      <c r="R1559" s="68"/>
      <c r="S1559" s="68"/>
      <c r="T1559" s="68"/>
      <c r="U1559" s="68"/>
      <c r="V1559" s="68"/>
      <c r="W1559" s="68"/>
      <c r="X1559" s="68"/>
      <c r="Y1559" s="68"/>
      <c r="Z1559" s="68"/>
      <c r="AA1559" s="68"/>
      <c r="AB1559" s="68"/>
      <c r="AC1559" s="68"/>
      <c r="AD1559" s="68"/>
      <c r="AE1559" s="68"/>
      <c r="AF1559" s="68"/>
      <c r="AG1559" s="68"/>
      <c r="AH1559" s="68"/>
      <c r="AI1559" s="68"/>
      <c r="AJ1559" s="68"/>
      <c r="AK1559" s="68"/>
      <c r="AL1559" s="68"/>
      <c r="AM1559" s="68"/>
      <c r="AN1559" s="68"/>
    </row>
    <row r="1560" spans="2:40">
      <c r="B1560" s="68"/>
      <c r="C1560" s="68"/>
      <c r="D1560" s="68"/>
      <c r="E1560" s="68"/>
      <c r="F1560" s="68"/>
      <c r="G1560" s="68"/>
      <c r="H1560" s="68"/>
      <c r="I1560" s="68"/>
      <c r="J1560" s="68"/>
      <c r="K1560" s="68"/>
      <c r="L1560" s="68"/>
      <c r="M1560" s="68"/>
      <c r="N1560" s="68"/>
      <c r="O1560" s="68"/>
      <c r="P1560" s="68"/>
      <c r="Q1560" s="68"/>
      <c r="R1560" s="68"/>
      <c r="S1560" s="68"/>
      <c r="T1560" s="68"/>
      <c r="U1560" s="68"/>
      <c r="V1560" s="68"/>
      <c r="W1560" s="68"/>
      <c r="X1560" s="68"/>
      <c r="Y1560" s="68"/>
      <c r="Z1560" s="68"/>
      <c r="AA1560" s="68"/>
      <c r="AB1560" s="68"/>
      <c r="AC1560" s="68"/>
      <c r="AD1560" s="68"/>
      <c r="AE1560" s="68"/>
      <c r="AF1560" s="68"/>
      <c r="AG1560" s="68"/>
      <c r="AH1560" s="68"/>
      <c r="AI1560" s="68"/>
      <c r="AJ1560" s="68"/>
      <c r="AK1560" s="68"/>
      <c r="AL1560" s="68"/>
      <c r="AM1560" s="68"/>
      <c r="AN1560" s="68"/>
    </row>
    <row r="1561" spans="2:40">
      <c r="B1561" s="68"/>
      <c r="C1561" s="68"/>
      <c r="D1561" s="68"/>
      <c r="E1561" s="68"/>
      <c r="F1561" s="68"/>
      <c r="G1561" s="68"/>
      <c r="H1561" s="68"/>
      <c r="I1561" s="68"/>
      <c r="J1561" s="68"/>
      <c r="K1561" s="68"/>
      <c r="L1561" s="68"/>
      <c r="M1561" s="68"/>
      <c r="N1561" s="68"/>
      <c r="O1561" s="68"/>
      <c r="P1561" s="68"/>
      <c r="Q1561" s="68"/>
      <c r="R1561" s="68"/>
      <c r="S1561" s="68"/>
      <c r="T1561" s="68"/>
      <c r="U1561" s="68"/>
      <c r="V1561" s="68"/>
      <c r="W1561" s="68"/>
      <c r="X1561" s="68"/>
      <c r="Y1561" s="68"/>
      <c r="Z1561" s="68"/>
      <c r="AA1561" s="68"/>
      <c r="AB1561" s="68"/>
      <c r="AC1561" s="68"/>
      <c r="AD1561" s="68"/>
      <c r="AE1561" s="68"/>
      <c r="AF1561" s="68"/>
      <c r="AG1561" s="68"/>
      <c r="AH1561" s="68"/>
      <c r="AI1561" s="68"/>
      <c r="AJ1561" s="68"/>
      <c r="AK1561" s="68"/>
      <c r="AL1561" s="68"/>
      <c r="AM1561" s="68"/>
      <c r="AN1561" s="68"/>
    </row>
    <row r="1562" spans="2:40">
      <c r="B1562" s="68"/>
      <c r="C1562" s="68"/>
      <c r="D1562" s="68"/>
      <c r="E1562" s="68"/>
      <c r="F1562" s="68"/>
      <c r="G1562" s="68"/>
      <c r="H1562" s="68"/>
      <c r="I1562" s="68"/>
      <c r="J1562" s="68"/>
      <c r="K1562" s="68"/>
      <c r="L1562" s="68"/>
      <c r="M1562" s="68"/>
      <c r="N1562" s="68"/>
      <c r="O1562" s="68"/>
      <c r="P1562" s="68"/>
      <c r="Q1562" s="68"/>
      <c r="R1562" s="68"/>
      <c r="S1562" s="68"/>
      <c r="T1562" s="68"/>
      <c r="U1562" s="68"/>
      <c r="V1562" s="68"/>
      <c r="W1562" s="68"/>
      <c r="X1562" s="68"/>
      <c r="Y1562" s="68"/>
      <c r="Z1562" s="68"/>
      <c r="AA1562" s="68"/>
      <c r="AB1562" s="68"/>
      <c r="AC1562" s="68"/>
      <c r="AD1562" s="68"/>
      <c r="AE1562" s="68"/>
      <c r="AF1562" s="68"/>
      <c r="AG1562" s="68"/>
      <c r="AH1562" s="68"/>
      <c r="AI1562" s="68"/>
      <c r="AJ1562" s="68"/>
      <c r="AK1562" s="68"/>
      <c r="AL1562" s="68"/>
      <c r="AM1562" s="68"/>
      <c r="AN1562" s="68"/>
    </row>
    <row r="1563" spans="2:40">
      <c r="B1563" s="68"/>
      <c r="C1563" s="68"/>
      <c r="D1563" s="68"/>
      <c r="E1563" s="68"/>
      <c r="F1563" s="68"/>
      <c r="G1563" s="68"/>
      <c r="H1563" s="68"/>
      <c r="I1563" s="68"/>
      <c r="J1563" s="68"/>
      <c r="K1563" s="68"/>
      <c r="L1563" s="68"/>
      <c r="M1563" s="68"/>
      <c r="N1563" s="68"/>
      <c r="O1563" s="68"/>
      <c r="P1563" s="68"/>
      <c r="Q1563" s="68"/>
      <c r="R1563" s="68"/>
      <c r="S1563" s="68"/>
      <c r="T1563" s="68"/>
      <c r="U1563" s="68"/>
      <c r="V1563" s="68"/>
      <c r="W1563" s="68"/>
      <c r="X1563" s="68"/>
      <c r="Y1563" s="68"/>
      <c r="Z1563" s="68"/>
      <c r="AA1563" s="68"/>
      <c r="AB1563" s="68"/>
      <c r="AC1563" s="68"/>
      <c r="AD1563" s="68"/>
      <c r="AE1563" s="68"/>
      <c r="AF1563" s="68"/>
      <c r="AG1563" s="68"/>
      <c r="AH1563" s="68"/>
      <c r="AI1563" s="68"/>
      <c r="AJ1563" s="68"/>
      <c r="AK1563" s="68"/>
      <c r="AL1563" s="68"/>
      <c r="AM1563" s="68"/>
      <c r="AN1563" s="68"/>
    </row>
    <row r="1564" spans="2:40">
      <c r="B1564" s="68"/>
      <c r="C1564" s="68"/>
      <c r="D1564" s="68"/>
      <c r="E1564" s="68"/>
      <c r="F1564" s="68"/>
      <c r="G1564" s="68"/>
      <c r="H1564" s="68"/>
      <c r="I1564" s="68"/>
      <c r="J1564" s="68"/>
      <c r="K1564" s="68"/>
      <c r="L1564" s="68"/>
      <c r="M1564" s="68"/>
      <c r="N1564" s="68"/>
      <c r="O1564" s="68"/>
      <c r="P1564" s="68"/>
      <c r="Q1564" s="68"/>
      <c r="R1564" s="68"/>
      <c r="S1564" s="68"/>
      <c r="T1564" s="68"/>
      <c r="U1564" s="68"/>
      <c r="V1564" s="68"/>
      <c r="W1564" s="68"/>
      <c r="X1564" s="68"/>
      <c r="Y1564" s="68"/>
      <c r="Z1564" s="68"/>
      <c r="AA1564" s="68"/>
      <c r="AB1564" s="68"/>
      <c r="AC1564" s="68"/>
      <c r="AD1564" s="68"/>
      <c r="AE1564" s="68"/>
      <c r="AF1564" s="68"/>
      <c r="AG1564" s="68"/>
      <c r="AH1564" s="68"/>
      <c r="AI1564" s="68"/>
      <c r="AJ1564" s="68"/>
      <c r="AK1564" s="68"/>
      <c r="AL1564" s="68"/>
      <c r="AM1564" s="68"/>
      <c r="AN1564" s="68"/>
    </row>
    <row r="1565" spans="2:40">
      <c r="B1565" s="68"/>
      <c r="C1565" s="68"/>
      <c r="D1565" s="68"/>
      <c r="E1565" s="68"/>
      <c r="F1565" s="68"/>
      <c r="G1565" s="68"/>
      <c r="H1565" s="68"/>
      <c r="I1565" s="68"/>
      <c r="J1565" s="68"/>
      <c r="K1565" s="68"/>
      <c r="L1565" s="68"/>
      <c r="M1565" s="68"/>
      <c r="N1565" s="68"/>
      <c r="O1565" s="68"/>
      <c r="P1565" s="68"/>
      <c r="Q1565" s="68"/>
      <c r="R1565" s="68"/>
      <c r="S1565" s="68"/>
      <c r="T1565" s="68"/>
      <c r="U1565" s="68"/>
      <c r="V1565" s="68"/>
      <c r="W1565" s="68"/>
      <c r="X1565" s="68"/>
      <c r="Y1565" s="68"/>
      <c r="Z1565" s="68"/>
      <c r="AA1565" s="68"/>
      <c r="AB1565" s="68"/>
      <c r="AC1565" s="68"/>
      <c r="AD1565" s="68"/>
      <c r="AE1565" s="68"/>
      <c r="AF1565" s="68"/>
      <c r="AG1565" s="68"/>
      <c r="AH1565" s="68"/>
      <c r="AI1565" s="68"/>
      <c r="AJ1565" s="68"/>
      <c r="AK1565" s="68"/>
      <c r="AL1565" s="68"/>
      <c r="AM1565" s="68"/>
      <c r="AN1565" s="68"/>
    </row>
    <row r="1566" spans="2:40">
      <c r="B1566" s="68"/>
      <c r="C1566" s="68"/>
      <c r="D1566" s="68"/>
      <c r="E1566" s="68"/>
      <c r="F1566" s="68"/>
      <c r="G1566" s="68"/>
      <c r="H1566" s="68"/>
      <c r="I1566" s="68"/>
      <c r="J1566" s="68"/>
      <c r="K1566" s="68"/>
      <c r="L1566" s="68"/>
      <c r="M1566" s="68"/>
      <c r="N1566" s="68"/>
      <c r="O1566" s="68"/>
      <c r="P1566" s="68"/>
      <c r="Q1566" s="68"/>
      <c r="R1566" s="68"/>
      <c r="S1566" s="68"/>
      <c r="T1566" s="68"/>
      <c r="U1566" s="68"/>
      <c r="V1566" s="68"/>
      <c r="W1566" s="68"/>
      <c r="X1566" s="68"/>
      <c r="Y1566" s="68"/>
      <c r="Z1566" s="68"/>
      <c r="AA1566" s="68"/>
      <c r="AB1566" s="68"/>
      <c r="AC1566" s="68"/>
      <c r="AD1566" s="68"/>
      <c r="AE1566" s="68"/>
      <c r="AF1566" s="68"/>
      <c r="AG1566" s="68"/>
      <c r="AH1566" s="68"/>
      <c r="AI1566" s="68"/>
      <c r="AJ1566" s="68"/>
      <c r="AK1566" s="68"/>
      <c r="AL1566" s="68"/>
      <c r="AM1566" s="68"/>
      <c r="AN1566" s="68"/>
    </row>
    <row r="1567" spans="2:40">
      <c r="B1567" s="68"/>
      <c r="C1567" s="68"/>
      <c r="D1567" s="68"/>
      <c r="E1567" s="68"/>
      <c r="F1567" s="68"/>
      <c r="G1567" s="68"/>
      <c r="H1567" s="68"/>
      <c r="I1567" s="68"/>
      <c r="J1567" s="68"/>
      <c r="K1567" s="68"/>
      <c r="L1567" s="68"/>
      <c r="M1567" s="68"/>
      <c r="N1567" s="68"/>
      <c r="O1567" s="68"/>
      <c r="P1567" s="68"/>
      <c r="Q1567" s="68"/>
      <c r="R1567" s="68"/>
      <c r="S1567" s="68"/>
      <c r="T1567" s="68"/>
      <c r="U1567" s="68"/>
      <c r="V1567" s="68"/>
      <c r="W1567" s="68"/>
      <c r="X1567" s="68"/>
      <c r="Y1567" s="68"/>
      <c r="Z1567" s="68"/>
      <c r="AA1567" s="68"/>
      <c r="AB1567" s="68"/>
      <c r="AC1567" s="68"/>
      <c r="AD1567" s="68"/>
      <c r="AE1567" s="68"/>
      <c r="AF1567" s="68"/>
      <c r="AG1567" s="68"/>
      <c r="AH1567" s="68"/>
      <c r="AI1567" s="68"/>
      <c r="AJ1567" s="68"/>
      <c r="AK1567" s="68"/>
      <c r="AL1567" s="68"/>
      <c r="AM1567" s="68"/>
      <c r="AN1567" s="68"/>
    </row>
    <row r="1568" spans="2:40">
      <c r="B1568" s="68"/>
      <c r="C1568" s="68"/>
      <c r="D1568" s="68"/>
      <c r="E1568" s="68"/>
      <c r="F1568" s="68"/>
      <c r="G1568" s="68"/>
      <c r="H1568" s="68"/>
      <c r="I1568" s="68"/>
      <c r="J1568" s="68"/>
      <c r="K1568" s="68"/>
      <c r="L1568" s="68"/>
      <c r="M1568" s="68"/>
      <c r="N1568" s="68"/>
      <c r="O1568" s="68"/>
      <c r="P1568" s="68"/>
      <c r="Q1568" s="68"/>
      <c r="R1568" s="68"/>
      <c r="S1568" s="68"/>
      <c r="T1568" s="68"/>
      <c r="U1568" s="68"/>
      <c r="V1568" s="68"/>
      <c r="W1568" s="68"/>
      <c r="X1568" s="68"/>
      <c r="Y1568" s="68"/>
      <c r="Z1568" s="68"/>
      <c r="AA1568" s="68"/>
      <c r="AB1568" s="68"/>
      <c r="AC1568" s="68"/>
      <c r="AD1568" s="68"/>
      <c r="AE1568" s="68"/>
      <c r="AF1568" s="68"/>
      <c r="AG1568" s="68"/>
      <c r="AH1568" s="68"/>
      <c r="AI1568" s="68"/>
      <c r="AJ1568" s="68"/>
      <c r="AK1568" s="68"/>
      <c r="AL1568" s="68"/>
      <c r="AM1568" s="68"/>
      <c r="AN1568" s="68"/>
    </row>
    <row r="1569" spans="2:40">
      <c r="B1569" s="68"/>
      <c r="C1569" s="68"/>
      <c r="D1569" s="68"/>
      <c r="E1569" s="68"/>
      <c r="F1569" s="68"/>
      <c r="G1569" s="68"/>
      <c r="H1569" s="68"/>
      <c r="I1569" s="68"/>
      <c r="J1569" s="68"/>
      <c r="K1569" s="68"/>
      <c r="L1569" s="68"/>
      <c r="M1569" s="68"/>
      <c r="N1569" s="68"/>
      <c r="O1569" s="68"/>
      <c r="P1569" s="68"/>
      <c r="Q1569" s="68"/>
      <c r="R1569" s="68"/>
      <c r="S1569" s="68"/>
      <c r="T1569" s="68"/>
      <c r="U1569" s="68"/>
      <c r="V1569" s="68"/>
      <c r="W1569" s="68"/>
      <c r="X1569" s="68"/>
      <c r="Y1569" s="68"/>
      <c r="Z1569" s="68"/>
      <c r="AA1569" s="68"/>
      <c r="AB1569" s="68"/>
      <c r="AC1569" s="68"/>
      <c r="AD1569" s="68"/>
      <c r="AE1569" s="68"/>
      <c r="AF1569" s="68"/>
      <c r="AG1569" s="68"/>
      <c r="AH1569" s="68"/>
      <c r="AI1569" s="68"/>
      <c r="AJ1569" s="68"/>
      <c r="AK1569" s="68"/>
      <c r="AL1569" s="68"/>
      <c r="AM1569" s="68"/>
      <c r="AN1569" s="68"/>
    </row>
    <row r="1570" spans="2:40">
      <c r="B1570" s="68"/>
      <c r="C1570" s="68"/>
      <c r="D1570" s="68"/>
      <c r="E1570" s="68"/>
      <c r="F1570" s="68"/>
      <c r="G1570" s="68"/>
      <c r="H1570" s="68"/>
      <c r="I1570" s="68"/>
      <c r="J1570" s="68"/>
      <c r="K1570" s="68"/>
      <c r="L1570" s="68"/>
      <c r="M1570" s="68"/>
      <c r="N1570" s="68"/>
      <c r="O1570" s="68"/>
      <c r="P1570" s="68"/>
      <c r="Q1570" s="68"/>
      <c r="R1570" s="68"/>
      <c r="S1570" s="68"/>
      <c r="T1570" s="68"/>
      <c r="U1570" s="68"/>
      <c r="V1570" s="68"/>
      <c r="W1570" s="68"/>
      <c r="X1570" s="68"/>
      <c r="Y1570" s="68"/>
      <c r="Z1570" s="68"/>
      <c r="AA1570" s="68"/>
      <c r="AB1570" s="68"/>
      <c r="AC1570" s="68"/>
      <c r="AD1570" s="68"/>
      <c r="AE1570" s="68"/>
      <c r="AF1570" s="68"/>
      <c r="AG1570" s="68"/>
      <c r="AH1570" s="68"/>
      <c r="AI1570" s="68"/>
      <c r="AJ1570" s="68"/>
      <c r="AK1570" s="68"/>
      <c r="AL1570" s="68"/>
      <c r="AM1570" s="68"/>
      <c r="AN1570" s="68"/>
    </row>
    <row r="1571" spans="2:40">
      <c r="B1571" s="68"/>
      <c r="C1571" s="68"/>
      <c r="D1571" s="68"/>
      <c r="E1571" s="68"/>
      <c r="F1571" s="68"/>
      <c r="G1571" s="68"/>
      <c r="H1571" s="68"/>
      <c r="I1571" s="68"/>
      <c r="J1571" s="68"/>
      <c r="K1571" s="68"/>
      <c r="L1571" s="68"/>
      <c r="M1571" s="68"/>
      <c r="N1571" s="68"/>
      <c r="O1571" s="68"/>
      <c r="P1571" s="68"/>
      <c r="Q1571" s="68"/>
      <c r="R1571" s="68"/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</row>
    <row r="1572" spans="2:40">
      <c r="B1572" s="68"/>
      <c r="C1572" s="68"/>
      <c r="D1572" s="68"/>
      <c r="E1572" s="68"/>
      <c r="F1572" s="68"/>
      <c r="G1572" s="68"/>
      <c r="H1572" s="68"/>
      <c r="I1572" s="68"/>
      <c r="J1572" s="68"/>
      <c r="K1572" s="68"/>
      <c r="L1572" s="68"/>
      <c r="M1572" s="68"/>
      <c r="N1572" s="68"/>
      <c r="O1572" s="68"/>
      <c r="P1572" s="68"/>
      <c r="Q1572" s="68"/>
      <c r="R1572" s="68"/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</row>
    <row r="1573" spans="2:40">
      <c r="B1573" s="68"/>
      <c r="C1573" s="68"/>
      <c r="D1573" s="68"/>
      <c r="E1573" s="68"/>
      <c r="F1573" s="68"/>
      <c r="G1573" s="68"/>
      <c r="H1573" s="68"/>
      <c r="I1573" s="68"/>
      <c r="J1573" s="68"/>
      <c r="K1573" s="68"/>
      <c r="L1573" s="68"/>
      <c r="M1573" s="68"/>
      <c r="N1573" s="68"/>
      <c r="O1573" s="68"/>
      <c r="P1573" s="68"/>
      <c r="Q1573" s="68"/>
      <c r="R1573" s="68"/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</row>
    <row r="1574" spans="2:40">
      <c r="B1574" s="68"/>
      <c r="C1574" s="68"/>
      <c r="D1574" s="68"/>
      <c r="E1574" s="68"/>
      <c r="F1574" s="68"/>
      <c r="G1574" s="68"/>
      <c r="H1574" s="68"/>
      <c r="I1574" s="68"/>
      <c r="J1574" s="68"/>
      <c r="K1574" s="68"/>
      <c r="L1574" s="68"/>
      <c r="M1574" s="68"/>
      <c r="N1574" s="68"/>
      <c r="O1574" s="68"/>
      <c r="P1574" s="68"/>
      <c r="Q1574" s="68"/>
      <c r="R1574" s="68"/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</row>
    <row r="1575" spans="2:40">
      <c r="B1575" s="68"/>
      <c r="C1575" s="68"/>
      <c r="D1575" s="68"/>
      <c r="E1575" s="68"/>
      <c r="F1575" s="68"/>
      <c r="G1575" s="68"/>
      <c r="H1575" s="68"/>
      <c r="I1575" s="68"/>
      <c r="J1575" s="68"/>
      <c r="K1575" s="68"/>
      <c r="L1575" s="68"/>
      <c r="M1575" s="68"/>
      <c r="N1575" s="68"/>
      <c r="O1575" s="68"/>
      <c r="P1575" s="68"/>
      <c r="Q1575" s="68"/>
      <c r="R1575" s="68"/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</row>
    <row r="1576" spans="2:40">
      <c r="B1576" s="68"/>
      <c r="C1576" s="68"/>
      <c r="D1576" s="68"/>
      <c r="E1576" s="68"/>
      <c r="F1576" s="68"/>
      <c r="G1576" s="68"/>
      <c r="H1576" s="68"/>
      <c r="I1576" s="68"/>
      <c r="J1576" s="68"/>
      <c r="K1576" s="68"/>
      <c r="L1576" s="68"/>
      <c r="M1576" s="68"/>
      <c r="N1576" s="68"/>
      <c r="O1576" s="68"/>
      <c r="P1576" s="68"/>
      <c r="Q1576" s="68"/>
      <c r="R1576" s="68"/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</row>
    <row r="1577" spans="2:40">
      <c r="B1577" s="68"/>
      <c r="C1577" s="68"/>
      <c r="D1577" s="68"/>
      <c r="E1577" s="68"/>
      <c r="F1577" s="68"/>
      <c r="G1577" s="68"/>
      <c r="H1577" s="68"/>
      <c r="I1577" s="68"/>
      <c r="J1577" s="68"/>
      <c r="K1577" s="68"/>
      <c r="L1577" s="68"/>
      <c r="M1577" s="68"/>
      <c r="N1577" s="68"/>
      <c r="O1577" s="68"/>
      <c r="P1577" s="68"/>
      <c r="Q1577" s="68"/>
      <c r="R1577" s="68"/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</row>
    <row r="1578" spans="2:40">
      <c r="B1578" s="68"/>
      <c r="C1578" s="68"/>
      <c r="D1578" s="68"/>
      <c r="E1578" s="68"/>
      <c r="F1578" s="68"/>
      <c r="G1578" s="68"/>
      <c r="H1578" s="68"/>
      <c r="I1578" s="68"/>
      <c r="J1578" s="68"/>
      <c r="K1578" s="68"/>
      <c r="L1578" s="68"/>
      <c r="M1578" s="68"/>
      <c r="N1578" s="68"/>
      <c r="O1578" s="68"/>
      <c r="P1578" s="68"/>
      <c r="Q1578" s="68"/>
      <c r="R1578" s="68"/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</row>
    <row r="1579" spans="2:40">
      <c r="B1579" s="68"/>
      <c r="C1579" s="68"/>
      <c r="D1579" s="68"/>
      <c r="E1579" s="68"/>
      <c r="F1579" s="68"/>
      <c r="G1579" s="68"/>
      <c r="H1579" s="68"/>
      <c r="I1579" s="68"/>
      <c r="J1579" s="68"/>
      <c r="K1579" s="68"/>
      <c r="L1579" s="68"/>
      <c r="M1579" s="68"/>
      <c r="N1579" s="68"/>
      <c r="O1579" s="68"/>
      <c r="P1579" s="68"/>
      <c r="Q1579" s="68"/>
      <c r="R1579" s="68"/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</row>
    <row r="1580" spans="2:40">
      <c r="B1580" s="68"/>
      <c r="C1580" s="68"/>
      <c r="D1580" s="68"/>
      <c r="E1580" s="68"/>
      <c r="F1580" s="68"/>
      <c r="G1580" s="68"/>
      <c r="H1580" s="68"/>
      <c r="I1580" s="68"/>
      <c r="J1580" s="68"/>
      <c r="K1580" s="68"/>
      <c r="L1580" s="68"/>
      <c r="M1580" s="68"/>
      <c r="N1580" s="68"/>
      <c r="O1580" s="68"/>
      <c r="P1580" s="68"/>
      <c r="Q1580" s="68"/>
      <c r="R1580" s="68"/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</row>
    <row r="1581" spans="2:40">
      <c r="B1581" s="68"/>
      <c r="C1581" s="68"/>
      <c r="D1581" s="68"/>
      <c r="E1581" s="68"/>
      <c r="F1581" s="68"/>
      <c r="G1581" s="68"/>
      <c r="H1581" s="68"/>
      <c r="I1581" s="68"/>
      <c r="J1581" s="68"/>
      <c r="K1581" s="68"/>
      <c r="L1581" s="68"/>
      <c r="M1581" s="68"/>
      <c r="N1581" s="68"/>
      <c r="O1581" s="68"/>
      <c r="P1581" s="68"/>
      <c r="Q1581" s="68"/>
      <c r="R1581" s="68"/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</row>
    <row r="1582" spans="2:40">
      <c r="B1582" s="68"/>
      <c r="C1582" s="68"/>
      <c r="D1582" s="68"/>
      <c r="E1582" s="68"/>
      <c r="F1582" s="68"/>
      <c r="G1582" s="68"/>
      <c r="H1582" s="68"/>
      <c r="I1582" s="68"/>
      <c r="J1582" s="68"/>
      <c r="K1582" s="68"/>
      <c r="L1582" s="68"/>
      <c r="M1582" s="68"/>
      <c r="N1582" s="68"/>
      <c r="O1582" s="68"/>
      <c r="P1582" s="68"/>
      <c r="Q1582" s="68"/>
      <c r="R1582" s="68"/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</row>
    <row r="1583" spans="2:40">
      <c r="B1583" s="68"/>
      <c r="C1583" s="68"/>
      <c r="D1583" s="68"/>
      <c r="E1583" s="68"/>
      <c r="F1583" s="68"/>
      <c r="G1583" s="68"/>
      <c r="H1583" s="68"/>
      <c r="I1583" s="68"/>
      <c r="J1583" s="68"/>
      <c r="K1583" s="68"/>
      <c r="L1583" s="68"/>
      <c r="M1583" s="68"/>
      <c r="N1583" s="68"/>
      <c r="O1583" s="68"/>
      <c r="P1583" s="68"/>
      <c r="Q1583" s="68"/>
      <c r="R1583" s="68"/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</row>
    <row r="1584" spans="2:40">
      <c r="B1584" s="68"/>
      <c r="C1584" s="68"/>
      <c r="D1584" s="68"/>
      <c r="E1584" s="68"/>
      <c r="F1584" s="68"/>
      <c r="G1584" s="68"/>
      <c r="H1584" s="68"/>
      <c r="I1584" s="68"/>
      <c r="J1584" s="68"/>
      <c r="K1584" s="68"/>
      <c r="L1584" s="68"/>
      <c r="M1584" s="68"/>
      <c r="N1584" s="68"/>
      <c r="O1584" s="68"/>
      <c r="P1584" s="68"/>
      <c r="Q1584" s="68"/>
      <c r="R1584" s="68"/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</row>
    <row r="1585" spans="2:40">
      <c r="B1585" s="68"/>
      <c r="C1585" s="68"/>
      <c r="D1585" s="68"/>
      <c r="E1585" s="68"/>
      <c r="F1585" s="68"/>
      <c r="G1585" s="68"/>
      <c r="H1585" s="68"/>
      <c r="I1585" s="68"/>
      <c r="J1585" s="68"/>
      <c r="K1585" s="68"/>
      <c r="L1585" s="68"/>
      <c r="M1585" s="68"/>
      <c r="N1585" s="68"/>
      <c r="O1585" s="68"/>
      <c r="P1585" s="68"/>
      <c r="Q1585" s="68"/>
      <c r="R1585" s="68"/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</row>
    <row r="1586" spans="2:40">
      <c r="B1586" s="68"/>
      <c r="C1586" s="68"/>
      <c r="D1586" s="68"/>
      <c r="E1586" s="68"/>
      <c r="F1586" s="68"/>
      <c r="G1586" s="68"/>
      <c r="H1586" s="68"/>
      <c r="I1586" s="68"/>
      <c r="J1586" s="68"/>
      <c r="K1586" s="68"/>
      <c r="L1586" s="68"/>
      <c r="M1586" s="68"/>
      <c r="N1586" s="68"/>
      <c r="O1586" s="68"/>
      <c r="P1586" s="68"/>
      <c r="Q1586" s="68"/>
      <c r="R1586" s="68"/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</row>
    <row r="1587" spans="2:40">
      <c r="B1587" s="68"/>
      <c r="C1587" s="68"/>
      <c r="D1587" s="68"/>
      <c r="E1587" s="68"/>
      <c r="F1587" s="68"/>
      <c r="G1587" s="68"/>
      <c r="H1587" s="68"/>
      <c r="I1587" s="68"/>
      <c r="J1587" s="68"/>
      <c r="K1587" s="68"/>
      <c r="L1587" s="68"/>
      <c r="M1587" s="68"/>
      <c r="N1587" s="68"/>
      <c r="O1587" s="68"/>
      <c r="P1587" s="68"/>
      <c r="Q1587" s="68"/>
      <c r="R1587" s="68"/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</row>
    <row r="1588" spans="2:40">
      <c r="B1588" s="68"/>
      <c r="C1588" s="68"/>
      <c r="D1588" s="68"/>
      <c r="E1588" s="68"/>
      <c r="F1588" s="68"/>
      <c r="G1588" s="68"/>
      <c r="H1588" s="68"/>
      <c r="I1588" s="68"/>
      <c r="J1588" s="68"/>
      <c r="K1588" s="68"/>
      <c r="L1588" s="68"/>
      <c r="M1588" s="68"/>
      <c r="N1588" s="68"/>
      <c r="O1588" s="68"/>
      <c r="P1588" s="68"/>
      <c r="Q1588" s="68"/>
      <c r="R1588" s="68"/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</row>
    <row r="1589" spans="2:40">
      <c r="B1589" s="68"/>
      <c r="C1589" s="68"/>
      <c r="D1589" s="68"/>
      <c r="E1589" s="68"/>
      <c r="F1589" s="68"/>
      <c r="G1589" s="68"/>
      <c r="H1589" s="68"/>
      <c r="I1589" s="68"/>
      <c r="J1589" s="68"/>
      <c r="K1589" s="68"/>
      <c r="L1589" s="68"/>
      <c r="M1589" s="68"/>
      <c r="N1589" s="68"/>
      <c r="O1589" s="68"/>
      <c r="P1589" s="68"/>
      <c r="Q1589" s="68"/>
      <c r="R1589" s="68"/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</row>
    <row r="1590" spans="2:40">
      <c r="B1590" s="68"/>
      <c r="C1590" s="68"/>
      <c r="D1590" s="68"/>
      <c r="E1590" s="68"/>
      <c r="F1590" s="68"/>
      <c r="G1590" s="68"/>
      <c r="H1590" s="68"/>
      <c r="I1590" s="68"/>
      <c r="J1590" s="68"/>
      <c r="K1590" s="68"/>
      <c r="L1590" s="68"/>
      <c r="M1590" s="68"/>
      <c r="N1590" s="68"/>
      <c r="O1590" s="68"/>
      <c r="P1590" s="68"/>
      <c r="Q1590" s="68"/>
      <c r="R1590" s="68"/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</row>
    <row r="1591" spans="2:40">
      <c r="B1591" s="68"/>
      <c r="C1591" s="68"/>
      <c r="D1591" s="68"/>
      <c r="E1591" s="68"/>
      <c r="F1591" s="68"/>
      <c r="G1591" s="68"/>
      <c r="H1591" s="68"/>
      <c r="I1591" s="68"/>
      <c r="J1591" s="68"/>
      <c r="K1591" s="68"/>
      <c r="L1591" s="68"/>
      <c r="M1591" s="68"/>
      <c r="N1591" s="68"/>
      <c r="O1591" s="68"/>
      <c r="P1591" s="68"/>
      <c r="Q1591" s="68"/>
      <c r="R1591" s="68"/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</row>
    <row r="1592" spans="2:40">
      <c r="B1592" s="68"/>
      <c r="C1592" s="68"/>
      <c r="D1592" s="68"/>
      <c r="E1592" s="68"/>
      <c r="F1592" s="68"/>
      <c r="G1592" s="68"/>
      <c r="H1592" s="68"/>
      <c r="I1592" s="68"/>
      <c r="J1592" s="68"/>
      <c r="K1592" s="68"/>
      <c r="L1592" s="68"/>
      <c r="M1592" s="68"/>
      <c r="N1592" s="68"/>
      <c r="O1592" s="68"/>
      <c r="P1592" s="68"/>
      <c r="Q1592" s="68"/>
      <c r="R1592" s="68"/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</row>
    <row r="1593" spans="2:40">
      <c r="B1593" s="68"/>
      <c r="C1593" s="68"/>
      <c r="D1593" s="68"/>
      <c r="E1593" s="68"/>
      <c r="F1593" s="68"/>
      <c r="G1593" s="68"/>
      <c r="H1593" s="68"/>
      <c r="I1593" s="68"/>
      <c r="J1593" s="68"/>
      <c r="K1593" s="68"/>
      <c r="L1593" s="68"/>
      <c r="M1593" s="68"/>
      <c r="N1593" s="68"/>
      <c r="O1593" s="68"/>
      <c r="P1593" s="68"/>
      <c r="Q1593" s="68"/>
      <c r="R1593" s="68"/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</row>
    <row r="1594" spans="2:40">
      <c r="B1594" s="68"/>
      <c r="C1594" s="68"/>
      <c r="D1594" s="68"/>
      <c r="E1594" s="68"/>
      <c r="F1594" s="68"/>
      <c r="G1594" s="68"/>
      <c r="H1594" s="68"/>
      <c r="I1594" s="68"/>
      <c r="J1594" s="68"/>
      <c r="K1594" s="68"/>
      <c r="L1594" s="68"/>
      <c r="M1594" s="68"/>
      <c r="N1594" s="68"/>
      <c r="O1594" s="68"/>
      <c r="P1594" s="68"/>
      <c r="Q1594" s="68"/>
      <c r="R1594" s="68"/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</row>
    <row r="1595" spans="2:40">
      <c r="B1595" s="68"/>
      <c r="C1595" s="68"/>
      <c r="D1595" s="68"/>
      <c r="E1595" s="68"/>
      <c r="F1595" s="68"/>
      <c r="G1595" s="68"/>
      <c r="H1595" s="68"/>
      <c r="I1595" s="68"/>
      <c r="J1595" s="68"/>
      <c r="K1595" s="68"/>
      <c r="L1595" s="68"/>
      <c r="M1595" s="68"/>
      <c r="N1595" s="68"/>
      <c r="O1595" s="68"/>
      <c r="P1595" s="68"/>
      <c r="Q1595" s="68"/>
      <c r="R1595" s="68"/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</row>
    <row r="1596" spans="2:40">
      <c r="B1596" s="68"/>
      <c r="C1596" s="68"/>
      <c r="D1596" s="68"/>
      <c r="E1596" s="68"/>
      <c r="F1596" s="68"/>
      <c r="G1596" s="68"/>
      <c r="H1596" s="68"/>
      <c r="I1596" s="68"/>
      <c r="J1596" s="68"/>
      <c r="K1596" s="68"/>
      <c r="L1596" s="68"/>
      <c r="M1596" s="68"/>
      <c r="N1596" s="68"/>
      <c r="O1596" s="68"/>
      <c r="P1596" s="68"/>
      <c r="Q1596" s="68"/>
      <c r="R1596" s="68"/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</row>
    <row r="1597" spans="2:40">
      <c r="B1597" s="68"/>
      <c r="C1597" s="68"/>
      <c r="D1597" s="68"/>
      <c r="E1597" s="68"/>
      <c r="F1597" s="68"/>
      <c r="G1597" s="68"/>
      <c r="H1597" s="68"/>
      <c r="I1597" s="68"/>
      <c r="J1597" s="68"/>
      <c r="K1597" s="68"/>
      <c r="L1597" s="68"/>
      <c r="M1597" s="68"/>
      <c r="N1597" s="68"/>
      <c r="O1597" s="68"/>
      <c r="P1597" s="68"/>
      <c r="Q1597" s="68"/>
      <c r="R1597" s="68"/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</row>
    <row r="1598" spans="2:40">
      <c r="B1598" s="68"/>
      <c r="C1598" s="68"/>
      <c r="D1598" s="68"/>
      <c r="E1598" s="68"/>
      <c r="F1598" s="68"/>
      <c r="G1598" s="68"/>
      <c r="H1598" s="68"/>
      <c r="I1598" s="68"/>
      <c r="J1598" s="68"/>
      <c r="K1598" s="68"/>
      <c r="L1598" s="68"/>
      <c r="M1598" s="68"/>
      <c r="N1598" s="68"/>
      <c r="O1598" s="68"/>
      <c r="P1598" s="68"/>
      <c r="Q1598" s="68"/>
      <c r="R1598" s="68"/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</row>
    <row r="1599" spans="2:40">
      <c r="B1599" s="68"/>
      <c r="C1599" s="68"/>
      <c r="D1599" s="68"/>
      <c r="E1599" s="68"/>
      <c r="F1599" s="68"/>
      <c r="G1599" s="68"/>
      <c r="H1599" s="68"/>
      <c r="I1599" s="68"/>
      <c r="J1599" s="68"/>
      <c r="K1599" s="68"/>
      <c r="L1599" s="68"/>
      <c r="M1599" s="68"/>
      <c r="N1599" s="68"/>
      <c r="O1599" s="68"/>
      <c r="P1599" s="68"/>
      <c r="Q1599" s="68"/>
      <c r="R1599" s="68"/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</row>
    <row r="1600" spans="2:40">
      <c r="B1600" s="68"/>
      <c r="C1600" s="68"/>
      <c r="D1600" s="68"/>
      <c r="E1600" s="68"/>
      <c r="F1600" s="68"/>
      <c r="G1600" s="68"/>
      <c r="H1600" s="68"/>
      <c r="I1600" s="68"/>
      <c r="J1600" s="68"/>
      <c r="K1600" s="68"/>
      <c r="L1600" s="68"/>
      <c r="M1600" s="68"/>
      <c r="N1600" s="68"/>
      <c r="O1600" s="68"/>
      <c r="P1600" s="68"/>
      <c r="Q1600" s="68"/>
      <c r="R1600" s="68"/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</row>
    <row r="1601" spans="2:40">
      <c r="B1601" s="68"/>
      <c r="C1601" s="68"/>
      <c r="D1601" s="68"/>
      <c r="E1601" s="68"/>
      <c r="F1601" s="68"/>
      <c r="G1601" s="68"/>
      <c r="H1601" s="68"/>
      <c r="I1601" s="68"/>
      <c r="J1601" s="68"/>
      <c r="K1601" s="68"/>
      <c r="L1601" s="68"/>
      <c r="M1601" s="68"/>
      <c r="N1601" s="68"/>
      <c r="O1601" s="68"/>
      <c r="P1601" s="68"/>
      <c r="Q1601" s="68"/>
      <c r="R1601" s="68"/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</row>
    <row r="1602" spans="2:40">
      <c r="B1602" s="68"/>
      <c r="C1602" s="68"/>
      <c r="D1602" s="68"/>
      <c r="E1602" s="68"/>
      <c r="F1602" s="68"/>
      <c r="G1602" s="68"/>
      <c r="H1602" s="68"/>
      <c r="I1602" s="68"/>
      <c r="J1602" s="68"/>
      <c r="K1602" s="68"/>
      <c r="L1602" s="68"/>
      <c r="M1602" s="68"/>
      <c r="N1602" s="68"/>
      <c r="O1602" s="68"/>
      <c r="P1602" s="68"/>
      <c r="Q1602" s="68"/>
      <c r="R1602" s="68"/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</row>
    <row r="1603" spans="2:40">
      <c r="B1603" s="68"/>
      <c r="C1603" s="68"/>
      <c r="D1603" s="68"/>
      <c r="E1603" s="68"/>
      <c r="F1603" s="68"/>
      <c r="G1603" s="68"/>
      <c r="H1603" s="68"/>
      <c r="I1603" s="68"/>
      <c r="J1603" s="68"/>
      <c r="K1603" s="68"/>
      <c r="L1603" s="68"/>
      <c r="M1603" s="68"/>
      <c r="N1603" s="68"/>
      <c r="O1603" s="68"/>
      <c r="P1603" s="68"/>
      <c r="Q1603" s="68"/>
      <c r="R1603" s="68"/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</row>
    <row r="1604" spans="2:40">
      <c r="B1604" s="68"/>
      <c r="C1604" s="68"/>
      <c r="D1604" s="68"/>
      <c r="E1604" s="68"/>
      <c r="F1604" s="68"/>
      <c r="G1604" s="68"/>
      <c r="H1604" s="68"/>
      <c r="I1604" s="68"/>
      <c r="J1604" s="68"/>
      <c r="K1604" s="68"/>
      <c r="L1604" s="68"/>
      <c r="M1604" s="68"/>
      <c r="N1604" s="68"/>
      <c r="O1604" s="68"/>
      <c r="P1604" s="68"/>
      <c r="Q1604" s="68"/>
      <c r="R1604" s="68"/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</row>
    <row r="1605" spans="2:40">
      <c r="B1605" s="68"/>
      <c r="C1605" s="68"/>
      <c r="D1605" s="68"/>
      <c r="E1605" s="68"/>
      <c r="F1605" s="68"/>
      <c r="G1605" s="68"/>
      <c r="H1605" s="68"/>
      <c r="I1605" s="68"/>
      <c r="J1605" s="68"/>
      <c r="K1605" s="68"/>
      <c r="L1605" s="68"/>
      <c r="M1605" s="68"/>
      <c r="N1605" s="68"/>
      <c r="O1605" s="68"/>
      <c r="P1605" s="68"/>
      <c r="Q1605" s="68"/>
      <c r="R1605" s="68"/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</row>
    <row r="1606" spans="2:40">
      <c r="B1606" s="68"/>
      <c r="C1606" s="68"/>
      <c r="D1606" s="68"/>
      <c r="E1606" s="68"/>
      <c r="F1606" s="68"/>
      <c r="G1606" s="68"/>
      <c r="H1606" s="68"/>
      <c r="I1606" s="68"/>
      <c r="J1606" s="68"/>
      <c r="K1606" s="68"/>
      <c r="L1606" s="68"/>
      <c r="M1606" s="68"/>
      <c r="N1606" s="68"/>
      <c r="O1606" s="68"/>
      <c r="P1606" s="68"/>
      <c r="Q1606" s="68"/>
      <c r="R1606" s="68"/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</row>
    <row r="1607" spans="2:40">
      <c r="B1607" s="68"/>
      <c r="C1607" s="68"/>
      <c r="D1607" s="68"/>
      <c r="E1607" s="68"/>
      <c r="F1607" s="68"/>
      <c r="G1607" s="68"/>
      <c r="H1607" s="68"/>
      <c r="I1607" s="68"/>
      <c r="J1607" s="68"/>
      <c r="K1607" s="68"/>
      <c r="L1607" s="68"/>
      <c r="M1607" s="68"/>
      <c r="N1607" s="68"/>
      <c r="O1607" s="68"/>
      <c r="P1607" s="68"/>
      <c r="Q1607" s="68"/>
      <c r="R1607" s="68"/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</row>
    <row r="1608" spans="2:40">
      <c r="B1608" s="68"/>
      <c r="C1608" s="68"/>
      <c r="D1608" s="68"/>
      <c r="E1608" s="68"/>
      <c r="F1608" s="68"/>
      <c r="G1608" s="68"/>
      <c r="H1608" s="68"/>
      <c r="I1608" s="68"/>
      <c r="J1608" s="68"/>
      <c r="K1608" s="68"/>
      <c r="L1608" s="68"/>
      <c r="M1608" s="68"/>
      <c r="N1608" s="68"/>
      <c r="O1608" s="68"/>
      <c r="P1608" s="68"/>
      <c r="Q1608" s="68"/>
      <c r="R1608" s="68"/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</row>
    <row r="1609" spans="2:40">
      <c r="B1609" s="68"/>
      <c r="C1609" s="68"/>
      <c r="D1609" s="68"/>
      <c r="E1609" s="68"/>
      <c r="F1609" s="68"/>
      <c r="G1609" s="68"/>
      <c r="H1609" s="68"/>
      <c r="I1609" s="68"/>
      <c r="J1609" s="68"/>
      <c r="K1609" s="68"/>
      <c r="L1609" s="68"/>
      <c r="M1609" s="68"/>
      <c r="N1609" s="68"/>
      <c r="O1609" s="68"/>
      <c r="P1609" s="68"/>
      <c r="Q1609" s="68"/>
      <c r="R1609" s="68"/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</row>
    <row r="1610" spans="2:40">
      <c r="B1610" s="68"/>
      <c r="C1610" s="68"/>
      <c r="D1610" s="68"/>
      <c r="E1610" s="68"/>
      <c r="F1610" s="68"/>
      <c r="G1610" s="68"/>
      <c r="H1610" s="68"/>
      <c r="I1610" s="68"/>
      <c r="J1610" s="68"/>
      <c r="K1610" s="68"/>
      <c r="L1610" s="68"/>
      <c r="M1610" s="68"/>
      <c r="N1610" s="68"/>
      <c r="O1610" s="68"/>
      <c r="P1610" s="68"/>
      <c r="Q1610" s="68"/>
      <c r="R1610" s="68"/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</row>
    <row r="1611" spans="2:40">
      <c r="B1611" s="68"/>
      <c r="C1611" s="68"/>
      <c r="D1611" s="68"/>
      <c r="E1611" s="68"/>
      <c r="F1611" s="68"/>
      <c r="G1611" s="68"/>
      <c r="H1611" s="68"/>
      <c r="I1611" s="68"/>
      <c r="J1611" s="68"/>
      <c r="K1611" s="68"/>
      <c r="L1611" s="68"/>
      <c r="M1611" s="68"/>
      <c r="N1611" s="68"/>
      <c r="O1611" s="68"/>
      <c r="P1611" s="68"/>
      <c r="Q1611" s="68"/>
      <c r="R1611" s="68"/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</row>
    <row r="1612" spans="2:40">
      <c r="B1612" s="68"/>
      <c r="C1612" s="68"/>
      <c r="D1612" s="68"/>
      <c r="E1612" s="68"/>
      <c r="F1612" s="68"/>
      <c r="G1612" s="68"/>
      <c r="H1612" s="68"/>
      <c r="I1612" s="68"/>
      <c r="J1612" s="68"/>
      <c r="K1612" s="68"/>
      <c r="L1612" s="68"/>
      <c r="M1612" s="68"/>
      <c r="N1612" s="68"/>
      <c r="O1612" s="68"/>
      <c r="P1612" s="68"/>
      <c r="Q1612" s="68"/>
      <c r="R1612" s="68"/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</row>
    <row r="1613" spans="2:40">
      <c r="B1613" s="68"/>
      <c r="C1613" s="68"/>
      <c r="D1613" s="68"/>
      <c r="E1613" s="68"/>
      <c r="F1613" s="68"/>
      <c r="G1613" s="68"/>
      <c r="H1613" s="68"/>
      <c r="I1613" s="68"/>
      <c r="J1613" s="68"/>
      <c r="K1613" s="68"/>
      <c r="L1613" s="68"/>
      <c r="M1613" s="68"/>
      <c r="N1613" s="68"/>
      <c r="O1613" s="68"/>
      <c r="P1613" s="68"/>
      <c r="Q1613" s="68"/>
      <c r="R1613" s="68"/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</row>
    <row r="1614" spans="2:40">
      <c r="B1614" s="68"/>
      <c r="C1614" s="68"/>
      <c r="D1614" s="68"/>
      <c r="E1614" s="68"/>
      <c r="F1614" s="68"/>
      <c r="G1614" s="68"/>
      <c r="H1614" s="68"/>
      <c r="I1614" s="68"/>
      <c r="J1614" s="68"/>
      <c r="K1614" s="68"/>
      <c r="L1614" s="68"/>
      <c r="M1614" s="68"/>
      <c r="N1614" s="68"/>
      <c r="O1614" s="68"/>
      <c r="P1614" s="68"/>
      <c r="Q1614" s="68"/>
      <c r="R1614" s="68"/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</row>
    <row r="1615" spans="2:40">
      <c r="B1615" s="68"/>
      <c r="C1615" s="68"/>
      <c r="D1615" s="68"/>
      <c r="E1615" s="68"/>
      <c r="F1615" s="68"/>
      <c r="G1615" s="68"/>
      <c r="H1615" s="68"/>
      <c r="I1615" s="68"/>
      <c r="J1615" s="68"/>
      <c r="K1615" s="68"/>
      <c r="L1615" s="68"/>
      <c r="M1615" s="68"/>
      <c r="N1615" s="68"/>
      <c r="O1615" s="68"/>
      <c r="P1615" s="68"/>
      <c r="Q1615" s="68"/>
      <c r="R1615" s="68"/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</row>
    <row r="1616" spans="2:40">
      <c r="B1616" s="68"/>
      <c r="C1616" s="68"/>
      <c r="D1616" s="68"/>
      <c r="E1616" s="68"/>
      <c r="F1616" s="68"/>
      <c r="G1616" s="68"/>
      <c r="H1616" s="68"/>
      <c r="I1616" s="68"/>
      <c r="J1616" s="68"/>
      <c r="K1616" s="68"/>
      <c r="L1616" s="68"/>
      <c r="M1616" s="68"/>
      <c r="N1616" s="68"/>
      <c r="O1616" s="68"/>
      <c r="P1616" s="68"/>
      <c r="Q1616" s="68"/>
      <c r="R1616" s="68"/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</row>
    <row r="1617" spans="2:40">
      <c r="B1617" s="68"/>
      <c r="C1617" s="68"/>
      <c r="D1617" s="68"/>
      <c r="E1617" s="68"/>
      <c r="F1617" s="68"/>
      <c r="G1617" s="68"/>
      <c r="H1617" s="68"/>
      <c r="I1617" s="68"/>
      <c r="J1617" s="68"/>
      <c r="K1617" s="68"/>
      <c r="L1617" s="68"/>
      <c r="M1617" s="68"/>
      <c r="N1617" s="68"/>
      <c r="O1617" s="68"/>
      <c r="P1617" s="68"/>
      <c r="Q1617" s="68"/>
      <c r="R1617" s="68"/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</row>
    <row r="1618" spans="2:40">
      <c r="B1618" s="68"/>
      <c r="C1618" s="68"/>
      <c r="D1618" s="68"/>
      <c r="E1618" s="68"/>
      <c r="F1618" s="68"/>
      <c r="G1618" s="68"/>
      <c r="H1618" s="68"/>
      <c r="I1618" s="68"/>
      <c r="J1618" s="68"/>
      <c r="K1618" s="68"/>
      <c r="L1618" s="68"/>
      <c r="M1618" s="68"/>
      <c r="N1618" s="68"/>
      <c r="O1618" s="68"/>
      <c r="P1618" s="68"/>
      <c r="Q1618" s="68"/>
      <c r="R1618" s="68"/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</row>
    <row r="1619" spans="2:40">
      <c r="B1619" s="68"/>
      <c r="C1619" s="68"/>
      <c r="D1619" s="68"/>
      <c r="E1619" s="68"/>
      <c r="F1619" s="68"/>
      <c r="G1619" s="68"/>
      <c r="H1619" s="68"/>
      <c r="I1619" s="68"/>
      <c r="J1619" s="68"/>
      <c r="K1619" s="68"/>
      <c r="L1619" s="68"/>
      <c r="M1619" s="68"/>
      <c r="N1619" s="68"/>
      <c r="O1619" s="68"/>
      <c r="P1619" s="68"/>
      <c r="Q1619" s="68"/>
      <c r="R1619" s="68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</row>
    <row r="1620" spans="2:40">
      <c r="B1620" s="68"/>
      <c r="C1620" s="68"/>
      <c r="D1620" s="68"/>
      <c r="E1620" s="68"/>
      <c r="F1620" s="68"/>
      <c r="G1620" s="68"/>
      <c r="H1620" s="68"/>
      <c r="I1620" s="68"/>
      <c r="J1620" s="68"/>
      <c r="K1620" s="68"/>
      <c r="L1620" s="68"/>
      <c r="M1620" s="68"/>
      <c r="N1620" s="68"/>
      <c r="O1620" s="68"/>
      <c r="P1620" s="68"/>
      <c r="Q1620" s="68"/>
      <c r="R1620" s="68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</row>
    <row r="1621" spans="2:40">
      <c r="B1621" s="68"/>
      <c r="C1621" s="68"/>
      <c r="D1621" s="68"/>
      <c r="E1621" s="68"/>
      <c r="F1621" s="68"/>
      <c r="G1621" s="68"/>
      <c r="H1621" s="68"/>
      <c r="I1621" s="68"/>
      <c r="J1621" s="68"/>
      <c r="K1621" s="68"/>
      <c r="L1621" s="68"/>
      <c r="M1621" s="68"/>
      <c r="N1621" s="68"/>
      <c r="O1621" s="68"/>
      <c r="P1621" s="68"/>
      <c r="Q1621" s="68"/>
      <c r="R1621" s="68"/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</row>
    <row r="1622" spans="2:40">
      <c r="B1622" s="68"/>
      <c r="C1622" s="68"/>
      <c r="D1622" s="68"/>
      <c r="E1622" s="68"/>
      <c r="F1622" s="68"/>
      <c r="G1622" s="68"/>
      <c r="H1622" s="68"/>
      <c r="I1622" s="68"/>
      <c r="J1622" s="68"/>
      <c r="K1622" s="68"/>
      <c r="L1622" s="68"/>
      <c r="M1622" s="68"/>
      <c r="N1622" s="68"/>
      <c r="O1622" s="68"/>
      <c r="P1622" s="68"/>
      <c r="Q1622" s="68"/>
      <c r="R1622" s="68"/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</row>
    <row r="1623" spans="2:40">
      <c r="B1623" s="68"/>
      <c r="C1623" s="68"/>
      <c r="D1623" s="68"/>
      <c r="E1623" s="68"/>
      <c r="F1623" s="68"/>
      <c r="G1623" s="68"/>
      <c r="H1623" s="68"/>
      <c r="I1623" s="68"/>
      <c r="J1623" s="68"/>
      <c r="K1623" s="68"/>
      <c r="L1623" s="68"/>
      <c r="M1623" s="68"/>
      <c r="N1623" s="68"/>
      <c r="O1623" s="68"/>
      <c r="P1623" s="68"/>
      <c r="Q1623" s="68"/>
      <c r="R1623" s="68"/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</row>
    <row r="1624" spans="2:40">
      <c r="B1624" s="68"/>
      <c r="C1624" s="68"/>
      <c r="D1624" s="68"/>
      <c r="E1624" s="68"/>
      <c r="F1624" s="68"/>
      <c r="G1624" s="68"/>
      <c r="H1624" s="68"/>
      <c r="I1624" s="68"/>
      <c r="J1624" s="68"/>
      <c r="K1624" s="68"/>
      <c r="L1624" s="68"/>
      <c r="M1624" s="68"/>
      <c r="N1624" s="68"/>
      <c r="O1624" s="68"/>
      <c r="P1624" s="68"/>
      <c r="Q1624" s="68"/>
      <c r="R1624" s="68"/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</row>
    <row r="1625" spans="2:40">
      <c r="B1625" s="68"/>
      <c r="C1625" s="68"/>
      <c r="D1625" s="68"/>
      <c r="E1625" s="68"/>
      <c r="F1625" s="68"/>
      <c r="G1625" s="68"/>
      <c r="H1625" s="68"/>
      <c r="I1625" s="68"/>
      <c r="J1625" s="68"/>
      <c r="K1625" s="68"/>
      <c r="L1625" s="68"/>
      <c r="M1625" s="68"/>
      <c r="N1625" s="68"/>
      <c r="O1625" s="68"/>
      <c r="P1625" s="68"/>
      <c r="Q1625" s="68"/>
      <c r="R1625" s="68"/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</row>
    <row r="1626" spans="2:40">
      <c r="B1626" s="68"/>
      <c r="C1626" s="68"/>
      <c r="D1626" s="68"/>
      <c r="E1626" s="68"/>
      <c r="F1626" s="68"/>
      <c r="G1626" s="68"/>
      <c r="H1626" s="68"/>
      <c r="I1626" s="68"/>
      <c r="J1626" s="68"/>
      <c r="K1626" s="68"/>
      <c r="L1626" s="68"/>
      <c r="M1626" s="68"/>
      <c r="N1626" s="68"/>
      <c r="O1626" s="68"/>
      <c r="P1626" s="68"/>
      <c r="Q1626" s="68"/>
      <c r="R1626" s="68"/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</row>
    <row r="1627" spans="2:40">
      <c r="B1627" s="68"/>
      <c r="C1627" s="68"/>
      <c r="D1627" s="68"/>
      <c r="E1627" s="68"/>
      <c r="F1627" s="68"/>
      <c r="G1627" s="68"/>
      <c r="H1627" s="68"/>
      <c r="I1627" s="68"/>
      <c r="J1627" s="68"/>
      <c r="K1627" s="68"/>
      <c r="L1627" s="68"/>
      <c r="M1627" s="68"/>
      <c r="N1627" s="68"/>
      <c r="O1627" s="68"/>
      <c r="P1627" s="68"/>
      <c r="Q1627" s="68"/>
      <c r="R1627" s="68"/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</row>
    <row r="1628" spans="2:40">
      <c r="B1628" s="68"/>
      <c r="C1628" s="68"/>
      <c r="D1628" s="68"/>
      <c r="E1628" s="68"/>
      <c r="F1628" s="68"/>
      <c r="G1628" s="68"/>
      <c r="H1628" s="68"/>
      <c r="I1628" s="68"/>
      <c r="J1628" s="68"/>
      <c r="K1628" s="68"/>
      <c r="L1628" s="68"/>
      <c r="M1628" s="68"/>
      <c r="N1628" s="68"/>
      <c r="O1628" s="68"/>
      <c r="P1628" s="68"/>
      <c r="Q1628" s="68"/>
      <c r="R1628" s="68"/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</row>
    <row r="1629" spans="2:40">
      <c r="B1629" s="68"/>
      <c r="C1629" s="68"/>
      <c r="D1629" s="68"/>
      <c r="E1629" s="68"/>
      <c r="F1629" s="68"/>
      <c r="G1629" s="68"/>
      <c r="H1629" s="68"/>
      <c r="I1629" s="68"/>
      <c r="J1629" s="68"/>
      <c r="K1629" s="68"/>
      <c r="L1629" s="68"/>
      <c r="M1629" s="68"/>
      <c r="N1629" s="68"/>
      <c r="O1629" s="68"/>
      <c r="P1629" s="68"/>
      <c r="Q1629" s="68"/>
      <c r="R1629" s="68"/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</row>
    <row r="1630" spans="2:40">
      <c r="B1630" s="68"/>
      <c r="C1630" s="68"/>
      <c r="D1630" s="68"/>
      <c r="E1630" s="68"/>
      <c r="F1630" s="68"/>
      <c r="G1630" s="68"/>
      <c r="H1630" s="68"/>
      <c r="I1630" s="68"/>
      <c r="J1630" s="68"/>
      <c r="K1630" s="68"/>
      <c r="L1630" s="68"/>
      <c r="M1630" s="68"/>
      <c r="N1630" s="68"/>
      <c r="O1630" s="68"/>
      <c r="P1630" s="68"/>
      <c r="Q1630" s="68"/>
      <c r="R1630" s="68"/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</row>
    <row r="1631" spans="2:40">
      <c r="B1631" s="68"/>
      <c r="C1631" s="68"/>
      <c r="D1631" s="68"/>
      <c r="E1631" s="68"/>
      <c r="F1631" s="68"/>
      <c r="G1631" s="68"/>
      <c r="H1631" s="68"/>
      <c r="I1631" s="68"/>
      <c r="J1631" s="68"/>
      <c r="K1631" s="68"/>
      <c r="L1631" s="68"/>
      <c r="M1631" s="68"/>
      <c r="N1631" s="68"/>
      <c r="O1631" s="68"/>
      <c r="P1631" s="68"/>
      <c r="Q1631" s="68"/>
      <c r="R1631" s="68"/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</row>
    <row r="1632" spans="2:40">
      <c r="B1632" s="68"/>
      <c r="C1632" s="68"/>
      <c r="D1632" s="68"/>
      <c r="E1632" s="68"/>
      <c r="F1632" s="68"/>
      <c r="G1632" s="68"/>
      <c r="H1632" s="68"/>
      <c r="I1632" s="68"/>
      <c r="J1632" s="68"/>
      <c r="K1632" s="68"/>
      <c r="L1632" s="68"/>
      <c r="M1632" s="68"/>
      <c r="N1632" s="68"/>
      <c r="O1632" s="68"/>
      <c r="P1632" s="68"/>
      <c r="Q1632" s="68"/>
      <c r="R1632" s="68"/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</row>
    <row r="1633" spans="2:40">
      <c r="B1633" s="68"/>
      <c r="C1633" s="68"/>
      <c r="D1633" s="68"/>
      <c r="E1633" s="68"/>
      <c r="F1633" s="68"/>
      <c r="G1633" s="68"/>
      <c r="H1633" s="68"/>
      <c r="I1633" s="68"/>
      <c r="J1633" s="68"/>
      <c r="K1633" s="68"/>
      <c r="L1633" s="68"/>
      <c r="M1633" s="68"/>
      <c r="N1633" s="68"/>
      <c r="O1633" s="68"/>
      <c r="P1633" s="68"/>
      <c r="Q1633" s="68"/>
      <c r="R1633" s="68"/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</row>
    <row r="1634" spans="2:40">
      <c r="B1634" s="68"/>
      <c r="C1634" s="68"/>
      <c r="D1634" s="68"/>
      <c r="E1634" s="68"/>
      <c r="F1634" s="68"/>
      <c r="G1634" s="68"/>
      <c r="H1634" s="68"/>
      <c r="I1634" s="68"/>
      <c r="J1634" s="68"/>
      <c r="K1634" s="68"/>
      <c r="L1634" s="68"/>
      <c r="M1634" s="68"/>
      <c r="N1634" s="68"/>
      <c r="O1634" s="68"/>
      <c r="P1634" s="68"/>
      <c r="Q1634" s="68"/>
      <c r="R1634" s="68"/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</row>
    <row r="1635" spans="2:40">
      <c r="B1635" s="68"/>
      <c r="C1635" s="68"/>
      <c r="D1635" s="68"/>
      <c r="E1635" s="68"/>
      <c r="F1635" s="68"/>
      <c r="G1635" s="68"/>
      <c r="H1635" s="68"/>
      <c r="I1635" s="68"/>
      <c r="J1635" s="68"/>
      <c r="K1635" s="68"/>
      <c r="L1635" s="68"/>
      <c r="M1635" s="68"/>
      <c r="N1635" s="68"/>
      <c r="O1635" s="68"/>
      <c r="P1635" s="68"/>
      <c r="Q1635" s="68"/>
      <c r="R1635" s="68"/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</row>
    <row r="1636" spans="2:40">
      <c r="B1636" s="68"/>
      <c r="C1636" s="68"/>
      <c r="D1636" s="68"/>
      <c r="E1636" s="68"/>
      <c r="F1636" s="68"/>
      <c r="G1636" s="68"/>
      <c r="H1636" s="68"/>
      <c r="I1636" s="68"/>
      <c r="J1636" s="68"/>
      <c r="K1636" s="68"/>
      <c r="L1636" s="68"/>
      <c r="M1636" s="68"/>
      <c r="N1636" s="68"/>
      <c r="O1636" s="68"/>
      <c r="P1636" s="68"/>
      <c r="Q1636" s="68"/>
      <c r="R1636" s="68"/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</row>
    <row r="1637" spans="2:40">
      <c r="B1637" s="68"/>
      <c r="C1637" s="68"/>
      <c r="D1637" s="68"/>
      <c r="E1637" s="68"/>
      <c r="F1637" s="68"/>
      <c r="G1637" s="68"/>
      <c r="H1637" s="68"/>
      <c r="I1637" s="68"/>
      <c r="J1637" s="68"/>
      <c r="K1637" s="68"/>
      <c r="L1637" s="68"/>
      <c r="M1637" s="68"/>
      <c r="N1637" s="68"/>
      <c r="O1637" s="68"/>
      <c r="P1637" s="68"/>
      <c r="Q1637" s="68"/>
      <c r="R1637" s="68"/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</row>
    <row r="1638" spans="2:40">
      <c r="B1638" s="68"/>
      <c r="C1638" s="68"/>
      <c r="D1638" s="68"/>
      <c r="E1638" s="68"/>
      <c r="F1638" s="68"/>
      <c r="G1638" s="68"/>
      <c r="H1638" s="68"/>
      <c r="I1638" s="68"/>
      <c r="J1638" s="68"/>
      <c r="K1638" s="68"/>
      <c r="L1638" s="68"/>
      <c r="M1638" s="68"/>
      <c r="N1638" s="68"/>
      <c r="O1638" s="68"/>
      <c r="P1638" s="68"/>
      <c r="Q1638" s="68"/>
      <c r="R1638" s="68"/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</row>
    <row r="1639" spans="2:40">
      <c r="B1639" s="68"/>
      <c r="C1639" s="68"/>
      <c r="D1639" s="68"/>
      <c r="E1639" s="68"/>
      <c r="F1639" s="68"/>
      <c r="G1639" s="68"/>
      <c r="H1639" s="68"/>
      <c r="I1639" s="68"/>
      <c r="J1639" s="68"/>
      <c r="K1639" s="68"/>
      <c r="L1639" s="68"/>
      <c r="M1639" s="68"/>
      <c r="N1639" s="68"/>
      <c r="O1639" s="68"/>
      <c r="P1639" s="68"/>
      <c r="Q1639" s="68"/>
      <c r="R1639" s="68"/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</row>
    <row r="1640" spans="2:40">
      <c r="B1640" s="68"/>
      <c r="C1640" s="68"/>
      <c r="D1640" s="68"/>
      <c r="E1640" s="68"/>
      <c r="F1640" s="68"/>
      <c r="G1640" s="68"/>
      <c r="H1640" s="68"/>
      <c r="I1640" s="68"/>
      <c r="J1640" s="68"/>
      <c r="K1640" s="68"/>
      <c r="L1640" s="68"/>
      <c r="M1640" s="68"/>
      <c r="N1640" s="68"/>
      <c r="O1640" s="68"/>
      <c r="P1640" s="68"/>
      <c r="Q1640" s="68"/>
      <c r="R1640" s="68"/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</row>
    <row r="1641" spans="2:40">
      <c r="B1641" s="68"/>
      <c r="C1641" s="68"/>
      <c r="D1641" s="68"/>
      <c r="E1641" s="68"/>
      <c r="F1641" s="68"/>
      <c r="G1641" s="68"/>
      <c r="H1641" s="68"/>
      <c r="I1641" s="68"/>
      <c r="J1641" s="68"/>
      <c r="K1641" s="68"/>
      <c r="L1641" s="68"/>
      <c r="M1641" s="68"/>
      <c r="N1641" s="68"/>
      <c r="O1641" s="68"/>
      <c r="P1641" s="68"/>
      <c r="Q1641" s="68"/>
      <c r="R1641" s="68"/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</row>
    <row r="1642" spans="2:40">
      <c r="B1642" s="68"/>
      <c r="C1642" s="68"/>
      <c r="D1642" s="68"/>
      <c r="E1642" s="68"/>
      <c r="F1642" s="68"/>
      <c r="G1642" s="68"/>
      <c r="H1642" s="68"/>
      <c r="I1642" s="68"/>
      <c r="J1642" s="68"/>
      <c r="K1642" s="68"/>
      <c r="L1642" s="68"/>
      <c r="M1642" s="68"/>
      <c r="N1642" s="68"/>
      <c r="O1642" s="68"/>
      <c r="P1642" s="68"/>
      <c r="Q1642" s="68"/>
      <c r="R1642" s="68"/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</row>
    <row r="1643" spans="2:40">
      <c r="B1643" s="68"/>
      <c r="C1643" s="68"/>
      <c r="D1643" s="68"/>
      <c r="E1643" s="68"/>
      <c r="F1643" s="68"/>
      <c r="G1643" s="68"/>
      <c r="H1643" s="68"/>
      <c r="I1643" s="68"/>
      <c r="J1643" s="68"/>
      <c r="K1643" s="68"/>
      <c r="L1643" s="68"/>
      <c r="M1643" s="68"/>
      <c r="N1643" s="68"/>
      <c r="O1643" s="68"/>
      <c r="P1643" s="68"/>
      <c r="Q1643" s="68"/>
      <c r="R1643" s="68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</row>
    <row r="1644" spans="2:40">
      <c r="B1644" s="68"/>
      <c r="C1644" s="68"/>
      <c r="D1644" s="68"/>
      <c r="E1644" s="68"/>
      <c r="F1644" s="68"/>
      <c r="G1644" s="68"/>
      <c r="H1644" s="68"/>
      <c r="I1644" s="68"/>
      <c r="J1644" s="68"/>
      <c r="K1644" s="68"/>
      <c r="L1644" s="68"/>
      <c r="M1644" s="68"/>
      <c r="N1644" s="68"/>
      <c r="O1644" s="68"/>
      <c r="P1644" s="68"/>
      <c r="Q1644" s="68"/>
      <c r="R1644" s="68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</row>
    <row r="1645" spans="2:40">
      <c r="B1645" s="68"/>
      <c r="C1645" s="68"/>
      <c r="D1645" s="68"/>
      <c r="E1645" s="68"/>
      <c r="F1645" s="68"/>
      <c r="G1645" s="68"/>
      <c r="H1645" s="68"/>
      <c r="I1645" s="68"/>
      <c r="J1645" s="68"/>
      <c r="K1645" s="68"/>
      <c r="L1645" s="68"/>
      <c r="M1645" s="68"/>
      <c r="N1645" s="68"/>
      <c r="O1645" s="68"/>
      <c r="P1645" s="68"/>
      <c r="Q1645" s="68"/>
      <c r="R1645" s="68"/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</row>
    <row r="1646" spans="2:40">
      <c r="B1646" s="68"/>
      <c r="C1646" s="68"/>
      <c r="D1646" s="68"/>
      <c r="E1646" s="68"/>
      <c r="F1646" s="68"/>
      <c r="G1646" s="68"/>
      <c r="H1646" s="68"/>
      <c r="I1646" s="68"/>
      <c r="J1646" s="68"/>
      <c r="K1646" s="68"/>
      <c r="L1646" s="68"/>
      <c r="M1646" s="68"/>
      <c r="N1646" s="68"/>
      <c r="O1646" s="68"/>
      <c r="P1646" s="68"/>
      <c r="Q1646" s="68"/>
      <c r="R1646" s="68"/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</row>
    <row r="1647" spans="2:40">
      <c r="B1647" s="68"/>
      <c r="C1647" s="68"/>
      <c r="D1647" s="68"/>
      <c r="E1647" s="68"/>
      <c r="F1647" s="68"/>
      <c r="G1647" s="68"/>
      <c r="H1647" s="68"/>
      <c r="I1647" s="68"/>
      <c r="J1647" s="68"/>
      <c r="K1647" s="68"/>
      <c r="L1647" s="68"/>
      <c r="M1647" s="68"/>
      <c r="N1647" s="68"/>
      <c r="O1647" s="68"/>
      <c r="P1647" s="68"/>
      <c r="Q1647" s="68"/>
      <c r="R1647" s="68"/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</row>
    <row r="1648" spans="2:40">
      <c r="B1648" s="68"/>
      <c r="C1648" s="68"/>
      <c r="D1648" s="68"/>
      <c r="E1648" s="68"/>
      <c r="F1648" s="68"/>
      <c r="G1648" s="68"/>
      <c r="H1648" s="68"/>
      <c r="I1648" s="68"/>
      <c r="J1648" s="68"/>
      <c r="K1648" s="68"/>
      <c r="L1648" s="68"/>
      <c r="M1648" s="68"/>
      <c r="N1648" s="68"/>
      <c r="O1648" s="68"/>
      <c r="P1648" s="68"/>
      <c r="Q1648" s="68"/>
      <c r="R1648" s="68"/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</row>
    <row r="1649" spans="2:40">
      <c r="B1649" s="68"/>
      <c r="C1649" s="68"/>
      <c r="D1649" s="68"/>
      <c r="E1649" s="68"/>
      <c r="F1649" s="68"/>
      <c r="G1649" s="68"/>
      <c r="H1649" s="68"/>
      <c r="I1649" s="68"/>
      <c r="J1649" s="68"/>
      <c r="K1649" s="68"/>
      <c r="L1649" s="68"/>
      <c r="M1649" s="68"/>
      <c r="N1649" s="68"/>
      <c r="O1649" s="68"/>
      <c r="P1649" s="68"/>
      <c r="Q1649" s="68"/>
      <c r="R1649" s="68"/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</row>
    <row r="1650" spans="2:40">
      <c r="B1650" s="68"/>
      <c r="C1650" s="68"/>
      <c r="D1650" s="68"/>
      <c r="E1650" s="68"/>
      <c r="F1650" s="68"/>
      <c r="G1650" s="68"/>
      <c r="H1650" s="68"/>
      <c r="I1650" s="68"/>
      <c r="J1650" s="68"/>
      <c r="K1650" s="68"/>
      <c r="L1650" s="68"/>
      <c r="M1650" s="68"/>
      <c r="N1650" s="68"/>
      <c r="O1650" s="68"/>
      <c r="P1650" s="68"/>
      <c r="Q1650" s="68"/>
      <c r="R1650" s="68"/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</row>
    <row r="1651" spans="2:40">
      <c r="B1651" s="68"/>
      <c r="C1651" s="68"/>
      <c r="D1651" s="68"/>
      <c r="E1651" s="68"/>
      <c r="F1651" s="68"/>
      <c r="G1651" s="68"/>
      <c r="H1651" s="68"/>
      <c r="I1651" s="68"/>
      <c r="J1651" s="68"/>
      <c r="K1651" s="68"/>
      <c r="L1651" s="68"/>
      <c r="M1651" s="68"/>
      <c r="N1651" s="68"/>
      <c r="O1651" s="68"/>
      <c r="P1651" s="68"/>
      <c r="Q1651" s="68"/>
      <c r="R1651" s="68"/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</row>
    <row r="1652" spans="2:40">
      <c r="B1652" s="68"/>
      <c r="C1652" s="68"/>
      <c r="D1652" s="68"/>
      <c r="E1652" s="68"/>
      <c r="F1652" s="68"/>
      <c r="G1652" s="68"/>
      <c r="H1652" s="68"/>
      <c r="I1652" s="68"/>
      <c r="J1652" s="68"/>
      <c r="K1652" s="68"/>
      <c r="L1652" s="68"/>
      <c r="M1652" s="68"/>
      <c r="N1652" s="68"/>
      <c r="O1652" s="68"/>
      <c r="P1652" s="68"/>
      <c r="Q1652" s="68"/>
      <c r="R1652" s="68"/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</row>
    <row r="1653" spans="2:40">
      <c r="B1653" s="68"/>
      <c r="C1653" s="68"/>
      <c r="D1653" s="68"/>
      <c r="E1653" s="68"/>
      <c r="F1653" s="68"/>
      <c r="G1653" s="68"/>
      <c r="H1653" s="68"/>
      <c r="I1653" s="68"/>
      <c r="J1653" s="68"/>
      <c r="K1653" s="68"/>
      <c r="L1653" s="68"/>
      <c r="M1653" s="68"/>
      <c r="N1653" s="68"/>
      <c r="O1653" s="68"/>
      <c r="P1653" s="68"/>
      <c r="Q1653" s="68"/>
      <c r="R1653" s="68"/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</row>
    <row r="1654" spans="2:40">
      <c r="B1654" s="68"/>
      <c r="C1654" s="68"/>
      <c r="D1654" s="68"/>
      <c r="E1654" s="68"/>
      <c r="F1654" s="68"/>
      <c r="G1654" s="68"/>
      <c r="H1654" s="68"/>
      <c r="I1654" s="68"/>
      <c r="J1654" s="68"/>
      <c r="K1654" s="68"/>
      <c r="L1654" s="68"/>
      <c r="M1654" s="68"/>
      <c r="N1654" s="68"/>
      <c r="O1654" s="68"/>
      <c r="P1654" s="68"/>
      <c r="Q1654" s="68"/>
      <c r="R1654" s="68"/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</row>
    <row r="1655" spans="2:40">
      <c r="B1655" s="68"/>
      <c r="C1655" s="68"/>
      <c r="D1655" s="68"/>
      <c r="E1655" s="68"/>
      <c r="F1655" s="68"/>
      <c r="G1655" s="68"/>
      <c r="H1655" s="68"/>
      <c r="I1655" s="68"/>
      <c r="J1655" s="68"/>
      <c r="K1655" s="68"/>
      <c r="L1655" s="68"/>
      <c r="M1655" s="68"/>
      <c r="N1655" s="68"/>
      <c r="O1655" s="68"/>
      <c r="P1655" s="68"/>
      <c r="Q1655" s="68"/>
      <c r="R1655" s="68"/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</row>
    <row r="1656" spans="2:40">
      <c r="B1656" s="68"/>
      <c r="C1656" s="68"/>
      <c r="D1656" s="68"/>
      <c r="E1656" s="68"/>
      <c r="F1656" s="68"/>
      <c r="G1656" s="68"/>
      <c r="H1656" s="68"/>
      <c r="I1656" s="68"/>
      <c r="J1656" s="68"/>
      <c r="K1656" s="68"/>
      <c r="L1656" s="68"/>
      <c r="M1656" s="68"/>
      <c r="N1656" s="68"/>
      <c r="O1656" s="68"/>
      <c r="P1656" s="68"/>
      <c r="Q1656" s="68"/>
      <c r="R1656" s="68"/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</row>
    <row r="1657" spans="2:40">
      <c r="B1657" s="68"/>
      <c r="C1657" s="68"/>
      <c r="D1657" s="68"/>
      <c r="E1657" s="68"/>
      <c r="F1657" s="68"/>
      <c r="G1657" s="68"/>
      <c r="H1657" s="68"/>
      <c r="I1657" s="68"/>
      <c r="J1657" s="68"/>
      <c r="K1657" s="68"/>
      <c r="L1657" s="68"/>
      <c r="M1657" s="68"/>
      <c r="N1657" s="68"/>
      <c r="O1657" s="68"/>
      <c r="P1657" s="68"/>
      <c r="Q1657" s="68"/>
      <c r="R1657" s="68"/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</row>
    <row r="1658" spans="2:40">
      <c r="B1658" s="68"/>
      <c r="C1658" s="68"/>
      <c r="D1658" s="68"/>
      <c r="E1658" s="68"/>
      <c r="F1658" s="68"/>
      <c r="G1658" s="68"/>
      <c r="H1658" s="68"/>
      <c r="I1658" s="68"/>
      <c r="J1658" s="68"/>
      <c r="K1658" s="68"/>
      <c r="L1658" s="68"/>
      <c r="M1658" s="68"/>
      <c r="N1658" s="68"/>
      <c r="O1658" s="68"/>
      <c r="P1658" s="68"/>
      <c r="Q1658" s="68"/>
      <c r="R1658" s="68"/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</row>
    <row r="1659" spans="2:40">
      <c r="B1659" s="68"/>
      <c r="C1659" s="68"/>
      <c r="D1659" s="68"/>
      <c r="E1659" s="68"/>
      <c r="F1659" s="68"/>
      <c r="G1659" s="68"/>
      <c r="H1659" s="68"/>
      <c r="I1659" s="68"/>
      <c r="J1659" s="68"/>
      <c r="K1659" s="68"/>
      <c r="L1659" s="68"/>
      <c r="M1659" s="68"/>
      <c r="N1659" s="68"/>
      <c r="O1659" s="68"/>
      <c r="P1659" s="68"/>
      <c r="Q1659" s="68"/>
      <c r="R1659" s="68"/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</row>
    <row r="1660" spans="2:40">
      <c r="B1660" s="68"/>
      <c r="C1660" s="68"/>
      <c r="D1660" s="68"/>
      <c r="E1660" s="68"/>
      <c r="F1660" s="68"/>
      <c r="G1660" s="68"/>
      <c r="H1660" s="68"/>
      <c r="I1660" s="68"/>
      <c r="J1660" s="68"/>
      <c r="K1660" s="68"/>
      <c r="L1660" s="68"/>
      <c r="M1660" s="68"/>
      <c r="N1660" s="68"/>
      <c r="O1660" s="68"/>
      <c r="P1660" s="68"/>
      <c r="Q1660" s="68"/>
      <c r="R1660" s="68"/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</row>
    <row r="1661" spans="2:40">
      <c r="B1661" s="68"/>
      <c r="C1661" s="68"/>
      <c r="D1661" s="68"/>
      <c r="E1661" s="68"/>
      <c r="F1661" s="68"/>
      <c r="G1661" s="68"/>
      <c r="H1661" s="68"/>
      <c r="I1661" s="68"/>
      <c r="J1661" s="68"/>
      <c r="K1661" s="68"/>
      <c r="L1661" s="68"/>
      <c r="M1661" s="68"/>
      <c r="N1661" s="68"/>
      <c r="O1661" s="68"/>
      <c r="P1661" s="68"/>
      <c r="Q1661" s="68"/>
      <c r="R1661" s="68"/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</row>
    <row r="1662" spans="2:40">
      <c r="B1662" s="68"/>
      <c r="C1662" s="68"/>
      <c r="D1662" s="68"/>
      <c r="E1662" s="68"/>
      <c r="F1662" s="68"/>
      <c r="G1662" s="68"/>
      <c r="H1662" s="68"/>
      <c r="I1662" s="68"/>
      <c r="J1662" s="68"/>
      <c r="K1662" s="68"/>
      <c r="L1662" s="68"/>
      <c r="M1662" s="68"/>
      <c r="N1662" s="68"/>
      <c r="O1662" s="68"/>
      <c r="P1662" s="68"/>
      <c r="Q1662" s="68"/>
      <c r="R1662" s="68"/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</row>
    <row r="1663" spans="2:40">
      <c r="B1663" s="68"/>
      <c r="C1663" s="68"/>
      <c r="D1663" s="68"/>
      <c r="E1663" s="68"/>
      <c r="F1663" s="68"/>
      <c r="G1663" s="68"/>
      <c r="H1663" s="68"/>
      <c r="I1663" s="68"/>
      <c r="J1663" s="68"/>
      <c r="K1663" s="68"/>
      <c r="L1663" s="68"/>
      <c r="M1663" s="68"/>
      <c r="N1663" s="68"/>
      <c r="O1663" s="68"/>
      <c r="P1663" s="68"/>
      <c r="Q1663" s="68"/>
      <c r="R1663" s="68"/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</row>
    <row r="1664" spans="2:40">
      <c r="B1664" s="68"/>
      <c r="C1664" s="68"/>
      <c r="D1664" s="68"/>
      <c r="E1664" s="68"/>
      <c r="F1664" s="68"/>
      <c r="G1664" s="68"/>
      <c r="H1664" s="68"/>
      <c r="I1664" s="68"/>
      <c r="J1664" s="68"/>
      <c r="K1664" s="68"/>
      <c r="L1664" s="68"/>
      <c r="M1664" s="68"/>
      <c r="N1664" s="68"/>
      <c r="O1664" s="68"/>
      <c r="P1664" s="68"/>
      <c r="Q1664" s="68"/>
      <c r="R1664" s="68"/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</row>
    <row r="1665" spans="2:40">
      <c r="B1665" s="68"/>
      <c r="C1665" s="68"/>
      <c r="D1665" s="68"/>
      <c r="E1665" s="68"/>
      <c r="F1665" s="68"/>
      <c r="G1665" s="68"/>
      <c r="H1665" s="68"/>
      <c r="I1665" s="68"/>
      <c r="J1665" s="68"/>
      <c r="K1665" s="68"/>
      <c r="L1665" s="68"/>
      <c r="M1665" s="68"/>
      <c r="N1665" s="68"/>
      <c r="O1665" s="68"/>
      <c r="P1665" s="68"/>
      <c r="Q1665" s="68"/>
      <c r="R1665" s="68"/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</row>
    <row r="1666" spans="2:40">
      <c r="B1666" s="68"/>
      <c r="C1666" s="68"/>
      <c r="D1666" s="68"/>
      <c r="E1666" s="68"/>
      <c r="F1666" s="68"/>
      <c r="G1666" s="68"/>
      <c r="H1666" s="68"/>
      <c r="I1666" s="68"/>
      <c r="J1666" s="68"/>
      <c r="K1666" s="68"/>
      <c r="L1666" s="68"/>
      <c r="M1666" s="68"/>
      <c r="N1666" s="68"/>
      <c r="O1666" s="68"/>
      <c r="P1666" s="68"/>
      <c r="Q1666" s="68"/>
      <c r="R1666" s="68"/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</row>
    <row r="1667" spans="2:40">
      <c r="B1667" s="68"/>
      <c r="C1667" s="68"/>
      <c r="D1667" s="68"/>
      <c r="E1667" s="68"/>
      <c r="F1667" s="68"/>
      <c r="G1667" s="68"/>
      <c r="H1667" s="68"/>
      <c r="I1667" s="68"/>
      <c r="J1667" s="68"/>
      <c r="K1667" s="68"/>
      <c r="L1667" s="68"/>
      <c r="M1667" s="68"/>
      <c r="N1667" s="68"/>
      <c r="O1667" s="68"/>
      <c r="P1667" s="68"/>
      <c r="Q1667" s="68"/>
      <c r="R1667" s="68"/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</row>
    <row r="1668" spans="2:40">
      <c r="B1668" s="68"/>
      <c r="C1668" s="68"/>
      <c r="D1668" s="68"/>
      <c r="E1668" s="68"/>
      <c r="F1668" s="68"/>
      <c r="G1668" s="68"/>
      <c r="H1668" s="68"/>
      <c r="I1668" s="68"/>
      <c r="J1668" s="68"/>
      <c r="K1668" s="68"/>
      <c r="L1668" s="68"/>
      <c r="M1668" s="68"/>
      <c r="N1668" s="68"/>
      <c r="O1668" s="68"/>
      <c r="P1668" s="68"/>
      <c r="Q1668" s="68"/>
      <c r="R1668" s="68"/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</row>
    <row r="1669" spans="2:40">
      <c r="B1669" s="68"/>
      <c r="C1669" s="68"/>
      <c r="D1669" s="68"/>
      <c r="E1669" s="68"/>
      <c r="F1669" s="68"/>
      <c r="G1669" s="68"/>
      <c r="H1669" s="68"/>
      <c r="I1669" s="68"/>
      <c r="J1669" s="68"/>
      <c r="K1669" s="68"/>
      <c r="L1669" s="68"/>
      <c r="M1669" s="68"/>
      <c r="N1669" s="68"/>
      <c r="O1669" s="68"/>
      <c r="P1669" s="68"/>
      <c r="Q1669" s="68"/>
      <c r="R1669" s="68"/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</row>
    <row r="1670" spans="2:40">
      <c r="B1670" s="68"/>
      <c r="C1670" s="68"/>
      <c r="D1670" s="68"/>
      <c r="E1670" s="68"/>
      <c r="F1670" s="68"/>
      <c r="G1670" s="68"/>
      <c r="H1670" s="68"/>
      <c r="I1670" s="68"/>
      <c r="J1670" s="68"/>
      <c r="K1670" s="68"/>
      <c r="L1670" s="68"/>
      <c r="M1670" s="68"/>
      <c r="N1670" s="68"/>
      <c r="O1670" s="68"/>
      <c r="P1670" s="68"/>
      <c r="Q1670" s="68"/>
      <c r="R1670" s="68"/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</row>
    <row r="1671" spans="2:40">
      <c r="B1671" s="68"/>
      <c r="C1671" s="68"/>
      <c r="D1671" s="68"/>
      <c r="E1671" s="68"/>
      <c r="F1671" s="68"/>
      <c r="G1671" s="68"/>
      <c r="H1671" s="68"/>
      <c r="I1671" s="68"/>
      <c r="J1671" s="68"/>
      <c r="K1671" s="68"/>
      <c r="L1671" s="68"/>
      <c r="M1671" s="68"/>
      <c r="N1671" s="68"/>
      <c r="O1671" s="68"/>
      <c r="P1671" s="68"/>
      <c r="Q1671" s="68"/>
      <c r="R1671" s="68"/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</row>
    <row r="1672" spans="2:40">
      <c r="B1672" s="68"/>
      <c r="C1672" s="68"/>
      <c r="D1672" s="68"/>
      <c r="E1672" s="68"/>
      <c r="F1672" s="68"/>
      <c r="G1672" s="68"/>
      <c r="H1672" s="68"/>
      <c r="I1672" s="68"/>
      <c r="J1672" s="68"/>
      <c r="K1672" s="68"/>
      <c r="L1672" s="68"/>
      <c r="M1672" s="68"/>
      <c r="N1672" s="68"/>
      <c r="O1672" s="68"/>
      <c r="P1672" s="68"/>
      <c r="Q1672" s="68"/>
      <c r="R1672" s="68"/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</row>
    <row r="1673" spans="2:40">
      <c r="B1673" s="68"/>
      <c r="C1673" s="68"/>
      <c r="D1673" s="68"/>
      <c r="E1673" s="68"/>
      <c r="F1673" s="68"/>
      <c r="G1673" s="68"/>
      <c r="H1673" s="68"/>
      <c r="I1673" s="68"/>
      <c r="J1673" s="68"/>
      <c r="K1673" s="68"/>
      <c r="L1673" s="68"/>
      <c r="M1673" s="68"/>
      <c r="N1673" s="68"/>
      <c r="O1673" s="68"/>
      <c r="P1673" s="68"/>
      <c r="Q1673" s="68"/>
      <c r="R1673" s="68"/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</row>
    <row r="1674" spans="2:40">
      <c r="B1674" s="68"/>
      <c r="C1674" s="68"/>
      <c r="D1674" s="68"/>
      <c r="E1674" s="68"/>
      <c r="F1674" s="68"/>
      <c r="G1674" s="68"/>
      <c r="H1674" s="68"/>
      <c r="I1674" s="68"/>
      <c r="J1674" s="68"/>
      <c r="K1674" s="68"/>
      <c r="L1674" s="68"/>
      <c r="M1674" s="68"/>
      <c r="N1674" s="68"/>
      <c r="O1674" s="68"/>
      <c r="P1674" s="68"/>
      <c r="Q1674" s="68"/>
      <c r="R1674" s="68"/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</row>
    <row r="1675" spans="2:40">
      <c r="B1675" s="68"/>
      <c r="C1675" s="68"/>
      <c r="D1675" s="68"/>
      <c r="E1675" s="68"/>
      <c r="F1675" s="68"/>
      <c r="G1675" s="68"/>
      <c r="H1675" s="68"/>
      <c r="I1675" s="68"/>
      <c r="J1675" s="68"/>
      <c r="K1675" s="68"/>
      <c r="L1675" s="68"/>
      <c r="M1675" s="68"/>
      <c r="N1675" s="68"/>
      <c r="O1675" s="68"/>
      <c r="P1675" s="68"/>
      <c r="Q1675" s="68"/>
      <c r="R1675" s="68"/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</row>
    <row r="1676" spans="2:40">
      <c r="B1676" s="68"/>
      <c r="C1676" s="68"/>
      <c r="D1676" s="68"/>
      <c r="E1676" s="68"/>
      <c r="F1676" s="68"/>
      <c r="G1676" s="68"/>
      <c r="H1676" s="68"/>
      <c r="I1676" s="68"/>
      <c r="J1676" s="68"/>
      <c r="K1676" s="68"/>
      <c r="L1676" s="68"/>
      <c r="M1676" s="68"/>
      <c r="N1676" s="68"/>
      <c r="O1676" s="68"/>
      <c r="P1676" s="68"/>
      <c r="Q1676" s="68"/>
      <c r="R1676" s="68"/>
      <c r="S1676" s="68"/>
      <c r="T1676" s="68"/>
      <c r="U1676" s="68"/>
      <c r="V1676" s="68"/>
      <c r="W1676" s="68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</row>
    <row r="1677" spans="2:40">
      <c r="B1677" s="68"/>
      <c r="C1677" s="68"/>
      <c r="D1677" s="68"/>
      <c r="E1677" s="68"/>
      <c r="F1677" s="68"/>
      <c r="G1677" s="68"/>
      <c r="H1677" s="68"/>
      <c r="I1677" s="68"/>
      <c r="J1677" s="68"/>
      <c r="K1677" s="68"/>
      <c r="L1677" s="68"/>
      <c r="M1677" s="68"/>
      <c r="N1677" s="68"/>
      <c r="O1677" s="68"/>
      <c r="P1677" s="68"/>
      <c r="Q1677" s="68"/>
      <c r="R1677" s="68"/>
      <c r="S1677" s="68"/>
      <c r="T1677" s="68"/>
      <c r="U1677" s="68"/>
      <c r="V1677" s="68"/>
      <c r="W1677" s="68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</row>
    <row r="1678" spans="2:40">
      <c r="B1678" s="68"/>
      <c r="C1678" s="68"/>
      <c r="D1678" s="68"/>
      <c r="E1678" s="68"/>
      <c r="F1678" s="68"/>
      <c r="G1678" s="68"/>
      <c r="H1678" s="68"/>
      <c r="I1678" s="68"/>
      <c r="J1678" s="68"/>
      <c r="K1678" s="68"/>
      <c r="L1678" s="68"/>
      <c r="M1678" s="68"/>
      <c r="N1678" s="68"/>
      <c r="O1678" s="68"/>
      <c r="P1678" s="68"/>
      <c r="Q1678" s="68"/>
      <c r="R1678" s="68"/>
      <c r="S1678" s="68"/>
      <c r="T1678" s="68"/>
      <c r="U1678" s="68"/>
      <c r="V1678" s="68"/>
      <c r="W1678" s="68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</row>
    <row r="1679" spans="2:40">
      <c r="B1679" s="68"/>
      <c r="C1679" s="68"/>
      <c r="D1679" s="68"/>
      <c r="E1679" s="68"/>
      <c r="F1679" s="68"/>
      <c r="G1679" s="68"/>
      <c r="H1679" s="68"/>
      <c r="I1679" s="68"/>
      <c r="J1679" s="68"/>
      <c r="K1679" s="68"/>
      <c r="L1679" s="68"/>
      <c r="M1679" s="68"/>
      <c r="N1679" s="68"/>
      <c r="O1679" s="68"/>
      <c r="P1679" s="68"/>
      <c r="Q1679" s="68"/>
      <c r="R1679" s="68"/>
      <c r="S1679" s="68"/>
      <c r="T1679" s="68"/>
      <c r="U1679" s="68"/>
      <c r="V1679" s="68"/>
      <c r="W1679" s="68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</row>
    <row r="1680" spans="2:40">
      <c r="B1680" s="68"/>
      <c r="C1680" s="68"/>
      <c r="D1680" s="68"/>
      <c r="E1680" s="68"/>
      <c r="F1680" s="68"/>
      <c r="G1680" s="68"/>
      <c r="H1680" s="68"/>
      <c r="I1680" s="68"/>
      <c r="J1680" s="68"/>
      <c r="K1680" s="68"/>
      <c r="L1680" s="68"/>
      <c r="M1680" s="68"/>
      <c r="N1680" s="68"/>
      <c r="O1680" s="68"/>
      <c r="P1680" s="68"/>
      <c r="Q1680" s="68"/>
      <c r="R1680" s="68"/>
      <c r="S1680" s="68"/>
      <c r="T1680" s="68"/>
      <c r="U1680" s="68"/>
      <c r="V1680" s="68"/>
      <c r="W1680" s="68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</row>
    <row r="1681" spans="2:40">
      <c r="B1681" s="68"/>
      <c r="C1681" s="68"/>
      <c r="D1681" s="68"/>
      <c r="E1681" s="68"/>
      <c r="F1681" s="68"/>
      <c r="G1681" s="68"/>
      <c r="H1681" s="68"/>
      <c r="I1681" s="68"/>
      <c r="J1681" s="68"/>
      <c r="K1681" s="68"/>
      <c r="L1681" s="68"/>
      <c r="M1681" s="68"/>
      <c r="N1681" s="68"/>
      <c r="O1681" s="68"/>
      <c r="P1681" s="68"/>
      <c r="Q1681" s="68"/>
      <c r="R1681" s="68"/>
      <c r="S1681" s="68"/>
      <c r="T1681" s="68"/>
      <c r="U1681" s="68"/>
      <c r="V1681" s="68"/>
      <c r="W1681" s="68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</row>
    <row r="1682" spans="2:40">
      <c r="B1682" s="68"/>
      <c r="C1682" s="68"/>
      <c r="D1682" s="68"/>
      <c r="E1682" s="68"/>
      <c r="F1682" s="68"/>
      <c r="G1682" s="68"/>
      <c r="H1682" s="68"/>
      <c r="I1682" s="68"/>
      <c r="J1682" s="68"/>
      <c r="K1682" s="68"/>
      <c r="L1682" s="68"/>
      <c r="M1682" s="68"/>
      <c r="N1682" s="68"/>
      <c r="O1682" s="68"/>
      <c r="P1682" s="68"/>
      <c r="Q1682" s="68"/>
      <c r="R1682" s="68"/>
      <c r="S1682" s="68"/>
      <c r="T1682" s="68"/>
      <c r="U1682" s="68"/>
      <c r="V1682" s="68"/>
      <c r="W1682" s="68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</row>
    <row r="1683" spans="2:40">
      <c r="B1683" s="68"/>
      <c r="C1683" s="68"/>
      <c r="D1683" s="68"/>
      <c r="E1683" s="68"/>
      <c r="F1683" s="68"/>
      <c r="G1683" s="68"/>
      <c r="H1683" s="68"/>
      <c r="I1683" s="68"/>
      <c r="J1683" s="68"/>
      <c r="K1683" s="68"/>
      <c r="L1683" s="68"/>
      <c r="M1683" s="68"/>
      <c r="N1683" s="68"/>
      <c r="O1683" s="68"/>
      <c r="P1683" s="68"/>
      <c r="Q1683" s="68"/>
      <c r="R1683" s="68"/>
      <c r="S1683" s="68"/>
      <c r="T1683" s="68"/>
      <c r="U1683" s="68"/>
      <c r="V1683" s="68"/>
      <c r="W1683" s="68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</row>
    <row r="1684" spans="2:40">
      <c r="B1684" s="68"/>
      <c r="C1684" s="68"/>
      <c r="D1684" s="68"/>
      <c r="E1684" s="68"/>
      <c r="F1684" s="68"/>
      <c r="G1684" s="68"/>
      <c r="H1684" s="68"/>
      <c r="I1684" s="68"/>
      <c r="J1684" s="68"/>
      <c r="K1684" s="68"/>
      <c r="L1684" s="68"/>
      <c r="M1684" s="68"/>
      <c r="N1684" s="68"/>
      <c r="O1684" s="68"/>
      <c r="P1684" s="68"/>
      <c r="Q1684" s="68"/>
      <c r="R1684" s="68"/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</row>
    <row r="1685" spans="2:40">
      <c r="B1685" s="68"/>
      <c r="C1685" s="68"/>
      <c r="D1685" s="68"/>
      <c r="E1685" s="68"/>
      <c r="F1685" s="68"/>
      <c r="G1685" s="68"/>
      <c r="H1685" s="68"/>
      <c r="I1685" s="68"/>
      <c r="J1685" s="68"/>
      <c r="K1685" s="68"/>
      <c r="L1685" s="68"/>
      <c r="M1685" s="68"/>
      <c r="N1685" s="68"/>
      <c r="O1685" s="68"/>
      <c r="P1685" s="68"/>
      <c r="Q1685" s="68"/>
      <c r="R1685" s="68"/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</row>
    <row r="1686" spans="2:40">
      <c r="B1686" s="68"/>
      <c r="C1686" s="68"/>
      <c r="D1686" s="68"/>
      <c r="E1686" s="68"/>
      <c r="F1686" s="68"/>
      <c r="G1686" s="68"/>
      <c r="H1686" s="68"/>
      <c r="I1686" s="68"/>
      <c r="J1686" s="68"/>
      <c r="K1686" s="68"/>
      <c r="L1686" s="68"/>
      <c r="M1686" s="68"/>
      <c r="N1686" s="68"/>
      <c r="O1686" s="68"/>
      <c r="P1686" s="68"/>
      <c r="Q1686" s="68"/>
      <c r="R1686" s="68"/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</row>
    <row r="1687" spans="2:40">
      <c r="B1687" s="68"/>
      <c r="C1687" s="68"/>
      <c r="D1687" s="68"/>
      <c r="E1687" s="68"/>
      <c r="F1687" s="68"/>
      <c r="G1687" s="68"/>
      <c r="H1687" s="68"/>
      <c r="I1687" s="68"/>
      <c r="J1687" s="68"/>
      <c r="K1687" s="68"/>
      <c r="L1687" s="68"/>
      <c r="M1687" s="68"/>
      <c r="N1687" s="68"/>
      <c r="O1687" s="68"/>
      <c r="P1687" s="68"/>
      <c r="Q1687" s="68"/>
      <c r="R1687" s="68"/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</row>
    <row r="1688" spans="2:40">
      <c r="B1688" s="68"/>
      <c r="C1688" s="68"/>
      <c r="D1688" s="68"/>
      <c r="E1688" s="68"/>
      <c r="F1688" s="68"/>
      <c r="G1688" s="68"/>
      <c r="H1688" s="68"/>
      <c r="I1688" s="68"/>
      <c r="J1688" s="68"/>
      <c r="K1688" s="68"/>
      <c r="L1688" s="68"/>
      <c r="M1688" s="68"/>
      <c r="N1688" s="68"/>
      <c r="O1688" s="68"/>
      <c r="P1688" s="68"/>
      <c r="Q1688" s="68"/>
      <c r="R1688" s="68"/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</row>
    <row r="1689" spans="2:40">
      <c r="B1689" s="68"/>
      <c r="C1689" s="68"/>
      <c r="D1689" s="68"/>
      <c r="E1689" s="68"/>
      <c r="F1689" s="68"/>
      <c r="G1689" s="68"/>
      <c r="H1689" s="68"/>
      <c r="I1689" s="68"/>
      <c r="J1689" s="68"/>
      <c r="K1689" s="68"/>
      <c r="L1689" s="68"/>
      <c r="M1689" s="68"/>
      <c r="N1689" s="68"/>
      <c r="O1689" s="68"/>
      <c r="P1689" s="68"/>
      <c r="Q1689" s="68"/>
      <c r="R1689" s="68"/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</row>
    <row r="1690" spans="2:40">
      <c r="B1690" s="68"/>
      <c r="C1690" s="68"/>
      <c r="D1690" s="68"/>
      <c r="E1690" s="68"/>
      <c r="F1690" s="68"/>
      <c r="G1690" s="68"/>
      <c r="H1690" s="68"/>
      <c r="I1690" s="68"/>
      <c r="J1690" s="68"/>
      <c r="K1690" s="68"/>
      <c r="L1690" s="68"/>
      <c r="M1690" s="68"/>
      <c r="N1690" s="68"/>
      <c r="O1690" s="68"/>
      <c r="P1690" s="68"/>
      <c r="Q1690" s="68"/>
      <c r="R1690" s="68"/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</row>
    <row r="1691" spans="2:40">
      <c r="B1691" s="68"/>
      <c r="C1691" s="68"/>
      <c r="D1691" s="68"/>
      <c r="E1691" s="68"/>
      <c r="F1691" s="68"/>
      <c r="G1691" s="68"/>
      <c r="H1691" s="68"/>
      <c r="I1691" s="68"/>
      <c r="J1691" s="68"/>
      <c r="K1691" s="68"/>
      <c r="L1691" s="68"/>
      <c r="M1691" s="68"/>
      <c r="N1691" s="68"/>
      <c r="O1691" s="68"/>
      <c r="P1691" s="68"/>
      <c r="Q1691" s="68"/>
      <c r="R1691" s="68"/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</row>
    <row r="1692" spans="2:40">
      <c r="B1692" s="68"/>
      <c r="C1692" s="68"/>
      <c r="D1692" s="68"/>
      <c r="E1692" s="68"/>
      <c r="F1692" s="68"/>
      <c r="G1692" s="68"/>
      <c r="H1692" s="68"/>
      <c r="I1692" s="68"/>
      <c r="J1692" s="68"/>
      <c r="K1692" s="68"/>
      <c r="L1692" s="68"/>
      <c r="M1692" s="68"/>
      <c r="N1692" s="68"/>
      <c r="O1692" s="68"/>
      <c r="P1692" s="68"/>
      <c r="Q1692" s="68"/>
      <c r="R1692" s="68"/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</row>
    <row r="1693" spans="2:40">
      <c r="B1693" s="68"/>
      <c r="C1693" s="68"/>
      <c r="D1693" s="68"/>
      <c r="E1693" s="68"/>
      <c r="F1693" s="68"/>
      <c r="G1693" s="68"/>
      <c r="H1693" s="68"/>
      <c r="I1693" s="68"/>
      <c r="J1693" s="68"/>
      <c r="K1693" s="68"/>
      <c r="L1693" s="68"/>
      <c r="M1693" s="68"/>
      <c r="N1693" s="68"/>
      <c r="O1693" s="68"/>
      <c r="P1693" s="68"/>
      <c r="Q1693" s="68"/>
      <c r="R1693" s="68"/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</row>
    <row r="1694" spans="2:40">
      <c r="B1694" s="68"/>
      <c r="C1694" s="68"/>
      <c r="D1694" s="68"/>
      <c r="E1694" s="68"/>
      <c r="F1694" s="68"/>
      <c r="G1694" s="68"/>
      <c r="H1694" s="68"/>
      <c r="I1694" s="68"/>
      <c r="J1694" s="68"/>
      <c r="K1694" s="68"/>
      <c r="L1694" s="68"/>
      <c r="M1694" s="68"/>
      <c r="N1694" s="68"/>
      <c r="O1694" s="68"/>
      <c r="P1694" s="68"/>
      <c r="Q1694" s="68"/>
      <c r="R1694" s="68"/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</row>
    <row r="1695" spans="2:40">
      <c r="B1695" s="68"/>
      <c r="C1695" s="68"/>
      <c r="D1695" s="68"/>
      <c r="E1695" s="68"/>
      <c r="F1695" s="68"/>
      <c r="G1695" s="68"/>
      <c r="H1695" s="68"/>
      <c r="I1695" s="68"/>
      <c r="J1695" s="68"/>
      <c r="K1695" s="68"/>
      <c r="L1695" s="68"/>
      <c r="M1695" s="68"/>
      <c r="N1695" s="68"/>
      <c r="O1695" s="68"/>
      <c r="P1695" s="68"/>
      <c r="Q1695" s="68"/>
      <c r="R1695" s="68"/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</row>
    <row r="1696" spans="2:40">
      <c r="B1696" s="68"/>
      <c r="C1696" s="68"/>
      <c r="D1696" s="68"/>
      <c r="E1696" s="68"/>
      <c r="F1696" s="68"/>
      <c r="G1696" s="68"/>
      <c r="H1696" s="68"/>
      <c r="I1696" s="68"/>
      <c r="J1696" s="68"/>
      <c r="K1696" s="68"/>
      <c r="L1696" s="68"/>
      <c r="M1696" s="68"/>
      <c r="N1696" s="68"/>
      <c r="O1696" s="68"/>
      <c r="P1696" s="68"/>
      <c r="Q1696" s="68"/>
      <c r="R1696" s="68"/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</row>
    <row r="1697" spans="2:40">
      <c r="B1697" s="68"/>
      <c r="C1697" s="68"/>
      <c r="D1697" s="68"/>
      <c r="E1697" s="68"/>
      <c r="F1697" s="68"/>
      <c r="G1697" s="68"/>
      <c r="H1697" s="68"/>
      <c r="I1697" s="68"/>
      <c r="J1697" s="68"/>
      <c r="K1697" s="68"/>
      <c r="L1697" s="68"/>
      <c r="M1697" s="68"/>
      <c r="N1697" s="68"/>
      <c r="O1697" s="68"/>
      <c r="P1697" s="68"/>
      <c r="Q1697" s="68"/>
      <c r="R1697" s="68"/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</row>
    <row r="1698" spans="2:40">
      <c r="B1698" s="68"/>
      <c r="C1698" s="68"/>
      <c r="D1698" s="68"/>
      <c r="E1698" s="68"/>
      <c r="F1698" s="68"/>
      <c r="G1698" s="68"/>
      <c r="H1698" s="68"/>
      <c r="I1698" s="68"/>
      <c r="J1698" s="68"/>
      <c r="K1698" s="68"/>
      <c r="L1698" s="68"/>
      <c r="M1698" s="68"/>
      <c r="N1698" s="68"/>
      <c r="O1698" s="68"/>
      <c r="P1698" s="68"/>
      <c r="Q1698" s="68"/>
      <c r="R1698" s="68"/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</row>
    <row r="1699" spans="2:40">
      <c r="B1699" s="68"/>
      <c r="C1699" s="68"/>
      <c r="D1699" s="68"/>
      <c r="E1699" s="68"/>
      <c r="F1699" s="68"/>
      <c r="G1699" s="68"/>
      <c r="H1699" s="68"/>
      <c r="I1699" s="68"/>
      <c r="J1699" s="68"/>
      <c r="K1699" s="68"/>
      <c r="L1699" s="68"/>
      <c r="M1699" s="68"/>
      <c r="N1699" s="68"/>
      <c r="O1699" s="68"/>
      <c r="P1699" s="68"/>
      <c r="Q1699" s="68"/>
      <c r="R1699" s="68"/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</row>
    <row r="1700" spans="2:40">
      <c r="B1700" s="68"/>
      <c r="C1700" s="68"/>
      <c r="D1700" s="68"/>
      <c r="E1700" s="68"/>
      <c r="F1700" s="68"/>
      <c r="G1700" s="68"/>
      <c r="H1700" s="68"/>
      <c r="I1700" s="68"/>
      <c r="J1700" s="68"/>
      <c r="K1700" s="68"/>
      <c r="L1700" s="68"/>
      <c r="M1700" s="68"/>
      <c r="N1700" s="68"/>
      <c r="O1700" s="68"/>
      <c r="P1700" s="68"/>
      <c r="Q1700" s="68"/>
      <c r="R1700" s="68"/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</row>
    <row r="1701" spans="2:40">
      <c r="B1701" s="68"/>
      <c r="C1701" s="68"/>
      <c r="D1701" s="68"/>
      <c r="E1701" s="68"/>
      <c r="F1701" s="68"/>
      <c r="G1701" s="68"/>
      <c r="H1701" s="68"/>
      <c r="I1701" s="68"/>
      <c r="J1701" s="68"/>
      <c r="K1701" s="68"/>
      <c r="L1701" s="68"/>
      <c r="M1701" s="68"/>
      <c r="N1701" s="68"/>
      <c r="O1701" s="68"/>
      <c r="P1701" s="68"/>
      <c r="Q1701" s="68"/>
      <c r="R1701" s="68"/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</row>
    <row r="1702" spans="2:40">
      <c r="B1702" s="68"/>
      <c r="C1702" s="68"/>
      <c r="D1702" s="68"/>
      <c r="E1702" s="68"/>
      <c r="F1702" s="68"/>
      <c r="G1702" s="68"/>
      <c r="H1702" s="68"/>
      <c r="I1702" s="68"/>
      <c r="J1702" s="68"/>
      <c r="K1702" s="68"/>
      <c r="L1702" s="68"/>
      <c r="M1702" s="68"/>
      <c r="N1702" s="68"/>
      <c r="O1702" s="68"/>
      <c r="P1702" s="68"/>
      <c r="Q1702" s="68"/>
      <c r="R1702" s="68"/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</row>
    <row r="1703" spans="2:40">
      <c r="B1703" s="68"/>
      <c r="C1703" s="68"/>
      <c r="D1703" s="68"/>
      <c r="E1703" s="68"/>
      <c r="F1703" s="68"/>
      <c r="G1703" s="68"/>
      <c r="H1703" s="68"/>
      <c r="I1703" s="68"/>
      <c r="J1703" s="68"/>
      <c r="K1703" s="68"/>
      <c r="L1703" s="68"/>
      <c r="M1703" s="68"/>
      <c r="N1703" s="68"/>
      <c r="O1703" s="68"/>
      <c r="P1703" s="68"/>
      <c r="Q1703" s="68"/>
      <c r="R1703" s="68"/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</row>
    <row r="1704" spans="2:40">
      <c r="B1704" s="68"/>
      <c r="C1704" s="68"/>
      <c r="D1704" s="68"/>
      <c r="E1704" s="68"/>
      <c r="F1704" s="68"/>
      <c r="G1704" s="68"/>
      <c r="H1704" s="68"/>
      <c r="I1704" s="68"/>
      <c r="J1704" s="68"/>
      <c r="K1704" s="68"/>
      <c r="L1704" s="68"/>
      <c r="M1704" s="68"/>
      <c r="N1704" s="68"/>
      <c r="O1704" s="68"/>
      <c r="P1704" s="68"/>
      <c r="Q1704" s="68"/>
      <c r="R1704" s="68"/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</row>
    <row r="1705" spans="2:40">
      <c r="B1705" s="68"/>
      <c r="C1705" s="68"/>
      <c r="D1705" s="68"/>
      <c r="E1705" s="68"/>
      <c r="F1705" s="68"/>
      <c r="G1705" s="68"/>
      <c r="H1705" s="68"/>
      <c r="I1705" s="68"/>
      <c r="J1705" s="68"/>
      <c r="K1705" s="68"/>
      <c r="L1705" s="68"/>
      <c r="M1705" s="68"/>
      <c r="N1705" s="68"/>
      <c r="O1705" s="68"/>
      <c r="P1705" s="68"/>
      <c r="Q1705" s="68"/>
      <c r="R1705" s="68"/>
      <c r="S1705" s="68"/>
      <c r="T1705" s="68"/>
      <c r="U1705" s="68"/>
      <c r="V1705" s="68"/>
      <c r="W1705" s="68"/>
      <c r="X1705" s="68"/>
      <c r="Y1705" s="68"/>
      <c r="Z1705" s="68"/>
      <c r="AA1705" s="68"/>
      <c r="AB1705" s="68"/>
      <c r="AC1705" s="68"/>
      <c r="AD1705" s="68"/>
      <c r="AE1705" s="68"/>
      <c r="AF1705" s="68"/>
      <c r="AG1705" s="68"/>
      <c r="AH1705" s="68"/>
      <c r="AI1705" s="68"/>
      <c r="AJ1705" s="68"/>
      <c r="AK1705" s="68"/>
      <c r="AL1705" s="68"/>
      <c r="AM1705" s="68"/>
      <c r="AN1705" s="68"/>
    </row>
    <row r="1706" spans="2:40">
      <c r="B1706" s="68"/>
      <c r="C1706" s="68"/>
      <c r="D1706" s="68"/>
      <c r="E1706" s="68"/>
      <c r="F1706" s="68"/>
      <c r="G1706" s="68"/>
      <c r="H1706" s="68"/>
      <c r="I1706" s="68"/>
      <c r="J1706" s="68"/>
      <c r="K1706" s="68"/>
      <c r="L1706" s="68"/>
      <c r="M1706" s="68"/>
      <c r="N1706" s="68"/>
      <c r="O1706" s="68"/>
      <c r="P1706" s="68"/>
      <c r="Q1706" s="68"/>
      <c r="R1706" s="68"/>
      <c r="S1706" s="68"/>
      <c r="T1706" s="68"/>
      <c r="U1706" s="68"/>
      <c r="V1706" s="68"/>
      <c r="W1706" s="68"/>
      <c r="X1706" s="68"/>
      <c r="Y1706" s="68"/>
      <c r="Z1706" s="68"/>
      <c r="AA1706" s="68"/>
      <c r="AB1706" s="68"/>
      <c r="AC1706" s="68"/>
      <c r="AD1706" s="68"/>
      <c r="AE1706" s="68"/>
      <c r="AF1706" s="68"/>
      <c r="AG1706" s="68"/>
      <c r="AH1706" s="68"/>
      <c r="AI1706" s="68"/>
      <c r="AJ1706" s="68"/>
      <c r="AK1706" s="68"/>
      <c r="AL1706" s="68"/>
      <c r="AM1706" s="68"/>
      <c r="AN1706" s="68"/>
    </row>
    <row r="1707" spans="2:40">
      <c r="B1707" s="68"/>
      <c r="C1707" s="68"/>
      <c r="D1707" s="68"/>
      <c r="E1707" s="68"/>
      <c r="F1707" s="68"/>
      <c r="G1707" s="68"/>
      <c r="H1707" s="68"/>
      <c r="I1707" s="68"/>
      <c r="J1707" s="68"/>
      <c r="K1707" s="68"/>
      <c r="L1707" s="68"/>
      <c r="M1707" s="68"/>
      <c r="N1707" s="68"/>
      <c r="O1707" s="68"/>
      <c r="P1707" s="68"/>
      <c r="Q1707" s="68"/>
      <c r="R1707" s="68"/>
      <c r="S1707" s="68"/>
      <c r="T1707" s="68"/>
      <c r="U1707" s="68"/>
      <c r="V1707" s="68"/>
      <c r="W1707" s="68"/>
      <c r="X1707" s="68"/>
      <c r="Y1707" s="68"/>
      <c r="Z1707" s="68"/>
      <c r="AA1707" s="68"/>
      <c r="AB1707" s="68"/>
      <c r="AC1707" s="68"/>
      <c r="AD1707" s="68"/>
      <c r="AE1707" s="68"/>
      <c r="AF1707" s="68"/>
      <c r="AG1707" s="68"/>
      <c r="AH1707" s="68"/>
      <c r="AI1707" s="68"/>
      <c r="AJ1707" s="68"/>
      <c r="AK1707" s="68"/>
      <c r="AL1707" s="68"/>
      <c r="AM1707" s="68"/>
      <c r="AN1707" s="68"/>
    </row>
    <row r="1708" spans="2:40">
      <c r="B1708" s="68"/>
      <c r="C1708" s="68"/>
      <c r="D1708" s="68"/>
      <c r="E1708" s="68"/>
      <c r="F1708" s="68"/>
      <c r="G1708" s="68"/>
      <c r="H1708" s="68"/>
      <c r="I1708" s="68"/>
      <c r="J1708" s="68"/>
      <c r="K1708" s="68"/>
      <c r="L1708" s="68"/>
      <c r="M1708" s="68"/>
      <c r="N1708" s="68"/>
      <c r="O1708" s="68"/>
      <c r="P1708" s="68"/>
      <c r="Q1708" s="68"/>
      <c r="R1708" s="68"/>
      <c r="S1708" s="68"/>
      <c r="T1708" s="68"/>
      <c r="U1708" s="68"/>
      <c r="V1708" s="68"/>
      <c r="W1708" s="68"/>
      <c r="X1708" s="68"/>
      <c r="Y1708" s="68"/>
      <c r="Z1708" s="68"/>
      <c r="AA1708" s="68"/>
      <c r="AB1708" s="68"/>
      <c r="AC1708" s="68"/>
      <c r="AD1708" s="68"/>
      <c r="AE1708" s="68"/>
      <c r="AF1708" s="68"/>
      <c r="AG1708" s="68"/>
      <c r="AH1708" s="68"/>
      <c r="AI1708" s="68"/>
      <c r="AJ1708" s="68"/>
      <c r="AK1708" s="68"/>
      <c r="AL1708" s="68"/>
      <c r="AM1708" s="68"/>
      <c r="AN1708" s="68"/>
    </row>
    <row r="1709" spans="2:40">
      <c r="B1709" s="68"/>
      <c r="C1709" s="68"/>
      <c r="D1709" s="68"/>
      <c r="E1709" s="68"/>
      <c r="F1709" s="68"/>
      <c r="G1709" s="68"/>
      <c r="H1709" s="68"/>
      <c r="I1709" s="68"/>
      <c r="J1709" s="68"/>
      <c r="K1709" s="68"/>
      <c r="L1709" s="68"/>
      <c r="M1709" s="68"/>
      <c r="N1709" s="68"/>
      <c r="O1709" s="68"/>
      <c r="P1709" s="68"/>
      <c r="Q1709" s="68"/>
      <c r="R1709" s="68"/>
      <c r="S1709" s="68"/>
      <c r="T1709" s="68"/>
      <c r="U1709" s="68"/>
      <c r="V1709" s="68"/>
      <c r="W1709" s="68"/>
      <c r="X1709" s="68"/>
      <c r="Y1709" s="68"/>
      <c r="Z1709" s="68"/>
      <c r="AA1709" s="68"/>
      <c r="AB1709" s="68"/>
      <c r="AC1709" s="68"/>
      <c r="AD1709" s="68"/>
      <c r="AE1709" s="68"/>
      <c r="AF1709" s="68"/>
      <c r="AG1709" s="68"/>
      <c r="AH1709" s="68"/>
      <c r="AI1709" s="68"/>
      <c r="AJ1709" s="68"/>
      <c r="AK1709" s="68"/>
      <c r="AL1709" s="68"/>
      <c r="AM1709" s="68"/>
      <c r="AN1709" s="68"/>
    </row>
    <row r="1710" spans="2:40">
      <c r="B1710" s="68"/>
      <c r="C1710" s="68"/>
      <c r="D1710" s="68"/>
      <c r="E1710" s="68"/>
      <c r="F1710" s="68"/>
      <c r="G1710" s="68"/>
      <c r="H1710" s="68"/>
      <c r="I1710" s="68"/>
      <c r="J1710" s="68"/>
      <c r="K1710" s="68"/>
      <c r="L1710" s="68"/>
      <c r="M1710" s="68"/>
      <c r="N1710" s="68"/>
      <c r="O1710" s="68"/>
      <c r="P1710" s="68"/>
      <c r="Q1710" s="68"/>
      <c r="R1710" s="68"/>
      <c r="S1710" s="68"/>
      <c r="T1710" s="68"/>
      <c r="U1710" s="68"/>
      <c r="V1710" s="68"/>
      <c r="W1710" s="68"/>
      <c r="X1710" s="68"/>
      <c r="Y1710" s="68"/>
      <c r="Z1710" s="68"/>
      <c r="AA1710" s="68"/>
      <c r="AB1710" s="68"/>
      <c r="AC1710" s="68"/>
      <c r="AD1710" s="68"/>
      <c r="AE1710" s="68"/>
      <c r="AF1710" s="68"/>
      <c r="AG1710" s="68"/>
      <c r="AH1710" s="68"/>
      <c r="AI1710" s="68"/>
      <c r="AJ1710" s="68"/>
      <c r="AK1710" s="68"/>
      <c r="AL1710" s="68"/>
      <c r="AM1710" s="68"/>
      <c r="AN1710" s="68"/>
    </row>
    <row r="1711" spans="2:40">
      <c r="B1711" s="68"/>
      <c r="C1711" s="68"/>
      <c r="D1711" s="68"/>
      <c r="E1711" s="68"/>
      <c r="F1711" s="68"/>
      <c r="G1711" s="68"/>
      <c r="H1711" s="68"/>
      <c r="I1711" s="68"/>
      <c r="J1711" s="68"/>
      <c r="K1711" s="68"/>
      <c r="L1711" s="68"/>
      <c r="M1711" s="68"/>
      <c r="N1711" s="68"/>
      <c r="O1711" s="68"/>
      <c r="P1711" s="68"/>
      <c r="Q1711" s="68"/>
      <c r="R1711" s="68"/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</row>
    <row r="1712" spans="2:40">
      <c r="B1712" s="68"/>
      <c r="C1712" s="68"/>
      <c r="D1712" s="68"/>
      <c r="E1712" s="68"/>
      <c r="F1712" s="68"/>
      <c r="G1712" s="68"/>
      <c r="H1712" s="68"/>
      <c r="I1712" s="68"/>
      <c r="J1712" s="68"/>
      <c r="K1712" s="68"/>
      <c r="L1712" s="68"/>
      <c r="M1712" s="68"/>
      <c r="N1712" s="68"/>
      <c r="O1712" s="68"/>
      <c r="P1712" s="68"/>
      <c r="Q1712" s="68"/>
      <c r="R1712" s="68"/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</row>
    <row r="1713" spans="2:40">
      <c r="B1713" s="68"/>
      <c r="C1713" s="68"/>
      <c r="D1713" s="68"/>
      <c r="E1713" s="68"/>
      <c r="F1713" s="68"/>
      <c r="G1713" s="68"/>
      <c r="H1713" s="68"/>
      <c r="I1713" s="68"/>
      <c r="J1713" s="68"/>
      <c r="K1713" s="68"/>
      <c r="L1713" s="68"/>
      <c r="M1713" s="68"/>
      <c r="N1713" s="68"/>
      <c r="O1713" s="68"/>
      <c r="P1713" s="68"/>
      <c r="Q1713" s="68"/>
      <c r="R1713" s="68"/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</row>
    <row r="1714" spans="2:40">
      <c r="B1714" s="68"/>
      <c r="C1714" s="68"/>
      <c r="D1714" s="68"/>
      <c r="E1714" s="68"/>
      <c r="F1714" s="68"/>
      <c r="G1714" s="68"/>
      <c r="H1714" s="68"/>
      <c r="I1714" s="68"/>
      <c r="J1714" s="68"/>
      <c r="K1714" s="68"/>
      <c r="L1714" s="68"/>
      <c r="M1714" s="68"/>
      <c r="N1714" s="68"/>
      <c r="O1714" s="68"/>
      <c r="P1714" s="68"/>
      <c r="Q1714" s="68"/>
      <c r="R1714" s="68"/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</row>
    <row r="1715" spans="2:40">
      <c r="B1715" s="68"/>
      <c r="C1715" s="68"/>
      <c r="D1715" s="68"/>
      <c r="E1715" s="68"/>
      <c r="F1715" s="68"/>
      <c r="G1715" s="68"/>
      <c r="H1715" s="68"/>
      <c r="I1715" s="68"/>
      <c r="J1715" s="68"/>
      <c r="K1715" s="68"/>
      <c r="L1715" s="68"/>
      <c r="M1715" s="68"/>
      <c r="N1715" s="68"/>
      <c r="O1715" s="68"/>
      <c r="P1715" s="68"/>
      <c r="Q1715" s="68"/>
      <c r="R1715" s="68"/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</row>
    <row r="1716" spans="2:40">
      <c r="B1716" s="68"/>
      <c r="C1716" s="68"/>
      <c r="D1716" s="68"/>
      <c r="E1716" s="68"/>
      <c r="F1716" s="68"/>
      <c r="G1716" s="68"/>
      <c r="H1716" s="68"/>
      <c r="I1716" s="68"/>
      <c r="J1716" s="68"/>
      <c r="K1716" s="68"/>
      <c r="L1716" s="68"/>
      <c r="M1716" s="68"/>
      <c r="N1716" s="68"/>
      <c r="O1716" s="68"/>
      <c r="P1716" s="68"/>
      <c r="Q1716" s="68"/>
      <c r="R1716" s="68"/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</row>
    <row r="1717" spans="2:40">
      <c r="B1717" s="68"/>
      <c r="C1717" s="68"/>
      <c r="D1717" s="68"/>
      <c r="E1717" s="68"/>
      <c r="F1717" s="68"/>
      <c r="G1717" s="68"/>
      <c r="H1717" s="68"/>
      <c r="I1717" s="68"/>
      <c r="J1717" s="68"/>
      <c r="K1717" s="68"/>
      <c r="L1717" s="68"/>
      <c r="M1717" s="68"/>
      <c r="N1717" s="68"/>
      <c r="O1717" s="68"/>
      <c r="P1717" s="68"/>
      <c r="Q1717" s="68"/>
      <c r="R1717" s="68"/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</row>
    <row r="1718" spans="2:40">
      <c r="B1718" s="68"/>
      <c r="C1718" s="68"/>
      <c r="D1718" s="68"/>
      <c r="E1718" s="68"/>
      <c r="F1718" s="68"/>
      <c r="G1718" s="68"/>
      <c r="H1718" s="68"/>
      <c r="I1718" s="68"/>
      <c r="J1718" s="68"/>
      <c r="K1718" s="68"/>
      <c r="L1718" s="68"/>
      <c r="M1718" s="68"/>
      <c r="N1718" s="68"/>
      <c r="O1718" s="68"/>
      <c r="P1718" s="68"/>
      <c r="Q1718" s="68"/>
      <c r="R1718" s="68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</row>
    <row r="1719" spans="2:40">
      <c r="B1719" s="68"/>
      <c r="C1719" s="68"/>
      <c r="D1719" s="68"/>
      <c r="E1719" s="68"/>
      <c r="F1719" s="68"/>
      <c r="G1719" s="68"/>
      <c r="H1719" s="68"/>
      <c r="I1719" s="68"/>
      <c r="J1719" s="68"/>
      <c r="K1719" s="68"/>
      <c r="L1719" s="68"/>
      <c r="M1719" s="68"/>
      <c r="N1719" s="68"/>
      <c r="O1719" s="68"/>
      <c r="P1719" s="68"/>
      <c r="Q1719" s="68"/>
      <c r="R1719" s="68"/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</row>
    <row r="1720" spans="2:40">
      <c r="B1720" s="68"/>
      <c r="C1720" s="68"/>
      <c r="D1720" s="68"/>
      <c r="E1720" s="68"/>
      <c r="F1720" s="68"/>
      <c r="G1720" s="68"/>
      <c r="H1720" s="68"/>
      <c r="I1720" s="68"/>
      <c r="J1720" s="68"/>
      <c r="K1720" s="68"/>
      <c r="L1720" s="68"/>
      <c r="M1720" s="68"/>
      <c r="N1720" s="68"/>
      <c r="O1720" s="68"/>
      <c r="P1720" s="68"/>
      <c r="Q1720" s="68"/>
      <c r="R1720" s="68"/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</row>
    <row r="1721" spans="2:40">
      <c r="B1721" s="68"/>
      <c r="C1721" s="68"/>
      <c r="D1721" s="68"/>
      <c r="E1721" s="68"/>
      <c r="F1721" s="68"/>
      <c r="G1721" s="68"/>
      <c r="H1721" s="68"/>
      <c r="I1721" s="68"/>
      <c r="J1721" s="68"/>
      <c r="K1721" s="68"/>
      <c r="L1721" s="68"/>
      <c r="M1721" s="68"/>
      <c r="N1721" s="68"/>
      <c r="O1721" s="68"/>
      <c r="P1721" s="68"/>
      <c r="Q1721" s="68"/>
      <c r="R1721" s="68"/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</row>
    <row r="1722" spans="2:40">
      <c r="B1722" s="68"/>
      <c r="C1722" s="68"/>
      <c r="D1722" s="68"/>
      <c r="E1722" s="68"/>
      <c r="F1722" s="68"/>
      <c r="G1722" s="68"/>
      <c r="H1722" s="68"/>
      <c r="I1722" s="68"/>
      <c r="J1722" s="68"/>
      <c r="K1722" s="68"/>
      <c r="L1722" s="68"/>
      <c r="M1722" s="68"/>
      <c r="N1722" s="68"/>
      <c r="O1722" s="68"/>
      <c r="P1722" s="68"/>
      <c r="Q1722" s="68"/>
      <c r="R1722" s="68"/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</row>
    <row r="1723" spans="2:40">
      <c r="B1723" s="68"/>
      <c r="C1723" s="68"/>
      <c r="D1723" s="68"/>
      <c r="E1723" s="68"/>
      <c r="F1723" s="68"/>
      <c r="G1723" s="68"/>
      <c r="H1723" s="68"/>
      <c r="I1723" s="68"/>
      <c r="J1723" s="68"/>
      <c r="K1723" s="68"/>
      <c r="L1723" s="68"/>
      <c r="M1723" s="68"/>
      <c r="N1723" s="68"/>
      <c r="O1723" s="68"/>
      <c r="P1723" s="68"/>
      <c r="Q1723" s="68"/>
      <c r="R1723" s="68"/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</row>
    <row r="1724" spans="2:40">
      <c r="B1724" s="68"/>
      <c r="C1724" s="68"/>
      <c r="D1724" s="68"/>
      <c r="E1724" s="68"/>
      <c r="F1724" s="68"/>
      <c r="G1724" s="68"/>
      <c r="H1724" s="68"/>
      <c r="I1724" s="68"/>
      <c r="J1724" s="68"/>
      <c r="K1724" s="68"/>
      <c r="L1724" s="68"/>
      <c r="M1724" s="68"/>
      <c r="N1724" s="68"/>
      <c r="O1724" s="68"/>
      <c r="P1724" s="68"/>
      <c r="Q1724" s="68"/>
      <c r="R1724" s="68"/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</row>
    <row r="1725" spans="2:40">
      <c r="B1725" s="68"/>
      <c r="C1725" s="68"/>
      <c r="D1725" s="68"/>
      <c r="E1725" s="68"/>
      <c r="F1725" s="68"/>
      <c r="G1725" s="68"/>
      <c r="H1725" s="68"/>
      <c r="I1725" s="68"/>
      <c r="J1725" s="68"/>
      <c r="K1725" s="68"/>
      <c r="L1725" s="68"/>
      <c r="M1725" s="68"/>
      <c r="N1725" s="68"/>
      <c r="O1725" s="68"/>
      <c r="P1725" s="68"/>
      <c r="Q1725" s="68"/>
      <c r="R1725" s="68"/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</row>
    <row r="1726" spans="2:40">
      <c r="B1726" s="68"/>
      <c r="C1726" s="68"/>
      <c r="D1726" s="68"/>
      <c r="E1726" s="68"/>
      <c r="F1726" s="68"/>
      <c r="G1726" s="68"/>
      <c r="H1726" s="68"/>
      <c r="I1726" s="68"/>
      <c r="J1726" s="68"/>
      <c r="K1726" s="68"/>
      <c r="L1726" s="68"/>
      <c r="M1726" s="68"/>
      <c r="N1726" s="68"/>
      <c r="O1726" s="68"/>
      <c r="P1726" s="68"/>
      <c r="Q1726" s="68"/>
      <c r="R1726" s="68"/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</row>
    <row r="1727" spans="2:40">
      <c r="B1727" s="68"/>
      <c r="C1727" s="68"/>
      <c r="D1727" s="68"/>
      <c r="E1727" s="68"/>
      <c r="F1727" s="68"/>
      <c r="G1727" s="68"/>
      <c r="H1727" s="68"/>
      <c r="I1727" s="68"/>
      <c r="J1727" s="68"/>
      <c r="K1727" s="68"/>
      <c r="L1727" s="68"/>
      <c r="M1727" s="68"/>
      <c r="N1727" s="68"/>
      <c r="O1727" s="68"/>
      <c r="P1727" s="68"/>
      <c r="Q1727" s="68"/>
      <c r="R1727" s="68"/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</row>
    <row r="1728" spans="2:40">
      <c r="B1728" s="68"/>
      <c r="C1728" s="68"/>
      <c r="D1728" s="68"/>
      <c r="E1728" s="68"/>
      <c r="F1728" s="68"/>
      <c r="G1728" s="68"/>
      <c r="H1728" s="68"/>
      <c r="I1728" s="68"/>
      <c r="J1728" s="68"/>
      <c r="K1728" s="68"/>
      <c r="L1728" s="68"/>
      <c r="M1728" s="68"/>
      <c r="N1728" s="68"/>
      <c r="O1728" s="68"/>
      <c r="P1728" s="68"/>
      <c r="Q1728" s="68"/>
      <c r="R1728" s="68"/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</row>
    <row r="1729" spans="2:40">
      <c r="B1729" s="68"/>
      <c r="C1729" s="68"/>
      <c r="D1729" s="68"/>
      <c r="E1729" s="68"/>
      <c r="F1729" s="68"/>
      <c r="G1729" s="68"/>
      <c r="H1729" s="68"/>
      <c r="I1729" s="68"/>
      <c r="J1729" s="68"/>
      <c r="K1729" s="68"/>
      <c r="L1729" s="68"/>
      <c r="M1729" s="68"/>
      <c r="N1729" s="68"/>
      <c r="O1729" s="68"/>
      <c r="P1729" s="68"/>
      <c r="Q1729" s="68"/>
      <c r="R1729" s="68"/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</row>
    <row r="1730" spans="2:40">
      <c r="B1730" s="68"/>
      <c r="C1730" s="68"/>
      <c r="D1730" s="68"/>
      <c r="E1730" s="68"/>
      <c r="F1730" s="68"/>
      <c r="G1730" s="68"/>
      <c r="H1730" s="68"/>
      <c r="I1730" s="68"/>
      <c r="J1730" s="68"/>
      <c r="K1730" s="68"/>
      <c r="L1730" s="68"/>
      <c r="M1730" s="68"/>
      <c r="N1730" s="68"/>
      <c r="O1730" s="68"/>
      <c r="P1730" s="68"/>
      <c r="Q1730" s="68"/>
      <c r="R1730" s="68"/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</row>
    <row r="1731" spans="2:40">
      <c r="B1731" s="68"/>
      <c r="C1731" s="68"/>
      <c r="D1731" s="68"/>
      <c r="E1731" s="68"/>
      <c r="F1731" s="68"/>
      <c r="G1731" s="68"/>
      <c r="H1731" s="68"/>
      <c r="I1731" s="68"/>
      <c r="J1731" s="68"/>
      <c r="K1731" s="68"/>
      <c r="L1731" s="68"/>
      <c r="M1731" s="68"/>
      <c r="N1731" s="68"/>
      <c r="O1731" s="68"/>
      <c r="P1731" s="68"/>
      <c r="Q1731" s="68"/>
      <c r="R1731" s="68"/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</row>
    <row r="1732" spans="2:40">
      <c r="B1732" s="68"/>
      <c r="C1732" s="68"/>
      <c r="D1732" s="68"/>
      <c r="E1732" s="68"/>
      <c r="F1732" s="68"/>
      <c r="G1732" s="68"/>
      <c r="H1732" s="68"/>
      <c r="I1732" s="68"/>
      <c r="J1732" s="68"/>
      <c r="K1732" s="68"/>
      <c r="L1732" s="68"/>
      <c r="M1732" s="68"/>
      <c r="N1732" s="68"/>
      <c r="O1732" s="68"/>
      <c r="P1732" s="68"/>
      <c r="Q1732" s="68"/>
      <c r="R1732" s="68"/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</row>
    <row r="1733" spans="2:40">
      <c r="B1733" s="68"/>
      <c r="C1733" s="68"/>
      <c r="D1733" s="68"/>
      <c r="E1733" s="68"/>
      <c r="F1733" s="68"/>
      <c r="G1733" s="68"/>
      <c r="H1733" s="68"/>
      <c r="I1733" s="68"/>
      <c r="J1733" s="68"/>
      <c r="K1733" s="68"/>
      <c r="L1733" s="68"/>
      <c r="M1733" s="68"/>
      <c r="N1733" s="68"/>
      <c r="O1733" s="68"/>
      <c r="P1733" s="68"/>
      <c r="Q1733" s="68"/>
      <c r="R1733" s="68"/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</row>
    <row r="1734" spans="2:40">
      <c r="B1734" s="68"/>
      <c r="C1734" s="68"/>
      <c r="D1734" s="68"/>
      <c r="E1734" s="68"/>
      <c r="F1734" s="68"/>
      <c r="G1734" s="68"/>
      <c r="H1734" s="68"/>
      <c r="I1734" s="68"/>
      <c r="J1734" s="68"/>
      <c r="K1734" s="68"/>
      <c r="L1734" s="68"/>
      <c r="M1734" s="68"/>
      <c r="N1734" s="68"/>
      <c r="O1734" s="68"/>
      <c r="P1734" s="68"/>
      <c r="Q1734" s="68"/>
      <c r="R1734" s="68"/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</row>
    <row r="1735" spans="2:40">
      <c r="B1735" s="68"/>
      <c r="C1735" s="68"/>
      <c r="D1735" s="68"/>
      <c r="E1735" s="68"/>
      <c r="F1735" s="68"/>
      <c r="G1735" s="68"/>
      <c r="H1735" s="68"/>
      <c r="I1735" s="68"/>
      <c r="J1735" s="68"/>
      <c r="K1735" s="68"/>
      <c r="L1735" s="68"/>
      <c r="M1735" s="68"/>
      <c r="N1735" s="68"/>
      <c r="O1735" s="68"/>
      <c r="P1735" s="68"/>
      <c r="Q1735" s="68"/>
      <c r="R1735" s="68"/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</row>
    <row r="1736" spans="2:40">
      <c r="B1736" s="68"/>
      <c r="C1736" s="68"/>
      <c r="D1736" s="68"/>
      <c r="E1736" s="68"/>
      <c r="F1736" s="68"/>
      <c r="G1736" s="68"/>
      <c r="H1736" s="68"/>
      <c r="I1736" s="68"/>
      <c r="J1736" s="68"/>
      <c r="K1736" s="68"/>
      <c r="L1736" s="68"/>
      <c r="M1736" s="68"/>
      <c r="N1736" s="68"/>
      <c r="O1736" s="68"/>
      <c r="P1736" s="68"/>
      <c r="Q1736" s="68"/>
      <c r="R1736" s="68"/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</row>
    <row r="1737" spans="2:40">
      <c r="B1737" s="68"/>
      <c r="C1737" s="68"/>
      <c r="D1737" s="68"/>
      <c r="E1737" s="68"/>
      <c r="F1737" s="68"/>
      <c r="G1737" s="68"/>
      <c r="H1737" s="68"/>
      <c r="I1737" s="68"/>
      <c r="J1737" s="68"/>
      <c r="K1737" s="68"/>
      <c r="L1737" s="68"/>
      <c r="M1737" s="68"/>
      <c r="N1737" s="68"/>
      <c r="O1737" s="68"/>
      <c r="P1737" s="68"/>
      <c r="Q1737" s="68"/>
      <c r="R1737" s="68"/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</row>
    <row r="1738" spans="2:40">
      <c r="B1738" s="68"/>
      <c r="C1738" s="68"/>
      <c r="D1738" s="68"/>
      <c r="E1738" s="68"/>
      <c r="F1738" s="68"/>
      <c r="G1738" s="68"/>
      <c r="H1738" s="68"/>
      <c r="I1738" s="68"/>
      <c r="J1738" s="68"/>
      <c r="K1738" s="68"/>
      <c r="L1738" s="68"/>
      <c r="M1738" s="68"/>
      <c r="N1738" s="68"/>
      <c r="O1738" s="68"/>
      <c r="P1738" s="68"/>
      <c r="Q1738" s="68"/>
      <c r="R1738" s="68"/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</row>
    <row r="1739" spans="2:40">
      <c r="B1739" s="68"/>
      <c r="C1739" s="68"/>
      <c r="D1739" s="68"/>
      <c r="E1739" s="68"/>
      <c r="F1739" s="68"/>
      <c r="G1739" s="68"/>
      <c r="H1739" s="68"/>
      <c r="I1739" s="68"/>
      <c r="J1739" s="68"/>
      <c r="K1739" s="68"/>
      <c r="L1739" s="68"/>
      <c r="M1739" s="68"/>
      <c r="N1739" s="68"/>
      <c r="O1739" s="68"/>
      <c r="P1739" s="68"/>
      <c r="Q1739" s="68"/>
      <c r="R1739" s="68"/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</row>
    <row r="1740" spans="2:40">
      <c r="B1740" s="68"/>
      <c r="C1740" s="68"/>
      <c r="D1740" s="68"/>
      <c r="E1740" s="68"/>
      <c r="F1740" s="68"/>
      <c r="G1740" s="68"/>
      <c r="H1740" s="68"/>
      <c r="I1740" s="68"/>
      <c r="J1740" s="68"/>
      <c r="K1740" s="68"/>
      <c r="L1740" s="68"/>
      <c r="M1740" s="68"/>
      <c r="N1740" s="68"/>
      <c r="O1740" s="68"/>
      <c r="P1740" s="68"/>
      <c r="Q1740" s="68"/>
      <c r="R1740" s="68"/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</row>
    <row r="1741" spans="2:40">
      <c r="B1741" s="68"/>
      <c r="C1741" s="68"/>
      <c r="D1741" s="68"/>
      <c r="E1741" s="68"/>
      <c r="F1741" s="68"/>
      <c r="G1741" s="68"/>
      <c r="H1741" s="68"/>
      <c r="I1741" s="68"/>
      <c r="J1741" s="68"/>
      <c r="K1741" s="68"/>
      <c r="L1741" s="68"/>
      <c r="M1741" s="68"/>
      <c r="N1741" s="68"/>
      <c r="O1741" s="68"/>
      <c r="P1741" s="68"/>
      <c r="Q1741" s="68"/>
      <c r="R1741" s="68"/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</row>
    <row r="1742" spans="2:40">
      <c r="B1742" s="68"/>
      <c r="C1742" s="68"/>
      <c r="D1742" s="68"/>
      <c r="E1742" s="68"/>
      <c r="F1742" s="68"/>
      <c r="G1742" s="68"/>
      <c r="H1742" s="68"/>
      <c r="I1742" s="68"/>
      <c r="J1742" s="68"/>
      <c r="K1742" s="68"/>
      <c r="L1742" s="68"/>
      <c r="M1742" s="68"/>
      <c r="N1742" s="68"/>
      <c r="O1742" s="68"/>
      <c r="P1742" s="68"/>
      <c r="Q1742" s="68"/>
      <c r="R1742" s="68"/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</row>
    <row r="1743" spans="2:40">
      <c r="B1743" s="68"/>
      <c r="C1743" s="68"/>
      <c r="D1743" s="68"/>
      <c r="E1743" s="68"/>
      <c r="F1743" s="68"/>
      <c r="G1743" s="68"/>
      <c r="H1743" s="68"/>
      <c r="I1743" s="68"/>
      <c r="J1743" s="68"/>
      <c r="K1743" s="68"/>
      <c r="L1743" s="68"/>
      <c r="M1743" s="68"/>
      <c r="N1743" s="68"/>
      <c r="O1743" s="68"/>
      <c r="P1743" s="68"/>
      <c r="Q1743" s="68"/>
      <c r="R1743" s="68"/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</row>
    <row r="1744" spans="2:40">
      <c r="B1744" s="68"/>
      <c r="C1744" s="68"/>
      <c r="D1744" s="68"/>
      <c r="E1744" s="68"/>
      <c r="F1744" s="68"/>
      <c r="G1744" s="68"/>
      <c r="H1744" s="68"/>
      <c r="I1744" s="68"/>
      <c r="J1744" s="68"/>
      <c r="K1744" s="68"/>
      <c r="L1744" s="68"/>
      <c r="M1744" s="68"/>
      <c r="N1744" s="68"/>
      <c r="O1744" s="68"/>
      <c r="P1744" s="68"/>
      <c r="Q1744" s="68"/>
      <c r="R1744" s="68"/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</row>
    <row r="1745" spans="2:40">
      <c r="B1745" s="68"/>
      <c r="C1745" s="68"/>
      <c r="D1745" s="68"/>
      <c r="E1745" s="68"/>
      <c r="F1745" s="68"/>
      <c r="G1745" s="68"/>
      <c r="H1745" s="68"/>
      <c r="I1745" s="68"/>
      <c r="J1745" s="68"/>
      <c r="K1745" s="68"/>
      <c r="L1745" s="68"/>
      <c r="M1745" s="68"/>
      <c r="N1745" s="68"/>
      <c r="O1745" s="68"/>
      <c r="P1745" s="68"/>
      <c r="Q1745" s="68"/>
      <c r="R1745" s="68"/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</row>
    <row r="1746" spans="2:40">
      <c r="B1746" s="68"/>
      <c r="C1746" s="68"/>
      <c r="D1746" s="68"/>
      <c r="E1746" s="68"/>
      <c r="F1746" s="68"/>
      <c r="G1746" s="68"/>
      <c r="H1746" s="68"/>
      <c r="I1746" s="68"/>
      <c r="J1746" s="68"/>
      <c r="K1746" s="68"/>
      <c r="L1746" s="68"/>
      <c r="M1746" s="68"/>
      <c r="N1746" s="68"/>
      <c r="O1746" s="68"/>
      <c r="P1746" s="68"/>
      <c r="Q1746" s="68"/>
      <c r="R1746" s="68"/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</row>
    <row r="1747" spans="2:40">
      <c r="B1747" s="68"/>
      <c r="C1747" s="68"/>
      <c r="D1747" s="68"/>
      <c r="E1747" s="68"/>
      <c r="F1747" s="68"/>
      <c r="G1747" s="68"/>
      <c r="H1747" s="68"/>
      <c r="I1747" s="68"/>
      <c r="J1747" s="68"/>
      <c r="K1747" s="68"/>
      <c r="L1747" s="68"/>
      <c r="M1747" s="68"/>
      <c r="N1747" s="68"/>
      <c r="O1747" s="68"/>
      <c r="P1747" s="68"/>
      <c r="Q1747" s="68"/>
      <c r="R1747" s="68"/>
      <c r="S1747" s="68"/>
      <c r="T1747" s="68"/>
      <c r="U1747" s="68"/>
      <c r="V1747" s="68"/>
      <c r="W1747" s="68"/>
      <c r="X1747" s="68"/>
      <c r="Y1747" s="68"/>
      <c r="Z1747" s="68"/>
      <c r="AA1747" s="68"/>
      <c r="AB1747" s="68"/>
      <c r="AC1747" s="68"/>
      <c r="AD1747" s="68"/>
      <c r="AE1747" s="68"/>
      <c r="AF1747" s="68"/>
      <c r="AG1747" s="68"/>
      <c r="AH1747" s="68"/>
      <c r="AI1747" s="68"/>
      <c r="AJ1747" s="68"/>
      <c r="AK1747" s="68"/>
      <c r="AL1747" s="68"/>
      <c r="AM1747" s="68"/>
      <c r="AN1747" s="68"/>
    </row>
    <row r="1748" spans="2:40">
      <c r="B1748" s="68"/>
      <c r="C1748" s="68"/>
      <c r="D1748" s="68"/>
      <c r="E1748" s="68"/>
      <c r="F1748" s="68"/>
      <c r="G1748" s="68"/>
      <c r="H1748" s="68"/>
      <c r="I1748" s="68"/>
      <c r="J1748" s="68"/>
      <c r="K1748" s="68"/>
      <c r="L1748" s="68"/>
      <c r="M1748" s="68"/>
      <c r="N1748" s="68"/>
      <c r="O1748" s="68"/>
      <c r="P1748" s="68"/>
      <c r="Q1748" s="68"/>
      <c r="R1748" s="68"/>
      <c r="S1748" s="68"/>
      <c r="T1748" s="68"/>
      <c r="U1748" s="68"/>
      <c r="V1748" s="68"/>
      <c r="W1748" s="68"/>
      <c r="X1748" s="68"/>
      <c r="Y1748" s="68"/>
      <c r="Z1748" s="68"/>
      <c r="AA1748" s="68"/>
      <c r="AB1748" s="68"/>
      <c r="AC1748" s="68"/>
      <c r="AD1748" s="68"/>
      <c r="AE1748" s="68"/>
      <c r="AF1748" s="68"/>
      <c r="AG1748" s="68"/>
      <c r="AH1748" s="68"/>
      <c r="AI1748" s="68"/>
      <c r="AJ1748" s="68"/>
      <c r="AK1748" s="68"/>
      <c r="AL1748" s="68"/>
      <c r="AM1748" s="68"/>
      <c r="AN1748" s="68"/>
    </row>
    <row r="1749" spans="2:40">
      <c r="B1749" s="68"/>
      <c r="C1749" s="68"/>
      <c r="D1749" s="68"/>
      <c r="E1749" s="68"/>
      <c r="F1749" s="68"/>
      <c r="G1749" s="68"/>
      <c r="H1749" s="68"/>
      <c r="I1749" s="68"/>
      <c r="J1749" s="68"/>
      <c r="K1749" s="68"/>
      <c r="L1749" s="68"/>
      <c r="M1749" s="68"/>
      <c r="N1749" s="68"/>
      <c r="O1749" s="68"/>
      <c r="P1749" s="68"/>
      <c r="Q1749" s="68"/>
      <c r="R1749" s="68"/>
      <c r="S1749" s="68"/>
      <c r="T1749" s="68"/>
      <c r="U1749" s="68"/>
      <c r="V1749" s="68"/>
      <c r="W1749" s="68"/>
      <c r="X1749" s="68"/>
      <c r="Y1749" s="68"/>
      <c r="Z1749" s="68"/>
      <c r="AA1749" s="68"/>
      <c r="AB1749" s="68"/>
      <c r="AC1749" s="68"/>
      <c r="AD1749" s="68"/>
      <c r="AE1749" s="68"/>
      <c r="AF1749" s="68"/>
      <c r="AG1749" s="68"/>
      <c r="AH1749" s="68"/>
      <c r="AI1749" s="68"/>
      <c r="AJ1749" s="68"/>
      <c r="AK1749" s="68"/>
      <c r="AL1749" s="68"/>
      <c r="AM1749" s="68"/>
      <c r="AN1749" s="68"/>
    </row>
    <row r="1750" spans="2:40">
      <c r="B1750" s="68"/>
      <c r="C1750" s="68"/>
      <c r="D1750" s="68"/>
      <c r="E1750" s="68"/>
      <c r="F1750" s="68"/>
      <c r="G1750" s="68"/>
      <c r="H1750" s="68"/>
      <c r="I1750" s="68"/>
      <c r="J1750" s="68"/>
      <c r="K1750" s="68"/>
      <c r="L1750" s="68"/>
      <c r="M1750" s="68"/>
      <c r="N1750" s="68"/>
      <c r="O1750" s="68"/>
      <c r="P1750" s="68"/>
      <c r="Q1750" s="68"/>
      <c r="R1750" s="68"/>
      <c r="S1750" s="68"/>
      <c r="T1750" s="68"/>
      <c r="U1750" s="68"/>
      <c r="V1750" s="68"/>
      <c r="W1750" s="68"/>
      <c r="X1750" s="68"/>
      <c r="Y1750" s="68"/>
      <c r="Z1750" s="68"/>
      <c r="AA1750" s="68"/>
      <c r="AB1750" s="68"/>
      <c r="AC1750" s="68"/>
      <c r="AD1750" s="68"/>
      <c r="AE1750" s="68"/>
      <c r="AF1750" s="68"/>
      <c r="AG1750" s="68"/>
      <c r="AH1750" s="68"/>
      <c r="AI1750" s="68"/>
      <c r="AJ1750" s="68"/>
      <c r="AK1750" s="68"/>
      <c r="AL1750" s="68"/>
      <c r="AM1750" s="68"/>
      <c r="AN1750" s="68"/>
    </row>
    <row r="1751" spans="2:40">
      <c r="B1751" s="68"/>
      <c r="C1751" s="68"/>
      <c r="D1751" s="68"/>
      <c r="E1751" s="68"/>
      <c r="F1751" s="68"/>
      <c r="G1751" s="68"/>
      <c r="H1751" s="68"/>
      <c r="I1751" s="68"/>
      <c r="J1751" s="68"/>
      <c r="K1751" s="68"/>
      <c r="L1751" s="68"/>
      <c r="M1751" s="68"/>
      <c r="N1751" s="68"/>
      <c r="O1751" s="68"/>
      <c r="P1751" s="68"/>
      <c r="Q1751" s="68"/>
      <c r="R1751" s="68"/>
      <c r="S1751" s="68"/>
      <c r="T1751" s="68"/>
      <c r="U1751" s="68"/>
      <c r="V1751" s="68"/>
      <c r="W1751" s="68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</row>
    <row r="1752" spans="2:40">
      <c r="B1752" s="68"/>
      <c r="C1752" s="68"/>
      <c r="D1752" s="68"/>
      <c r="E1752" s="68"/>
      <c r="F1752" s="68"/>
      <c r="G1752" s="68"/>
      <c r="H1752" s="68"/>
      <c r="I1752" s="68"/>
      <c r="J1752" s="68"/>
      <c r="K1752" s="68"/>
      <c r="L1752" s="68"/>
      <c r="M1752" s="68"/>
      <c r="N1752" s="68"/>
      <c r="O1752" s="68"/>
      <c r="P1752" s="68"/>
      <c r="Q1752" s="68"/>
      <c r="R1752" s="68"/>
      <c r="S1752" s="68"/>
      <c r="T1752" s="68"/>
      <c r="U1752" s="68"/>
      <c r="V1752" s="68"/>
      <c r="W1752" s="68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</row>
    <row r="1753" spans="2:40">
      <c r="B1753" s="68"/>
      <c r="C1753" s="68"/>
      <c r="D1753" s="68"/>
      <c r="E1753" s="68"/>
      <c r="F1753" s="68"/>
      <c r="G1753" s="68"/>
      <c r="H1753" s="68"/>
      <c r="I1753" s="68"/>
      <c r="J1753" s="68"/>
      <c r="K1753" s="68"/>
      <c r="L1753" s="68"/>
      <c r="M1753" s="68"/>
      <c r="N1753" s="68"/>
      <c r="O1753" s="68"/>
      <c r="P1753" s="68"/>
      <c r="Q1753" s="68"/>
      <c r="R1753" s="68"/>
      <c r="S1753" s="68"/>
      <c r="T1753" s="68"/>
      <c r="U1753" s="68"/>
      <c r="V1753" s="68"/>
      <c r="W1753" s="68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</row>
    <row r="1754" spans="2:40">
      <c r="B1754" s="68"/>
      <c r="C1754" s="68"/>
      <c r="D1754" s="68"/>
      <c r="E1754" s="68"/>
      <c r="F1754" s="68"/>
      <c r="G1754" s="68"/>
      <c r="H1754" s="68"/>
      <c r="I1754" s="68"/>
      <c r="J1754" s="68"/>
      <c r="K1754" s="68"/>
      <c r="L1754" s="68"/>
      <c r="M1754" s="68"/>
      <c r="N1754" s="68"/>
      <c r="O1754" s="68"/>
      <c r="P1754" s="68"/>
      <c r="Q1754" s="68"/>
      <c r="R1754" s="68"/>
      <c r="S1754" s="68"/>
      <c r="T1754" s="68"/>
      <c r="U1754" s="68"/>
      <c r="V1754" s="68"/>
      <c r="W1754" s="68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</row>
    <row r="1755" spans="2:40">
      <c r="B1755" s="68"/>
      <c r="C1755" s="68"/>
      <c r="D1755" s="68"/>
      <c r="E1755" s="68"/>
      <c r="F1755" s="68"/>
      <c r="G1755" s="68"/>
      <c r="H1755" s="68"/>
      <c r="I1755" s="68"/>
      <c r="J1755" s="68"/>
      <c r="K1755" s="68"/>
      <c r="L1755" s="68"/>
      <c r="M1755" s="68"/>
      <c r="N1755" s="68"/>
      <c r="O1755" s="68"/>
      <c r="P1755" s="68"/>
      <c r="Q1755" s="68"/>
      <c r="R1755" s="68"/>
      <c r="S1755" s="68"/>
      <c r="T1755" s="68"/>
      <c r="U1755" s="68"/>
      <c r="V1755" s="68"/>
      <c r="W1755" s="68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</row>
    <row r="1756" spans="2:40">
      <c r="B1756" s="68"/>
      <c r="C1756" s="68"/>
      <c r="D1756" s="68"/>
      <c r="E1756" s="68"/>
      <c r="F1756" s="68"/>
      <c r="G1756" s="68"/>
      <c r="H1756" s="68"/>
      <c r="I1756" s="68"/>
      <c r="J1756" s="68"/>
      <c r="K1756" s="68"/>
      <c r="L1756" s="68"/>
      <c r="M1756" s="68"/>
      <c r="N1756" s="68"/>
      <c r="O1756" s="68"/>
      <c r="P1756" s="68"/>
      <c r="Q1756" s="68"/>
      <c r="R1756" s="68"/>
      <c r="S1756" s="68"/>
      <c r="T1756" s="68"/>
      <c r="U1756" s="68"/>
      <c r="V1756" s="68"/>
      <c r="W1756" s="68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</row>
    <row r="1757" spans="2:40">
      <c r="B1757" s="68"/>
      <c r="C1757" s="68"/>
      <c r="D1757" s="68"/>
      <c r="E1757" s="68"/>
      <c r="F1757" s="68"/>
      <c r="G1757" s="68"/>
      <c r="H1757" s="68"/>
      <c r="I1757" s="68"/>
      <c r="J1757" s="68"/>
      <c r="K1757" s="68"/>
      <c r="L1757" s="68"/>
      <c r="M1757" s="68"/>
      <c r="N1757" s="68"/>
      <c r="O1757" s="68"/>
      <c r="P1757" s="68"/>
      <c r="Q1757" s="68"/>
      <c r="R1757" s="68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</row>
    <row r="1758" spans="2:40">
      <c r="B1758" s="68"/>
      <c r="C1758" s="68"/>
      <c r="D1758" s="68"/>
      <c r="E1758" s="68"/>
      <c r="F1758" s="68"/>
      <c r="G1758" s="68"/>
      <c r="H1758" s="68"/>
      <c r="I1758" s="68"/>
      <c r="J1758" s="68"/>
      <c r="K1758" s="68"/>
      <c r="L1758" s="68"/>
      <c r="M1758" s="68"/>
      <c r="N1758" s="68"/>
      <c r="O1758" s="68"/>
      <c r="P1758" s="68"/>
      <c r="Q1758" s="68"/>
      <c r="R1758" s="68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</row>
    <row r="1759" spans="2:40">
      <c r="B1759" s="68"/>
      <c r="C1759" s="68"/>
      <c r="D1759" s="68"/>
      <c r="E1759" s="68"/>
      <c r="F1759" s="68"/>
      <c r="G1759" s="68"/>
      <c r="H1759" s="68"/>
      <c r="I1759" s="68"/>
      <c r="J1759" s="68"/>
      <c r="K1759" s="68"/>
      <c r="L1759" s="68"/>
      <c r="M1759" s="68"/>
      <c r="N1759" s="68"/>
      <c r="O1759" s="68"/>
      <c r="P1759" s="68"/>
      <c r="Q1759" s="68"/>
      <c r="R1759" s="68"/>
      <c r="S1759" s="68"/>
      <c r="T1759" s="68"/>
      <c r="U1759" s="68"/>
      <c r="V1759" s="68"/>
      <c r="W1759" s="68"/>
      <c r="X1759" s="68"/>
      <c r="Y1759" s="68"/>
      <c r="Z1759" s="68"/>
      <c r="AA1759" s="68"/>
      <c r="AB1759" s="68"/>
      <c r="AC1759" s="68"/>
      <c r="AD1759" s="68"/>
      <c r="AE1759" s="68"/>
      <c r="AF1759" s="68"/>
      <c r="AG1759" s="68"/>
      <c r="AH1759" s="68"/>
      <c r="AI1759" s="68"/>
      <c r="AJ1759" s="68"/>
      <c r="AK1759" s="68"/>
      <c r="AL1759" s="68"/>
      <c r="AM1759" s="68"/>
      <c r="AN1759" s="68"/>
    </row>
    <row r="1760" spans="2:40">
      <c r="B1760" s="68"/>
      <c r="C1760" s="68"/>
      <c r="D1760" s="68"/>
      <c r="E1760" s="68"/>
      <c r="F1760" s="68"/>
      <c r="G1760" s="68"/>
      <c r="H1760" s="68"/>
      <c r="I1760" s="68"/>
      <c r="J1760" s="68"/>
      <c r="K1760" s="68"/>
      <c r="L1760" s="68"/>
      <c r="M1760" s="68"/>
      <c r="N1760" s="68"/>
      <c r="O1760" s="68"/>
      <c r="P1760" s="68"/>
      <c r="Q1760" s="68"/>
      <c r="R1760" s="68"/>
      <c r="S1760" s="68"/>
      <c r="T1760" s="68"/>
      <c r="U1760" s="68"/>
      <c r="V1760" s="68"/>
      <c r="W1760" s="68"/>
      <c r="X1760" s="68"/>
      <c r="Y1760" s="68"/>
      <c r="Z1760" s="68"/>
      <c r="AA1760" s="68"/>
      <c r="AB1760" s="68"/>
      <c r="AC1760" s="68"/>
      <c r="AD1760" s="68"/>
      <c r="AE1760" s="68"/>
      <c r="AF1760" s="68"/>
      <c r="AG1760" s="68"/>
      <c r="AH1760" s="68"/>
      <c r="AI1760" s="68"/>
      <c r="AJ1760" s="68"/>
      <c r="AK1760" s="68"/>
      <c r="AL1760" s="68"/>
      <c r="AM1760" s="68"/>
      <c r="AN1760" s="68"/>
    </row>
    <row r="1761" spans="2:40">
      <c r="B1761" s="68"/>
      <c r="C1761" s="68"/>
      <c r="D1761" s="68"/>
      <c r="E1761" s="68"/>
      <c r="F1761" s="68"/>
      <c r="G1761" s="68"/>
      <c r="H1761" s="68"/>
      <c r="I1761" s="68"/>
      <c r="J1761" s="68"/>
      <c r="K1761" s="68"/>
      <c r="L1761" s="68"/>
      <c r="M1761" s="68"/>
      <c r="N1761" s="68"/>
      <c r="O1761" s="68"/>
      <c r="P1761" s="68"/>
      <c r="Q1761" s="68"/>
      <c r="R1761" s="68"/>
      <c r="S1761" s="68"/>
      <c r="T1761" s="68"/>
      <c r="U1761" s="68"/>
      <c r="V1761" s="68"/>
      <c r="W1761" s="68"/>
      <c r="X1761" s="68"/>
      <c r="Y1761" s="68"/>
      <c r="Z1761" s="68"/>
      <c r="AA1761" s="68"/>
      <c r="AB1761" s="68"/>
      <c r="AC1761" s="68"/>
      <c r="AD1761" s="68"/>
      <c r="AE1761" s="68"/>
      <c r="AF1761" s="68"/>
      <c r="AG1761" s="68"/>
      <c r="AH1761" s="68"/>
      <c r="AI1761" s="68"/>
      <c r="AJ1761" s="68"/>
      <c r="AK1761" s="68"/>
      <c r="AL1761" s="68"/>
      <c r="AM1761" s="68"/>
      <c r="AN1761" s="68"/>
    </row>
    <row r="1762" spans="2:40">
      <c r="B1762" s="68"/>
      <c r="C1762" s="68"/>
      <c r="D1762" s="68"/>
      <c r="E1762" s="68"/>
      <c r="F1762" s="68"/>
      <c r="G1762" s="68"/>
      <c r="H1762" s="68"/>
      <c r="I1762" s="68"/>
      <c r="J1762" s="68"/>
      <c r="K1762" s="68"/>
      <c r="L1762" s="68"/>
      <c r="M1762" s="68"/>
      <c r="N1762" s="68"/>
      <c r="O1762" s="68"/>
      <c r="P1762" s="68"/>
      <c r="Q1762" s="68"/>
      <c r="R1762" s="68"/>
      <c r="S1762" s="68"/>
      <c r="T1762" s="68"/>
      <c r="U1762" s="68"/>
      <c r="V1762" s="68"/>
      <c r="W1762" s="68"/>
      <c r="X1762" s="68"/>
      <c r="Y1762" s="68"/>
      <c r="Z1762" s="68"/>
      <c r="AA1762" s="68"/>
      <c r="AB1762" s="68"/>
      <c r="AC1762" s="68"/>
      <c r="AD1762" s="68"/>
      <c r="AE1762" s="68"/>
      <c r="AF1762" s="68"/>
      <c r="AG1762" s="68"/>
      <c r="AH1762" s="68"/>
      <c r="AI1762" s="68"/>
      <c r="AJ1762" s="68"/>
      <c r="AK1762" s="68"/>
      <c r="AL1762" s="68"/>
      <c r="AM1762" s="68"/>
      <c r="AN1762" s="68"/>
    </row>
    <row r="1763" spans="2:40">
      <c r="B1763" s="68"/>
      <c r="C1763" s="68"/>
      <c r="D1763" s="68"/>
      <c r="E1763" s="68"/>
      <c r="F1763" s="68"/>
      <c r="G1763" s="68"/>
      <c r="H1763" s="68"/>
      <c r="I1763" s="68"/>
      <c r="J1763" s="68"/>
      <c r="K1763" s="68"/>
      <c r="L1763" s="68"/>
      <c r="M1763" s="68"/>
      <c r="N1763" s="68"/>
      <c r="O1763" s="68"/>
      <c r="P1763" s="68"/>
      <c r="Q1763" s="68"/>
      <c r="R1763" s="68"/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</row>
    <row r="1764" spans="2:40">
      <c r="B1764" s="68"/>
      <c r="C1764" s="68"/>
      <c r="D1764" s="68"/>
      <c r="E1764" s="68"/>
      <c r="F1764" s="68"/>
      <c r="G1764" s="68"/>
      <c r="H1764" s="68"/>
      <c r="I1764" s="68"/>
      <c r="J1764" s="68"/>
      <c r="K1764" s="68"/>
      <c r="L1764" s="68"/>
      <c r="M1764" s="68"/>
      <c r="N1764" s="68"/>
      <c r="O1764" s="68"/>
      <c r="P1764" s="68"/>
      <c r="Q1764" s="68"/>
      <c r="R1764" s="68"/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</row>
    <row r="1765" spans="2:40">
      <c r="B1765" s="68"/>
      <c r="C1765" s="68"/>
      <c r="D1765" s="68"/>
      <c r="E1765" s="68"/>
      <c r="F1765" s="68"/>
      <c r="G1765" s="68"/>
      <c r="H1765" s="68"/>
      <c r="I1765" s="68"/>
      <c r="J1765" s="68"/>
      <c r="K1765" s="68"/>
      <c r="L1765" s="68"/>
      <c r="M1765" s="68"/>
      <c r="N1765" s="68"/>
      <c r="O1765" s="68"/>
      <c r="P1765" s="68"/>
      <c r="Q1765" s="68"/>
      <c r="R1765" s="68"/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</row>
    <row r="1766" spans="2:40">
      <c r="B1766" s="68"/>
      <c r="C1766" s="68"/>
      <c r="D1766" s="68"/>
      <c r="E1766" s="68"/>
      <c r="F1766" s="68"/>
      <c r="G1766" s="68"/>
      <c r="H1766" s="68"/>
      <c r="I1766" s="68"/>
      <c r="J1766" s="68"/>
      <c r="K1766" s="68"/>
      <c r="L1766" s="68"/>
      <c r="M1766" s="68"/>
      <c r="N1766" s="68"/>
      <c r="O1766" s="68"/>
      <c r="P1766" s="68"/>
      <c r="Q1766" s="68"/>
      <c r="R1766" s="68"/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</row>
    <row r="1767" spans="2:40">
      <c r="B1767" s="68"/>
      <c r="C1767" s="68"/>
      <c r="D1767" s="68"/>
      <c r="E1767" s="68"/>
      <c r="F1767" s="68"/>
      <c r="G1767" s="68"/>
      <c r="H1767" s="68"/>
      <c r="I1767" s="68"/>
      <c r="J1767" s="68"/>
      <c r="K1767" s="68"/>
      <c r="L1767" s="68"/>
      <c r="M1767" s="68"/>
      <c r="N1767" s="68"/>
      <c r="O1767" s="68"/>
      <c r="P1767" s="68"/>
      <c r="Q1767" s="68"/>
      <c r="R1767" s="68"/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</row>
    <row r="1768" spans="2:40">
      <c r="B1768" s="68"/>
      <c r="C1768" s="68"/>
      <c r="D1768" s="68"/>
      <c r="E1768" s="68"/>
      <c r="F1768" s="68"/>
      <c r="G1768" s="68"/>
      <c r="H1768" s="68"/>
      <c r="I1768" s="68"/>
      <c r="J1768" s="68"/>
      <c r="K1768" s="68"/>
      <c r="L1768" s="68"/>
      <c r="M1768" s="68"/>
      <c r="N1768" s="68"/>
      <c r="O1768" s="68"/>
      <c r="P1768" s="68"/>
      <c r="Q1768" s="68"/>
      <c r="R1768" s="68"/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</row>
    <row r="1769" spans="2:40">
      <c r="B1769" s="68"/>
      <c r="C1769" s="68"/>
      <c r="D1769" s="68"/>
      <c r="E1769" s="68"/>
      <c r="F1769" s="68"/>
      <c r="G1769" s="68"/>
      <c r="H1769" s="68"/>
      <c r="I1769" s="68"/>
      <c r="J1769" s="68"/>
      <c r="K1769" s="68"/>
      <c r="L1769" s="68"/>
      <c r="M1769" s="68"/>
      <c r="N1769" s="68"/>
      <c r="O1769" s="68"/>
      <c r="P1769" s="68"/>
      <c r="Q1769" s="68"/>
      <c r="R1769" s="68"/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</row>
    <row r="1770" spans="2:40">
      <c r="B1770" s="68"/>
      <c r="C1770" s="68"/>
      <c r="D1770" s="68"/>
      <c r="E1770" s="68"/>
      <c r="F1770" s="68"/>
      <c r="G1770" s="68"/>
      <c r="H1770" s="68"/>
      <c r="I1770" s="68"/>
      <c r="J1770" s="68"/>
      <c r="K1770" s="68"/>
      <c r="L1770" s="68"/>
      <c r="M1770" s="68"/>
      <c r="N1770" s="68"/>
      <c r="O1770" s="68"/>
      <c r="P1770" s="68"/>
      <c r="Q1770" s="68"/>
      <c r="R1770" s="68"/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</row>
    <row r="1771" spans="2:40">
      <c r="B1771" s="68"/>
      <c r="C1771" s="68"/>
      <c r="D1771" s="68"/>
      <c r="E1771" s="68"/>
      <c r="F1771" s="68"/>
      <c r="G1771" s="68"/>
      <c r="H1771" s="68"/>
      <c r="I1771" s="68"/>
      <c r="J1771" s="68"/>
      <c r="K1771" s="68"/>
      <c r="L1771" s="68"/>
      <c r="M1771" s="68"/>
      <c r="N1771" s="68"/>
      <c r="O1771" s="68"/>
      <c r="P1771" s="68"/>
      <c r="Q1771" s="68"/>
      <c r="R1771" s="68"/>
      <c r="S1771" s="68"/>
      <c r="T1771" s="68"/>
      <c r="U1771" s="68"/>
      <c r="V1771" s="68"/>
      <c r="W1771" s="68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</row>
    <row r="1772" spans="2:40">
      <c r="B1772" s="68"/>
      <c r="C1772" s="68"/>
      <c r="D1772" s="68"/>
      <c r="E1772" s="68"/>
      <c r="F1772" s="68"/>
      <c r="G1772" s="68"/>
      <c r="H1772" s="68"/>
      <c r="I1772" s="68"/>
      <c r="J1772" s="68"/>
      <c r="K1772" s="68"/>
      <c r="L1772" s="68"/>
      <c r="M1772" s="68"/>
      <c r="N1772" s="68"/>
      <c r="O1772" s="68"/>
      <c r="P1772" s="68"/>
      <c r="Q1772" s="68"/>
      <c r="R1772" s="68"/>
      <c r="S1772" s="68"/>
      <c r="T1772" s="68"/>
      <c r="U1772" s="68"/>
      <c r="V1772" s="68"/>
      <c r="W1772" s="68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</row>
    <row r="1773" spans="2:40">
      <c r="B1773" s="68"/>
      <c r="C1773" s="68"/>
      <c r="D1773" s="68"/>
      <c r="E1773" s="68"/>
      <c r="F1773" s="68"/>
      <c r="G1773" s="68"/>
      <c r="H1773" s="68"/>
      <c r="I1773" s="68"/>
      <c r="J1773" s="68"/>
      <c r="K1773" s="68"/>
      <c r="L1773" s="68"/>
      <c r="M1773" s="68"/>
      <c r="N1773" s="68"/>
      <c r="O1773" s="68"/>
      <c r="P1773" s="68"/>
      <c r="Q1773" s="68"/>
      <c r="R1773" s="68"/>
      <c r="S1773" s="68"/>
      <c r="T1773" s="68"/>
      <c r="U1773" s="68"/>
      <c r="V1773" s="68"/>
      <c r="W1773" s="68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</row>
    <row r="1774" spans="2:40">
      <c r="B1774" s="68"/>
      <c r="C1774" s="68"/>
      <c r="D1774" s="68"/>
      <c r="E1774" s="68"/>
      <c r="F1774" s="68"/>
      <c r="G1774" s="68"/>
      <c r="H1774" s="68"/>
      <c r="I1774" s="68"/>
      <c r="J1774" s="68"/>
      <c r="K1774" s="68"/>
      <c r="L1774" s="68"/>
      <c r="M1774" s="68"/>
      <c r="N1774" s="68"/>
      <c r="O1774" s="68"/>
      <c r="P1774" s="68"/>
      <c r="Q1774" s="68"/>
      <c r="R1774" s="68"/>
      <c r="S1774" s="68"/>
      <c r="T1774" s="68"/>
      <c r="U1774" s="68"/>
      <c r="V1774" s="68"/>
      <c r="W1774" s="68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</row>
    <row r="1775" spans="2:40">
      <c r="B1775" s="68"/>
      <c r="C1775" s="68"/>
      <c r="D1775" s="68"/>
      <c r="E1775" s="68"/>
      <c r="F1775" s="68"/>
      <c r="G1775" s="68"/>
      <c r="H1775" s="68"/>
      <c r="I1775" s="68"/>
      <c r="J1775" s="68"/>
      <c r="K1775" s="68"/>
      <c r="L1775" s="68"/>
      <c r="M1775" s="68"/>
      <c r="N1775" s="68"/>
      <c r="O1775" s="68"/>
      <c r="P1775" s="68"/>
      <c r="Q1775" s="68"/>
      <c r="R1775" s="68"/>
      <c r="S1775" s="68"/>
      <c r="T1775" s="68"/>
      <c r="U1775" s="68"/>
      <c r="V1775" s="68"/>
      <c r="W1775" s="68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</row>
    <row r="1776" spans="2:40">
      <c r="B1776" s="68"/>
      <c r="C1776" s="68"/>
      <c r="D1776" s="68"/>
      <c r="E1776" s="68"/>
      <c r="F1776" s="68"/>
      <c r="G1776" s="68"/>
      <c r="H1776" s="68"/>
      <c r="I1776" s="68"/>
      <c r="J1776" s="68"/>
      <c r="K1776" s="68"/>
      <c r="L1776" s="68"/>
      <c r="M1776" s="68"/>
      <c r="N1776" s="68"/>
      <c r="O1776" s="68"/>
      <c r="P1776" s="68"/>
      <c r="Q1776" s="68"/>
      <c r="R1776" s="68"/>
      <c r="S1776" s="68"/>
      <c r="T1776" s="68"/>
      <c r="U1776" s="68"/>
      <c r="V1776" s="68"/>
      <c r="W1776" s="68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</row>
    <row r="1777" spans="2:40">
      <c r="B1777" s="68"/>
      <c r="C1777" s="68"/>
      <c r="D1777" s="68"/>
      <c r="E1777" s="68"/>
      <c r="F1777" s="68"/>
      <c r="G1777" s="68"/>
      <c r="H1777" s="68"/>
      <c r="I1777" s="68"/>
      <c r="J1777" s="68"/>
      <c r="K1777" s="68"/>
      <c r="L1777" s="68"/>
      <c r="M1777" s="68"/>
      <c r="N1777" s="68"/>
      <c r="O1777" s="68"/>
      <c r="P1777" s="68"/>
      <c r="Q1777" s="68"/>
      <c r="R1777" s="68"/>
      <c r="S1777" s="68"/>
      <c r="T1777" s="68"/>
      <c r="U1777" s="68"/>
      <c r="V1777" s="68"/>
      <c r="W1777" s="68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</row>
    <row r="1778" spans="2:40">
      <c r="B1778" s="68"/>
      <c r="C1778" s="68"/>
      <c r="D1778" s="68"/>
      <c r="E1778" s="68"/>
      <c r="F1778" s="68"/>
      <c r="G1778" s="68"/>
      <c r="H1778" s="68"/>
      <c r="I1778" s="68"/>
      <c r="J1778" s="68"/>
      <c r="K1778" s="68"/>
      <c r="L1778" s="68"/>
      <c r="M1778" s="68"/>
      <c r="N1778" s="68"/>
      <c r="O1778" s="68"/>
      <c r="P1778" s="68"/>
      <c r="Q1778" s="68"/>
      <c r="R1778" s="68"/>
      <c r="S1778" s="68"/>
      <c r="T1778" s="68"/>
      <c r="U1778" s="68"/>
      <c r="V1778" s="68"/>
      <c r="W1778" s="68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</row>
    <row r="1779" spans="2:40">
      <c r="B1779" s="68"/>
      <c r="C1779" s="68"/>
      <c r="D1779" s="68"/>
      <c r="E1779" s="68"/>
      <c r="F1779" s="68"/>
      <c r="G1779" s="68"/>
      <c r="H1779" s="68"/>
      <c r="I1779" s="68"/>
      <c r="J1779" s="68"/>
      <c r="K1779" s="68"/>
      <c r="L1779" s="68"/>
      <c r="M1779" s="68"/>
      <c r="N1779" s="68"/>
      <c r="O1779" s="68"/>
      <c r="P1779" s="68"/>
      <c r="Q1779" s="68"/>
      <c r="R1779" s="68"/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</row>
    <row r="1780" spans="2:40">
      <c r="B1780" s="68"/>
      <c r="C1780" s="68"/>
      <c r="D1780" s="68"/>
      <c r="E1780" s="68"/>
      <c r="F1780" s="68"/>
      <c r="G1780" s="68"/>
      <c r="H1780" s="68"/>
      <c r="I1780" s="68"/>
      <c r="J1780" s="68"/>
      <c r="K1780" s="68"/>
      <c r="L1780" s="68"/>
      <c r="M1780" s="68"/>
      <c r="N1780" s="68"/>
      <c r="O1780" s="68"/>
      <c r="P1780" s="68"/>
      <c r="Q1780" s="68"/>
      <c r="R1780" s="68"/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</row>
    <row r="1781" spans="2:40">
      <c r="B1781" s="68"/>
      <c r="C1781" s="68"/>
      <c r="D1781" s="68"/>
      <c r="E1781" s="68"/>
      <c r="F1781" s="68"/>
      <c r="G1781" s="68"/>
      <c r="H1781" s="68"/>
      <c r="I1781" s="68"/>
      <c r="J1781" s="68"/>
      <c r="K1781" s="68"/>
      <c r="L1781" s="68"/>
      <c r="M1781" s="68"/>
      <c r="N1781" s="68"/>
      <c r="O1781" s="68"/>
      <c r="P1781" s="68"/>
      <c r="Q1781" s="68"/>
      <c r="R1781" s="68"/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</row>
    <row r="1782" spans="2:40">
      <c r="B1782" s="68"/>
      <c r="C1782" s="68"/>
      <c r="D1782" s="68"/>
      <c r="E1782" s="68"/>
      <c r="F1782" s="68"/>
      <c r="G1782" s="68"/>
      <c r="H1782" s="68"/>
      <c r="I1782" s="68"/>
      <c r="J1782" s="68"/>
      <c r="K1782" s="68"/>
      <c r="L1782" s="68"/>
      <c r="M1782" s="68"/>
      <c r="N1782" s="68"/>
      <c r="O1782" s="68"/>
      <c r="P1782" s="68"/>
      <c r="Q1782" s="68"/>
      <c r="R1782" s="68"/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</row>
    <row r="1783" spans="2:40">
      <c r="B1783" s="68"/>
      <c r="C1783" s="68"/>
      <c r="D1783" s="68"/>
      <c r="E1783" s="68"/>
      <c r="F1783" s="68"/>
      <c r="G1783" s="68"/>
      <c r="H1783" s="68"/>
      <c r="I1783" s="68"/>
      <c r="J1783" s="68"/>
      <c r="K1783" s="68"/>
      <c r="L1783" s="68"/>
      <c r="M1783" s="68"/>
      <c r="N1783" s="68"/>
      <c r="O1783" s="68"/>
      <c r="P1783" s="68"/>
      <c r="Q1783" s="68"/>
      <c r="R1783" s="68"/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</row>
    <row r="1784" spans="2:40">
      <c r="B1784" s="68"/>
      <c r="C1784" s="68"/>
      <c r="D1784" s="68"/>
      <c r="E1784" s="68"/>
      <c r="F1784" s="68"/>
      <c r="G1784" s="68"/>
      <c r="H1784" s="68"/>
      <c r="I1784" s="68"/>
      <c r="J1784" s="68"/>
      <c r="K1784" s="68"/>
      <c r="L1784" s="68"/>
      <c r="M1784" s="68"/>
      <c r="N1784" s="68"/>
      <c r="O1784" s="68"/>
      <c r="P1784" s="68"/>
      <c r="Q1784" s="68"/>
      <c r="R1784" s="68"/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</row>
    <row r="1785" spans="2:40">
      <c r="B1785" s="68"/>
      <c r="C1785" s="68"/>
      <c r="D1785" s="68"/>
      <c r="E1785" s="68"/>
      <c r="F1785" s="68"/>
      <c r="G1785" s="68"/>
      <c r="H1785" s="68"/>
      <c r="I1785" s="68"/>
      <c r="J1785" s="68"/>
      <c r="K1785" s="68"/>
      <c r="L1785" s="68"/>
      <c r="M1785" s="68"/>
      <c r="N1785" s="68"/>
      <c r="O1785" s="68"/>
      <c r="P1785" s="68"/>
      <c r="Q1785" s="68"/>
      <c r="R1785" s="68"/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</row>
    <row r="1786" spans="2:40">
      <c r="B1786" s="68"/>
      <c r="C1786" s="68"/>
      <c r="D1786" s="68"/>
      <c r="E1786" s="68"/>
      <c r="F1786" s="68"/>
      <c r="G1786" s="68"/>
      <c r="H1786" s="68"/>
      <c r="I1786" s="68"/>
      <c r="J1786" s="68"/>
      <c r="K1786" s="68"/>
      <c r="L1786" s="68"/>
      <c r="M1786" s="68"/>
      <c r="N1786" s="68"/>
      <c r="O1786" s="68"/>
      <c r="P1786" s="68"/>
      <c r="Q1786" s="68"/>
      <c r="R1786" s="68"/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</row>
    <row r="1787" spans="2:40">
      <c r="B1787" s="68"/>
      <c r="C1787" s="68"/>
      <c r="D1787" s="68"/>
      <c r="E1787" s="68"/>
      <c r="F1787" s="68"/>
      <c r="G1787" s="68"/>
      <c r="H1787" s="68"/>
      <c r="I1787" s="68"/>
      <c r="J1787" s="68"/>
      <c r="K1787" s="68"/>
      <c r="L1787" s="68"/>
      <c r="M1787" s="68"/>
      <c r="N1787" s="68"/>
      <c r="O1787" s="68"/>
      <c r="P1787" s="68"/>
      <c r="Q1787" s="68"/>
      <c r="R1787" s="68"/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</row>
    <row r="1788" spans="2:40">
      <c r="B1788" s="68"/>
      <c r="C1788" s="68"/>
      <c r="D1788" s="68"/>
      <c r="E1788" s="68"/>
      <c r="F1788" s="68"/>
      <c r="G1788" s="68"/>
      <c r="H1788" s="68"/>
      <c r="I1788" s="68"/>
      <c r="J1788" s="68"/>
      <c r="K1788" s="68"/>
      <c r="L1788" s="68"/>
      <c r="M1788" s="68"/>
      <c r="N1788" s="68"/>
      <c r="O1788" s="68"/>
      <c r="P1788" s="68"/>
      <c r="Q1788" s="68"/>
      <c r="R1788" s="68"/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</row>
    <row r="1789" spans="2:40">
      <c r="B1789" s="68"/>
      <c r="C1789" s="68"/>
      <c r="D1789" s="68"/>
      <c r="E1789" s="68"/>
      <c r="F1789" s="68"/>
      <c r="G1789" s="68"/>
      <c r="H1789" s="68"/>
      <c r="I1789" s="68"/>
      <c r="J1789" s="68"/>
      <c r="K1789" s="68"/>
      <c r="L1789" s="68"/>
      <c r="M1789" s="68"/>
      <c r="N1789" s="68"/>
      <c r="O1789" s="68"/>
      <c r="P1789" s="68"/>
      <c r="Q1789" s="68"/>
      <c r="R1789" s="68"/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</row>
    <row r="1790" spans="2:40">
      <c r="B1790" s="68"/>
      <c r="C1790" s="68"/>
      <c r="D1790" s="68"/>
      <c r="E1790" s="68"/>
      <c r="F1790" s="68"/>
      <c r="G1790" s="68"/>
      <c r="H1790" s="68"/>
      <c r="I1790" s="68"/>
      <c r="J1790" s="68"/>
      <c r="K1790" s="68"/>
      <c r="L1790" s="68"/>
      <c r="M1790" s="68"/>
      <c r="N1790" s="68"/>
      <c r="O1790" s="68"/>
      <c r="P1790" s="68"/>
      <c r="Q1790" s="68"/>
      <c r="R1790" s="68"/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</row>
    <row r="1791" spans="2:40">
      <c r="B1791" s="68"/>
      <c r="C1791" s="68"/>
      <c r="D1791" s="68"/>
      <c r="E1791" s="68"/>
      <c r="F1791" s="68"/>
      <c r="G1791" s="68"/>
      <c r="H1791" s="68"/>
      <c r="I1791" s="68"/>
      <c r="J1791" s="68"/>
      <c r="K1791" s="68"/>
      <c r="L1791" s="68"/>
      <c r="M1791" s="68"/>
      <c r="N1791" s="68"/>
      <c r="O1791" s="68"/>
      <c r="P1791" s="68"/>
      <c r="Q1791" s="68"/>
      <c r="R1791" s="68"/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</row>
    <row r="1792" spans="2:40">
      <c r="B1792" s="68"/>
      <c r="C1792" s="68"/>
      <c r="D1792" s="68"/>
      <c r="E1792" s="68"/>
      <c r="F1792" s="68"/>
      <c r="G1792" s="68"/>
      <c r="H1792" s="68"/>
      <c r="I1792" s="68"/>
      <c r="J1792" s="68"/>
      <c r="K1792" s="68"/>
      <c r="L1792" s="68"/>
      <c r="M1792" s="68"/>
      <c r="N1792" s="68"/>
      <c r="O1792" s="68"/>
      <c r="P1792" s="68"/>
      <c r="Q1792" s="68"/>
      <c r="R1792" s="68"/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</row>
    <row r="1793" spans="2:40">
      <c r="B1793" s="68"/>
      <c r="C1793" s="68"/>
      <c r="D1793" s="68"/>
      <c r="E1793" s="68"/>
      <c r="F1793" s="68"/>
      <c r="G1793" s="68"/>
      <c r="H1793" s="68"/>
      <c r="I1793" s="68"/>
      <c r="J1793" s="68"/>
      <c r="K1793" s="68"/>
      <c r="L1793" s="68"/>
      <c r="M1793" s="68"/>
      <c r="N1793" s="68"/>
      <c r="O1793" s="68"/>
      <c r="P1793" s="68"/>
      <c r="Q1793" s="68"/>
      <c r="R1793" s="68"/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</row>
    <row r="1794" spans="2:40">
      <c r="B1794" s="68"/>
      <c r="C1794" s="68"/>
      <c r="D1794" s="68"/>
      <c r="E1794" s="68"/>
      <c r="F1794" s="68"/>
      <c r="G1794" s="68"/>
      <c r="H1794" s="68"/>
      <c r="I1794" s="68"/>
      <c r="J1794" s="68"/>
      <c r="K1794" s="68"/>
      <c r="L1794" s="68"/>
      <c r="M1794" s="68"/>
      <c r="N1794" s="68"/>
      <c r="O1794" s="68"/>
      <c r="P1794" s="68"/>
      <c r="Q1794" s="68"/>
      <c r="R1794" s="68"/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</row>
    <row r="1795" spans="2:40">
      <c r="B1795" s="68"/>
      <c r="C1795" s="68"/>
      <c r="D1795" s="68"/>
      <c r="E1795" s="68"/>
      <c r="F1795" s="68"/>
      <c r="G1795" s="68"/>
      <c r="H1795" s="68"/>
      <c r="I1795" s="68"/>
      <c r="J1795" s="68"/>
      <c r="K1795" s="68"/>
      <c r="L1795" s="68"/>
      <c r="M1795" s="68"/>
      <c r="N1795" s="68"/>
      <c r="O1795" s="68"/>
      <c r="P1795" s="68"/>
      <c r="Q1795" s="68"/>
      <c r="R1795" s="68"/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</row>
    <row r="1796" spans="2:40">
      <c r="B1796" s="68"/>
      <c r="C1796" s="68"/>
      <c r="D1796" s="68"/>
      <c r="E1796" s="68"/>
      <c r="F1796" s="68"/>
      <c r="G1796" s="68"/>
      <c r="H1796" s="68"/>
      <c r="I1796" s="68"/>
      <c r="J1796" s="68"/>
      <c r="K1796" s="68"/>
      <c r="L1796" s="68"/>
      <c r="M1796" s="68"/>
      <c r="N1796" s="68"/>
      <c r="O1796" s="68"/>
      <c r="P1796" s="68"/>
      <c r="Q1796" s="68"/>
      <c r="R1796" s="68"/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</row>
    <row r="1797" spans="2:40">
      <c r="B1797" s="68"/>
      <c r="C1797" s="68"/>
      <c r="D1797" s="68"/>
      <c r="E1797" s="68"/>
      <c r="F1797" s="68"/>
      <c r="G1797" s="68"/>
      <c r="H1797" s="68"/>
      <c r="I1797" s="68"/>
      <c r="J1797" s="68"/>
      <c r="K1797" s="68"/>
      <c r="L1797" s="68"/>
      <c r="M1797" s="68"/>
      <c r="N1797" s="68"/>
      <c r="O1797" s="68"/>
      <c r="P1797" s="68"/>
      <c r="Q1797" s="68"/>
      <c r="R1797" s="68"/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</row>
    <row r="1798" spans="2:40">
      <c r="B1798" s="68"/>
      <c r="C1798" s="68"/>
      <c r="D1798" s="68"/>
      <c r="E1798" s="68"/>
      <c r="F1798" s="68"/>
      <c r="G1798" s="68"/>
      <c r="H1798" s="68"/>
      <c r="I1798" s="68"/>
      <c r="J1798" s="68"/>
      <c r="K1798" s="68"/>
      <c r="L1798" s="68"/>
      <c r="M1798" s="68"/>
      <c r="N1798" s="68"/>
      <c r="O1798" s="68"/>
      <c r="P1798" s="68"/>
      <c r="Q1798" s="68"/>
      <c r="R1798" s="68"/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</row>
    <row r="1799" spans="2:40">
      <c r="B1799" s="68"/>
      <c r="C1799" s="68"/>
      <c r="D1799" s="68"/>
      <c r="E1799" s="68"/>
      <c r="F1799" s="68"/>
      <c r="G1799" s="68"/>
      <c r="H1799" s="68"/>
      <c r="I1799" s="68"/>
      <c r="J1799" s="68"/>
      <c r="K1799" s="68"/>
      <c r="L1799" s="68"/>
      <c r="M1799" s="68"/>
      <c r="N1799" s="68"/>
      <c r="O1799" s="68"/>
      <c r="P1799" s="68"/>
      <c r="Q1799" s="68"/>
      <c r="R1799" s="68"/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</row>
    <row r="1800" spans="2:40">
      <c r="B1800" s="68"/>
      <c r="C1800" s="68"/>
      <c r="D1800" s="68"/>
      <c r="E1800" s="68"/>
      <c r="F1800" s="68"/>
      <c r="G1800" s="68"/>
      <c r="H1800" s="68"/>
      <c r="I1800" s="68"/>
      <c r="J1800" s="68"/>
      <c r="K1800" s="68"/>
      <c r="L1800" s="68"/>
      <c r="M1800" s="68"/>
      <c r="N1800" s="68"/>
      <c r="O1800" s="68"/>
      <c r="P1800" s="68"/>
      <c r="Q1800" s="68"/>
      <c r="R1800" s="68"/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</row>
    <row r="1801" spans="2:40">
      <c r="B1801" s="68"/>
      <c r="C1801" s="68"/>
      <c r="D1801" s="68"/>
      <c r="E1801" s="68"/>
      <c r="F1801" s="68"/>
      <c r="G1801" s="68"/>
      <c r="H1801" s="68"/>
      <c r="I1801" s="68"/>
      <c r="J1801" s="68"/>
      <c r="K1801" s="68"/>
      <c r="L1801" s="68"/>
      <c r="M1801" s="68"/>
      <c r="N1801" s="68"/>
      <c r="O1801" s="68"/>
      <c r="P1801" s="68"/>
      <c r="Q1801" s="68"/>
      <c r="R1801" s="68"/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</row>
    <row r="1802" spans="2:40">
      <c r="B1802" s="68"/>
      <c r="C1802" s="68"/>
      <c r="D1802" s="68"/>
      <c r="E1802" s="68"/>
      <c r="F1802" s="68"/>
      <c r="G1802" s="68"/>
      <c r="H1802" s="68"/>
      <c r="I1802" s="68"/>
      <c r="J1802" s="68"/>
      <c r="K1802" s="68"/>
      <c r="L1802" s="68"/>
      <c r="M1802" s="68"/>
      <c r="N1802" s="68"/>
      <c r="O1802" s="68"/>
      <c r="P1802" s="68"/>
      <c r="Q1802" s="68"/>
      <c r="R1802" s="68"/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</row>
    <row r="1803" spans="2:40">
      <c r="B1803" s="68"/>
      <c r="C1803" s="68"/>
      <c r="D1803" s="68"/>
      <c r="E1803" s="68"/>
      <c r="F1803" s="68"/>
      <c r="G1803" s="68"/>
      <c r="H1803" s="68"/>
      <c r="I1803" s="68"/>
      <c r="J1803" s="68"/>
      <c r="K1803" s="68"/>
      <c r="L1803" s="68"/>
      <c r="M1803" s="68"/>
      <c r="N1803" s="68"/>
      <c r="O1803" s="68"/>
      <c r="P1803" s="68"/>
      <c r="Q1803" s="68"/>
      <c r="R1803" s="68"/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</row>
    <row r="1804" spans="2:40">
      <c r="B1804" s="68"/>
      <c r="C1804" s="68"/>
      <c r="D1804" s="68"/>
      <c r="E1804" s="68"/>
      <c r="F1804" s="68"/>
      <c r="G1804" s="68"/>
      <c r="H1804" s="68"/>
      <c r="I1804" s="68"/>
      <c r="J1804" s="68"/>
      <c r="K1804" s="68"/>
      <c r="L1804" s="68"/>
      <c r="M1804" s="68"/>
      <c r="N1804" s="68"/>
      <c r="O1804" s="68"/>
      <c r="P1804" s="68"/>
      <c r="Q1804" s="68"/>
      <c r="R1804" s="68"/>
      <c r="S1804" s="68"/>
      <c r="T1804" s="68"/>
      <c r="U1804" s="68"/>
      <c r="V1804" s="68"/>
      <c r="W1804" s="68"/>
      <c r="X1804" s="68"/>
      <c r="Y1804" s="68"/>
      <c r="Z1804" s="68"/>
      <c r="AA1804" s="68"/>
      <c r="AB1804" s="68"/>
      <c r="AC1804" s="68"/>
      <c r="AD1804" s="68"/>
      <c r="AE1804" s="68"/>
      <c r="AF1804" s="68"/>
      <c r="AG1804" s="68"/>
      <c r="AH1804" s="68"/>
      <c r="AI1804" s="68"/>
      <c r="AJ1804" s="68"/>
      <c r="AK1804" s="68"/>
      <c r="AL1804" s="68"/>
      <c r="AM1804" s="68"/>
      <c r="AN1804" s="68"/>
    </row>
    <row r="1805" spans="2:40">
      <c r="B1805" s="68"/>
      <c r="C1805" s="68"/>
      <c r="D1805" s="68"/>
      <c r="E1805" s="68"/>
      <c r="F1805" s="68"/>
      <c r="G1805" s="68"/>
      <c r="H1805" s="68"/>
      <c r="I1805" s="68"/>
      <c r="J1805" s="68"/>
      <c r="K1805" s="68"/>
      <c r="L1805" s="68"/>
      <c r="M1805" s="68"/>
      <c r="N1805" s="68"/>
      <c r="O1805" s="68"/>
      <c r="P1805" s="68"/>
      <c r="Q1805" s="68"/>
      <c r="R1805" s="68"/>
      <c r="S1805" s="68"/>
      <c r="T1805" s="68"/>
      <c r="U1805" s="68"/>
      <c r="V1805" s="68"/>
      <c r="W1805" s="68"/>
      <c r="X1805" s="68"/>
      <c r="Y1805" s="68"/>
      <c r="Z1805" s="68"/>
      <c r="AA1805" s="68"/>
      <c r="AB1805" s="68"/>
      <c r="AC1805" s="68"/>
      <c r="AD1805" s="68"/>
      <c r="AE1805" s="68"/>
      <c r="AF1805" s="68"/>
      <c r="AG1805" s="68"/>
      <c r="AH1805" s="68"/>
      <c r="AI1805" s="68"/>
      <c r="AJ1805" s="68"/>
      <c r="AK1805" s="68"/>
      <c r="AL1805" s="68"/>
      <c r="AM1805" s="68"/>
      <c r="AN1805" s="68"/>
    </row>
    <row r="1806" spans="2:40">
      <c r="B1806" s="68"/>
      <c r="C1806" s="68"/>
      <c r="D1806" s="68"/>
      <c r="E1806" s="68"/>
      <c r="F1806" s="68"/>
      <c r="G1806" s="68"/>
      <c r="H1806" s="68"/>
      <c r="I1806" s="68"/>
      <c r="J1806" s="68"/>
      <c r="K1806" s="68"/>
      <c r="L1806" s="68"/>
      <c r="M1806" s="68"/>
      <c r="N1806" s="68"/>
      <c r="O1806" s="68"/>
      <c r="P1806" s="68"/>
      <c r="Q1806" s="68"/>
      <c r="R1806" s="68"/>
      <c r="S1806" s="68"/>
      <c r="T1806" s="68"/>
      <c r="U1806" s="68"/>
      <c r="V1806" s="68"/>
      <c r="W1806" s="68"/>
      <c r="X1806" s="68"/>
      <c r="Y1806" s="68"/>
      <c r="Z1806" s="68"/>
      <c r="AA1806" s="68"/>
      <c r="AB1806" s="68"/>
      <c r="AC1806" s="68"/>
      <c r="AD1806" s="68"/>
      <c r="AE1806" s="68"/>
      <c r="AF1806" s="68"/>
      <c r="AG1806" s="68"/>
      <c r="AH1806" s="68"/>
      <c r="AI1806" s="68"/>
      <c r="AJ1806" s="68"/>
      <c r="AK1806" s="68"/>
      <c r="AL1806" s="68"/>
      <c r="AM1806" s="68"/>
      <c r="AN1806" s="68"/>
    </row>
    <row r="1807" spans="2:40">
      <c r="B1807" s="68"/>
      <c r="C1807" s="68"/>
      <c r="D1807" s="68"/>
      <c r="E1807" s="68"/>
      <c r="F1807" s="68"/>
      <c r="G1807" s="68"/>
      <c r="H1807" s="68"/>
      <c r="I1807" s="68"/>
      <c r="J1807" s="68"/>
      <c r="K1807" s="68"/>
      <c r="L1807" s="68"/>
      <c r="M1807" s="68"/>
      <c r="N1807" s="68"/>
      <c r="O1807" s="68"/>
      <c r="P1807" s="68"/>
      <c r="Q1807" s="68"/>
      <c r="R1807" s="68"/>
      <c r="S1807" s="68"/>
      <c r="T1807" s="68"/>
      <c r="U1807" s="68"/>
      <c r="V1807" s="68"/>
      <c r="W1807" s="68"/>
      <c r="X1807" s="68"/>
      <c r="Y1807" s="68"/>
      <c r="Z1807" s="68"/>
      <c r="AA1807" s="68"/>
      <c r="AB1807" s="68"/>
      <c r="AC1807" s="68"/>
      <c r="AD1807" s="68"/>
      <c r="AE1807" s="68"/>
      <c r="AF1807" s="68"/>
      <c r="AG1807" s="68"/>
      <c r="AH1807" s="68"/>
      <c r="AI1807" s="68"/>
      <c r="AJ1807" s="68"/>
      <c r="AK1807" s="68"/>
      <c r="AL1807" s="68"/>
      <c r="AM1807" s="68"/>
      <c r="AN1807" s="68"/>
    </row>
    <row r="1808" spans="2:40">
      <c r="B1808" s="68"/>
      <c r="C1808" s="68"/>
      <c r="D1808" s="68"/>
      <c r="E1808" s="68"/>
      <c r="F1808" s="68"/>
      <c r="G1808" s="68"/>
      <c r="H1808" s="68"/>
      <c r="I1808" s="68"/>
      <c r="J1808" s="68"/>
      <c r="K1808" s="68"/>
      <c r="L1808" s="68"/>
      <c r="M1808" s="68"/>
      <c r="N1808" s="68"/>
      <c r="O1808" s="68"/>
      <c r="P1808" s="68"/>
      <c r="Q1808" s="68"/>
      <c r="R1808" s="68"/>
      <c r="S1808" s="68"/>
      <c r="T1808" s="68"/>
      <c r="U1808" s="68"/>
      <c r="V1808" s="68"/>
      <c r="W1808" s="68"/>
      <c r="X1808" s="68"/>
      <c r="Y1808" s="68"/>
      <c r="Z1808" s="68"/>
      <c r="AA1808" s="68"/>
      <c r="AB1808" s="68"/>
      <c r="AC1808" s="68"/>
      <c r="AD1808" s="68"/>
      <c r="AE1808" s="68"/>
      <c r="AF1808" s="68"/>
      <c r="AG1808" s="68"/>
      <c r="AH1808" s="68"/>
      <c r="AI1808" s="68"/>
      <c r="AJ1808" s="68"/>
      <c r="AK1808" s="68"/>
      <c r="AL1808" s="68"/>
      <c r="AM1808" s="68"/>
      <c r="AN1808" s="68"/>
    </row>
    <row r="1809" spans="2:40">
      <c r="B1809" s="68"/>
      <c r="C1809" s="68"/>
      <c r="D1809" s="68"/>
      <c r="E1809" s="68"/>
      <c r="F1809" s="68"/>
      <c r="G1809" s="68"/>
      <c r="H1809" s="68"/>
      <c r="I1809" s="68"/>
      <c r="J1809" s="68"/>
      <c r="K1809" s="68"/>
      <c r="L1809" s="68"/>
      <c r="M1809" s="68"/>
      <c r="N1809" s="68"/>
      <c r="O1809" s="68"/>
      <c r="P1809" s="68"/>
      <c r="Q1809" s="68"/>
      <c r="R1809" s="68"/>
      <c r="S1809" s="68"/>
      <c r="T1809" s="68"/>
      <c r="U1809" s="68"/>
      <c r="V1809" s="68"/>
      <c r="W1809" s="68"/>
      <c r="X1809" s="68"/>
      <c r="Y1809" s="68"/>
      <c r="Z1809" s="68"/>
      <c r="AA1809" s="68"/>
      <c r="AB1809" s="68"/>
      <c r="AC1809" s="68"/>
      <c r="AD1809" s="68"/>
      <c r="AE1809" s="68"/>
      <c r="AF1809" s="68"/>
      <c r="AG1809" s="68"/>
      <c r="AH1809" s="68"/>
      <c r="AI1809" s="68"/>
      <c r="AJ1809" s="68"/>
      <c r="AK1809" s="68"/>
      <c r="AL1809" s="68"/>
      <c r="AM1809" s="68"/>
      <c r="AN1809" s="68"/>
    </row>
    <row r="1810" spans="2:40">
      <c r="B1810" s="68"/>
      <c r="C1810" s="68"/>
      <c r="D1810" s="68"/>
      <c r="E1810" s="68"/>
      <c r="F1810" s="68"/>
      <c r="G1810" s="68"/>
      <c r="H1810" s="68"/>
      <c r="I1810" s="68"/>
      <c r="J1810" s="68"/>
      <c r="K1810" s="68"/>
      <c r="L1810" s="68"/>
      <c r="M1810" s="68"/>
      <c r="N1810" s="68"/>
      <c r="O1810" s="68"/>
      <c r="P1810" s="68"/>
      <c r="Q1810" s="68"/>
      <c r="R1810" s="68"/>
      <c r="S1810" s="68"/>
      <c r="T1810" s="68"/>
      <c r="U1810" s="68"/>
      <c r="V1810" s="68"/>
      <c r="W1810" s="68"/>
      <c r="X1810" s="68"/>
      <c r="Y1810" s="68"/>
      <c r="Z1810" s="68"/>
      <c r="AA1810" s="68"/>
      <c r="AB1810" s="68"/>
      <c r="AC1810" s="68"/>
      <c r="AD1810" s="68"/>
      <c r="AE1810" s="68"/>
      <c r="AF1810" s="68"/>
      <c r="AG1810" s="68"/>
      <c r="AH1810" s="68"/>
      <c r="AI1810" s="68"/>
      <c r="AJ1810" s="68"/>
      <c r="AK1810" s="68"/>
      <c r="AL1810" s="68"/>
      <c r="AM1810" s="68"/>
      <c r="AN1810" s="68"/>
    </row>
    <row r="1811" spans="2:40">
      <c r="B1811" s="68"/>
      <c r="C1811" s="68"/>
      <c r="D1811" s="68"/>
      <c r="E1811" s="68"/>
      <c r="F1811" s="68"/>
      <c r="G1811" s="68"/>
      <c r="H1811" s="68"/>
      <c r="I1811" s="68"/>
      <c r="J1811" s="68"/>
      <c r="K1811" s="68"/>
      <c r="L1811" s="68"/>
      <c r="M1811" s="68"/>
      <c r="N1811" s="68"/>
      <c r="O1811" s="68"/>
      <c r="P1811" s="68"/>
      <c r="Q1811" s="68"/>
      <c r="R1811" s="68"/>
      <c r="S1811" s="68"/>
      <c r="T1811" s="68"/>
      <c r="U1811" s="68"/>
      <c r="V1811" s="68"/>
      <c r="W1811" s="68"/>
      <c r="X1811" s="68"/>
      <c r="Y1811" s="68"/>
      <c r="Z1811" s="68"/>
      <c r="AA1811" s="68"/>
      <c r="AB1811" s="68"/>
      <c r="AC1811" s="68"/>
      <c r="AD1811" s="68"/>
      <c r="AE1811" s="68"/>
      <c r="AF1811" s="68"/>
      <c r="AG1811" s="68"/>
      <c r="AH1811" s="68"/>
      <c r="AI1811" s="68"/>
      <c r="AJ1811" s="68"/>
      <c r="AK1811" s="68"/>
      <c r="AL1811" s="68"/>
      <c r="AM1811" s="68"/>
      <c r="AN1811" s="68"/>
    </row>
    <row r="1812" spans="2:40">
      <c r="B1812" s="68"/>
      <c r="C1812" s="68"/>
      <c r="D1812" s="68"/>
      <c r="E1812" s="68"/>
      <c r="F1812" s="68"/>
      <c r="G1812" s="68"/>
      <c r="H1812" s="68"/>
      <c r="I1812" s="68"/>
      <c r="J1812" s="68"/>
      <c r="K1812" s="68"/>
      <c r="L1812" s="68"/>
      <c r="M1812" s="68"/>
      <c r="N1812" s="68"/>
      <c r="O1812" s="68"/>
      <c r="P1812" s="68"/>
      <c r="Q1812" s="68"/>
      <c r="R1812" s="68"/>
      <c r="S1812" s="68"/>
      <c r="T1812" s="68"/>
      <c r="U1812" s="68"/>
      <c r="V1812" s="68"/>
      <c r="W1812" s="68"/>
      <c r="X1812" s="68"/>
      <c r="Y1812" s="68"/>
      <c r="Z1812" s="68"/>
      <c r="AA1812" s="68"/>
      <c r="AB1812" s="68"/>
      <c r="AC1812" s="68"/>
      <c r="AD1812" s="68"/>
      <c r="AE1812" s="68"/>
      <c r="AF1812" s="68"/>
      <c r="AG1812" s="68"/>
      <c r="AH1812" s="68"/>
      <c r="AI1812" s="68"/>
      <c r="AJ1812" s="68"/>
      <c r="AK1812" s="68"/>
      <c r="AL1812" s="68"/>
      <c r="AM1812" s="68"/>
      <c r="AN1812" s="68"/>
    </row>
    <row r="1813" spans="2:40">
      <c r="B1813" s="68"/>
      <c r="C1813" s="68"/>
      <c r="D1813" s="68"/>
      <c r="E1813" s="68"/>
      <c r="F1813" s="68"/>
      <c r="G1813" s="68"/>
      <c r="H1813" s="68"/>
      <c r="I1813" s="68"/>
      <c r="J1813" s="68"/>
      <c r="K1813" s="68"/>
      <c r="L1813" s="68"/>
      <c r="M1813" s="68"/>
      <c r="N1813" s="68"/>
      <c r="O1813" s="68"/>
      <c r="P1813" s="68"/>
      <c r="Q1813" s="68"/>
      <c r="R1813" s="68"/>
      <c r="S1813" s="68"/>
      <c r="T1813" s="68"/>
      <c r="U1813" s="68"/>
      <c r="V1813" s="68"/>
      <c r="W1813" s="68"/>
      <c r="X1813" s="68"/>
      <c r="Y1813" s="68"/>
      <c r="Z1813" s="68"/>
      <c r="AA1813" s="68"/>
      <c r="AB1813" s="68"/>
      <c r="AC1813" s="68"/>
      <c r="AD1813" s="68"/>
      <c r="AE1813" s="68"/>
      <c r="AF1813" s="68"/>
      <c r="AG1813" s="68"/>
      <c r="AH1813" s="68"/>
      <c r="AI1813" s="68"/>
      <c r="AJ1813" s="68"/>
      <c r="AK1813" s="68"/>
      <c r="AL1813" s="68"/>
      <c r="AM1813" s="68"/>
      <c r="AN1813" s="68"/>
    </row>
    <row r="1814" spans="2:40">
      <c r="B1814" s="68"/>
      <c r="C1814" s="68"/>
      <c r="D1814" s="68"/>
      <c r="E1814" s="68"/>
      <c r="F1814" s="68"/>
      <c r="G1814" s="68"/>
      <c r="H1814" s="68"/>
      <c r="I1814" s="68"/>
      <c r="J1814" s="68"/>
      <c r="K1814" s="68"/>
      <c r="L1814" s="68"/>
      <c r="M1814" s="68"/>
      <c r="N1814" s="68"/>
      <c r="O1814" s="68"/>
      <c r="P1814" s="68"/>
      <c r="Q1814" s="68"/>
      <c r="R1814" s="68"/>
      <c r="S1814" s="68"/>
      <c r="T1814" s="68"/>
      <c r="U1814" s="68"/>
      <c r="V1814" s="68"/>
      <c r="W1814" s="68"/>
      <c r="X1814" s="68"/>
      <c r="Y1814" s="68"/>
      <c r="Z1814" s="68"/>
      <c r="AA1814" s="68"/>
      <c r="AB1814" s="68"/>
      <c r="AC1814" s="68"/>
      <c r="AD1814" s="68"/>
      <c r="AE1814" s="68"/>
      <c r="AF1814" s="68"/>
      <c r="AG1814" s="68"/>
      <c r="AH1814" s="68"/>
      <c r="AI1814" s="68"/>
      <c r="AJ1814" s="68"/>
      <c r="AK1814" s="68"/>
      <c r="AL1814" s="68"/>
      <c r="AM1814" s="68"/>
      <c r="AN1814" s="68"/>
    </row>
    <row r="1815" spans="2:40">
      <c r="B1815" s="68"/>
      <c r="C1815" s="68"/>
      <c r="D1815" s="68"/>
      <c r="E1815" s="68"/>
      <c r="F1815" s="68"/>
      <c r="G1815" s="68"/>
      <c r="H1815" s="68"/>
      <c r="I1815" s="68"/>
      <c r="J1815" s="68"/>
      <c r="K1815" s="68"/>
      <c r="L1815" s="68"/>
      <c r="M1815" s="68"/>
      <c r="N1815" s="68"/>
      <c r="O1815" s="68"/>
      <c r="P1815" s="68"/>
      <c r="Q1815" s="68"/>
      <c r="R1815" s="68"/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</row>
    <row r="1816" spans="2:40">
      <c r="B1816" s="68"/>
      <c r="C1816" s="68"/>
      <c r="D1816" s="68"/>
      <c r="E1816" s="68"/>
      <c r="F1816" s="68"/>
      <c r="G1816" s="68"/>
      <c r="H1816" s="68"/>
      <c r="I1816" s="68"/>
      <c r="J1816" s="68"/>
      <c r="K1816" s="68"/>
      <c r="L1816" s="68"/>
      <c r="M1816" s="68"/>
      <c r="N1816" s="68"/>
      <c r="O1816" s="68"/>
      <c r="P1816" s="68"/>
      <c r="Q1816" s="68"/>
      <c r="R1816" s="68"/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</row>
    <row r="1817" spans="2:40">
      <c r="B1817" s="68"/>
      <c r="C1817" s="68"/>
      <c r="D1817" s="68"/>
      <c r="E1817" s="68"/>
      <c r="F1817" s="68"/>
      <c r="G1817" s="68"/>
      <c r="H1817" s="68"/>
      <c r="I1817" s="68"/>
      <c r="J1817" s="68"/>
      <c r="K1817" s="68"/>
      <c r="L1817" s="68"/>
      <c r="M1817" s="68"/>
      <c r="N1817" s="68"/>
      <c r="O1817" s="68"/>
      <c r="P1817" s="68"/>
      <c r="Q1817" s="68"/>
      <c r="R1817" s="68"/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</row>
    <row r="1818" spans="2:40">
      <c r="B1818" s="68"/>
      <c r="C1818" s="68"/>
      <c r="D1818" s="68"/>
      <c r="E1818" s="68"/>
      <c r="F1818" s="68"/>
      <c r="G1818" s="68"/>
      <c r="H1818" s="68"/>
      <c r="I1818" s="68"/>
      <c r="J1818" s="68"/>
      <c r="K1818" s="68"/>
      <c r="L1818" s="68"/>
      <c r="M1818" s="68"/>
      <c r="N1818" s="68"/>
      <c r="O1818" s="68"/>
      <c r="P1818" s="68"/>
      <c r="Q1818" s="68"/>
      <c r="R1818" s="68"/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</row>
    <row r="1819" spans="2:40">
      <c r="B1819" s="68"/>
      <c r="C1819" s="68"/>
      <c r="D1819" s="68"/>
      <c r="E1819" s="68"/>
      <c r="F1819" s="68"/>
      <c r="G1819" s="68"/>
      <c r="H1819" s="68"/>
      <c r="I1819" s="68"/>
      <c r="J1819" s="68"/>
      <c r="K1819" s="68"/>
      <c r="L1819" s="68"/>
      <c r="M1819" s="68"/>
      <c r="N1819" s="68"/>
      <c r="O1819" s="68"/>
      <c r="P1819" s="68"/>
      <c r="Q1819" s="68"/>
      <c r="R1819" s="68"/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</row>
    <row r="1820" spans="2:40">
      <c r="B1820" s="68"/>
      <c r="C1820" s="68"/>
      <c r="D1820" s="68"/>
      <c r="E1820" s="68"/>
      <c r="F1820" s="68"/>
      <c r="G1820" s="68"/>
      <c r="H1820" s="68"/>
      <c r="I1820" s="68"/>
      <c r="J1820" s="68"/>
      <c r="K1820" s="68"/>
      <c r="L1820" s="68"/>
      <c r="M1820" s="68"/>
      <c r="N1820" s="68"/>
      <c r="O1820" s="68"/>
      <c r="P1820" s="68"/>
      <c r="Q1820" s="68"/>
      <c r="R1820" s="68"/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</row>
    <row r="1821" spans="2:40">
      <c r="B1821" s="68"/>
      <c r="C1821" s="68"/>
      <c r="D1821" s="68"/>
      <c r="E1821" s="68"/>
      <c r="F1821" s="68"/>
      <c r="G1821" s="68"/>
      <c r="H1821" s="68"/>
      <c r="I1821" s="68"/>
      <c r="J1821" s="68"/>
      <c r="K1821" s="68"/>
      <c r="L1821" s="68"/>
      <c r="M1821" s="68"/>
      <c r="N1821" s="68"/>
      <c r="O1821" s="68"/>
      <c r="P1821" s="68"/>
      <c r="Q1821" s="68"/>
      <c r="R1821" s="68"/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</row>
    <row r="1822" spans="2:40">
      <c r="B1822" s="68"/>
      <c r="C1822" s="68"/>
      <c r="D1822" s="68"/>
      <c r="E1822" s="68"/>
      <c r="F1822" s="68"/>
      <c r="G1822" s="68"/>
      <c r="H1822" s="68"/>
      <c r="I1822" s="68"/>
      <c r="J1822" s="68"/>
      <c r="K1822" s="68"/>
      <c r="L1822" s="68"/>
      <c r="M1822" s="68"/>
      <c r="N1822" s="68"/>
      <c r="O1822" s="68"/>
      <c r="P1822" s="68"/>
      <c r="Q1822" s="68"/>
      <c r="R1822" s="68"/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</row>
    <row r="1823" spans="2:40">
      <c r="B1823" s="68"/>
      <c r="C1823" s="68"/>
      <c r="D1823" s="68"/>
      <c r="E1823" s="68"/>
      <c r="F1823" s="68"/>
      <c r="G1823" s="68"/>
      <c r="H1823" s="68"/>
      <c r="I1823" s="68"/>
      <c r="J1823" s="68"/>
      <c r="K1823" s="68"/>
      <c r="L1823" s="68"/>
      <c r="M1823" s="68"/>
      <c r="N1823" s="68"/>
      <c r="O1823" s="68"/>
      <c r="P1823" s="68"/>
      <c r="Q1823" s="68"/>
      <c r="R1823" s="68"/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</row>
    <row r="1824" spans="2:40">
      <c r="B1824" s="68"/>
      <c r="C1824" s="68"/>
      <c r="D1824" s="68"/>
      <c r="E1824" s="68"/>
      <c r="F1824" s="68"/>
      <c r="G1824" s="68"/>
      <c r="H1824" s="68"/>
      <c r="I1824" s="68"/>
      <c r="J1824" s="68"/>
      <c r="K1824" s="68"/>
      <c r="L1824" s="68"/>
      <c r="M1824" s="68"/>
      <c r="N1824" s="68"/>
      <c r="O1824" s="68"/>
      <c r="P1824" s="68"/>
      <c r="Q1824" s="68"/>
      <c r="R1824" s="68"/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</row>
    <row r="1825" spans="2:40">
      <c r="B1825" s="68"/>
      <c r="C1825" s="68"/>
      <c r="D1825" s="68"/>
      <c r="E1825" s="68"/>
      <c r="F1825" s="68"/>
      <c r="G1825" s="68"/>
      <c r="H1825" s="68"/>
      <c r="I1825" s="68"/>
      <c r="J1825" s="68"/>
      <c r="K1825" s="68"/>
      <c r="L1825" s="68"/>
      <c r="M1825" s="68"/>
      <c r="N1825" s="68"/>
      <c r="O1825" s="68"/>
      <c r="P1825" s="68"/>
      <c r="Q1825" s="68"/>
      <c r="R1825" s="68"/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</row>
    <row r="1826" spans="2:40">
      <c r="B1826" s="68"/>
      <c r="C1826" s="68"/>
      <c r="D1826" s="68"/>
      <c r="E1826" s="68"/>
      <c r="F1826" s="68"/>
      <c r="G1826" s="68"/>
      <c r="H1826" s="68"/>
      <c r="I1826" s="68"/>
      <c r="J1826" s="68"/>
      <c r="K1826" s="68"/>
      <c r="L1826" s="68"/>
      <c r="M1826" s="68"/>
      <c r="N1826" s="68"/>
      <c r="O1826" s="68"/>
      <c r="P1826" s="68"/>
      <c r="Q1826" s="68"/>
      <c r="R1826" s="68"/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</row>
    <row r="1827" spans="2:40">
      <c r="B1827" s="68"/>
      <c r="C1827" s="68"/>
      <c r="D1827" s="68"/>
      <c r="E1827" s="68"/>
      <c r="F1827" s="68"/>
      <c r="G1827" s="68"/>
      <c r="H1827" s="68"/>
      <c r="I1827" s="68"/>
      <c r="J1827" s="68"/>
      <c r="K1827" s="68"/>
      <c r="L1827" s="68"/>
      <c r="M1827" s="68"/>
      <c r="N1827" s="68"/>
      <c r="O1827" s="68"/>
      <c r="P1827" s="68"/>
      <c r="Q1827" s="68"/>
      <c r="R1827" s="68"/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</row>
    <row r="1828" spans="2:40">
      <c r="B1828" s="68"/>
      <c r="C1828" s="68"/>
      <c r="D1828" s="68"/>
      <c r="E1828" s="68"/>
      <c r="F1828" s="68"/>
      <c r="G1828" s="68"/>
      <c r="H1828" s="68"/>
      <c r="I1828" s="68"/>
      <c r="J1828" s="68"/>
      <c r="K1828" s="68"/>
      <c r="L1828" s="68"/>
      <c r="M1828" s="68"/>
      <c r="N1828" s="68"/>
      <c r="O1828" s="68"/>
      <c r="P1828" s="68"/>
      <c r="Q1828" s="68"/>
      <c r="R1828" s="68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</row>
    <row r="1829" spans="2:40">
      <c r="B1829" s="68"/>
      <c r="C1829" s="68"/>
      <c r="D1829" s="68"/>
      <c r="E1829" s="68"/>
      <c r="F1829" s="68"/>
      <c r="G1829" s="68"/>
      <c r="H1829" s="68"/>
      <c r="I1829" s="68"/>
      <c r="J1829" s="68"/>
      <c r="K1829" s="68"/>
      <c r="L1829" s="68"/>
      <c r="M1829" s="68"/>
      <c r="N1829" s="68"/>
      <c r="O1829" s="68"/>
      <c r="P1829" s="68"/>
      <c r="Q1829" s="68"/>
      <c r="R1829" s="68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</row>
    <row r="1830" spans="2:40">
      <c r="B1830" s="68"/>
      <c r="C1830" s="68"/>
      <c r="D1830" s="68"/>
      <c r="E1830" s="68"/>
      <c r="F1830" s="68"/>
      <c r="G1830" s="68"/>
      <c r="H1830" s="68"/>
      <c r="I1830" s="68"/>
      <c r="J1830" s="68"/>
      <c r="K1830" s="68"/>
      <c r="L1830" s="68"/>
      <c r="M1830" s="68"/>
      <c r="N1830" s="68"/>
      <c r="O1830" s="68"/>
      <c r="P1830" s="68"/>
      <c r="Q1830" s="68"/>
      <c r="R1830" s="68"/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</row>
    <row r="1831" spans="2:40">
      <c r="B1831" s="68"/>
      <c r="C1831" s="68"/>
      <c r="D1831" s="68"/>
      <c r="E1831" s="68"/>
      <c r="F1831" s="68"/>
      <c r="G1831" s="68"/>
      <c r="H1831" s="68"/>
      <c r="I1831" s="68"/>
      <c r="J1831" s="68"/>
      <c r="K1831" s="68"/>
      <c r="L1831" s="68"/>
      <c r="M1831" s="68"/>
      <c r="N1831" s="68"/>
      <c r="O1831" s="68"/>
      <c r="P1831" s="68"/>
      <c r="Q1831" s="68"/>
      <c r="R1831" s="68"/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</row>
    <row r="1832" spans="2:40">
      <c r="B1832" s="68"/>
      <c r="C1832" s="68"/>
      <c r="D1832" s="68"/>
      <c r="E1832" s="68"/>
      <c r="F1832" s="68"/>
      <c r="G1832" s="68"/>
      <c r="H1832" s="68"/>
      <c r="I1832" s="68"/>
      <c r="J1832" s="68"/>
      <c r="K1832" s="68"/>
      <c r="L1832" s="68"/>
      <c r="M1832" s="68"/>
      <c r="N1832" s="68"/>
      <c r="O1832" s="68"/>
      <c r="P1832" s="68"/>
      <c r="Q1832" s="68"/>
      <c r="R1832" s="68"/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</row>
    <row r="1833" spans="2:40">
      <c r="B1833" s="68"/>
      <c r="C1833" s="68"/>
      <c r="D1833" s="68"/>
      <c r="E1833" s="68"/>
      <c r="F1833" s="68"/>
      <c r="G1833" s="68"/>
      <c r="H1833" s="68"/>
      <c r="I1833" s="68"/>
      <c r="J1833" s="68"/>
      <c r="K1833" s="68"/>
      <c r="L1833" s="68"/>
      <c r="M1833" s="68"/>
      <c r="N1833" s="68"/>
      <c r="O1833" s="68"/>
      <c r="P1833" s="68"/>
      <c r="Q1833" s="68"/>
      <c r="R1833" s="68"/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</row>
    <row r="1834" spans="2:40">
      <c r="B1834" s="68"/>
      <c r="C1834" s="68"/>
      <c r="D1834" s="68"/>
      <c r="E1834" s="68"/>
      <c r="F1834" s="68"/>
      <c r="G1834" s="68"/>
      <c r="H1834" s="68"/>
      <c r="I1834" s="68"/>
      <c r="J1834" s="68"/>
      <c r="K1834" s="68"/>
      <c r="L1834" s="68"/>
      <c r="M1834" s="68"/>
      <c r="N1834" s="68"/>
      <c r="O1834" s="68"/>
      <c r="P1834" s="68"/>
      <c r="Q1834" s="68"/>
      <c r="R1834" s="68"/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</row>
    <row r="1835" spans="2:40">
      <c r="B1835" s="68"/>
      <c r="C1835" s="68"/>
      <c r="D1835" s="68"/>
      <c r="E1835" s="68"/>
      <c r="F1835" s="68"/>
      <c r="G1835" s="68"/>
      <c r="H1835" s="68"/>
      <c r="I1835" s="68"/>
      <c r="J1835" s="68"/>
      <c r="K1835" s="68"/>
      <c r="L1835" s="68"/>
      <c r="M1835" s="68"/>
      <c r="N1835" s="68"/>
      <c r="O1835" s="68"/>
      <c r="P1835" s="68"/>
      <c r="Q1835" s="68"/>
      <c r="R1835" s="68"/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</row>
    <row r="1836" spans="2:40">
      <c r="B1836" s="68"/>
      <c r="C1836" s="68"/>
      <c r="D1836" s="68"/>
      <c r="E1836" s="68"/>
      <c r="F1836" s="68"/>
      <c r="G1836" s="68"/>
      <c r="H1836" s="68"/>
      <c r="I1836" s="68"/>
      <c r="J1836" s="68"/>
      <c r="K1836" s="68"/>
      <c r="L1836" s="68"/>
      <c r="M1836" s="68"/>
      <c r="N1836" s="68"/>
      <c r="O1836" s="68"/>
      <c r="P1836" s="68"/>
      <c r="Q1836" s="68"/>
      <c r="R1836" s="68"/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</row>
    <row r="1837" spans="2:40">
      <c r="B1837" s="68"/>
      <c r="C1837" s="68"/>
      <c r="D1837" s="68"/>
      <c r="E1837" s="68"/>
      <c r="F1837" s="68"/>
      <c r="G1837" s="68"/>
      <c r="H1837" s="68"/>
      <c r="I1837" s="68"/>
      <c r="J1837" s="68"/>
      <c r="K1837" s="68"/>
      <c r="L1837" s="68"/>
      <c r="M1837" s="68"/>
      <c r="N1837" s="68"/>
      <c r="O1837" s="68"/>
      <c r="P1837" s="68"/>
      <c r="Q1837" s="68"/>
      <c r="R1837" s="68"/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</row>
    <row r="1838" spans="2:40">
      <c r="B1838" s="68"/>
      <c r="C1838" s="68"/>
      <c r="D1838" s="68"/>
      <c r="E1838" s="68"/>
      <c r="F1838" s="68"/>
      <c r="G1838" s="68"/>
      <c r="H1838" s="68"/>
      <c r="I1838" s="68"/>
      <c r="J1838" s="68"/>
      <c r="K1838" s="68"/>
      <c r="L1838" s="68"/>
      <c r="M1838" s="68"/>
      <c r="N1838" s="68"/>
      <c r="O1838" s="68"/>
      <c r="P1838" s="68"/>
      <c r="Q1838" s="68"/>
      <c r="R1838" s="68"/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</row>
    <row r="1839" spans="2:40">
      <c r="B1839" s="68"/>
      <c r="C1839" s="68"/>
      <c r="D1839" s="68"/>
      <c r="E1839" s="68"/>
      <c r="F1839" s="68"/>
      <c r="G1839" s="68"/>
      <c r="H1839" s="68"/>
      <c r="I1839" s="68"/>
      <c r="J1839" s="68"/>
      <c r="K1839" s="68"/>
      <c r="L1839" s="68"/>
      <c r="M1839" s="68"/>
      <c r="N1839" s="68"/>
      <c r="O1839" s="68"/>
      <c r="P1839" s="68"/>
      <c r="Q1839" s="68"/>
      <c r="R1839" s="68"/>
      <c r="S1839" s="68"/>
      <c r="T1839" s="68"/>
      <c r="U1839" s="68"/>
      <c r="V1839" s="68"/>
      <c r="W1839" s="68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</row>
    <row r="1840" spans="2:40">
      <c r="B1840" s="68"/>
      <c r="C1840" s="68"/>
      <c r="D1840" s="68"/>
      <c r="E1840" s="68"/>
      <c r="F1840" s="68"/>
      <c r="G1840" s="68"/>
      <c r="H1840" s="68"/>
      <c r="I1840" s="68"/>
      <c r="J1840" s="68"/>
      <c r="K1840" s="68"/>
      <c r="L1840" s="68"/>
      <c r="M1840" s="68"/>
      <c r="N1840" s="68"/>
      <c r="O1840" s="68"/>
      <c r="P1840" s="68"/>
      <c r="Q1840" s="68"/>
      <c r="R1840" s="68"/>
      <c r="S1840" s="68"/>
      <c r="T1840" s="68"/>
      <c r="U1840" s="68"/>
      <c r="V1840" s="68"/>
      <c r="W1840" s="68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</row>
    <row r="1841" spans="2:40">
      <c r="B1841" s="68"/>
      <c r="C1841" s="68"/>
      <c r="D1841" s="68"/>
      <c r="E1841" s="68"/>
      <c r="F1841" s="68"/>
      <c r="G1841" s="68"/>
      <c r="H1841" s="68"/>
      <c r="I1841" s="68"/>
      <c r="J1841" s="68"/>
      <c r="K1841" s="68"/>
      <c r="L1841" s="68"/>
      <c r="M1841" s="68"/>
      <c r="N1841" s="68"/>
      <c r="O1841" s="68"/>
      <c r="P1841" s="68"/>
      <c r="Q1841" s="68"/>
      <c r="R1841" s="68"/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</row>
    <row r="1842" spans="2:40">
      <c r="B1842" s="68"/>
      <c r="C1842" s="68"/>
      <c r="D1842" s="68"/>
      <c r="E1842" s="68"/>
      <c r="F1842" s="68"/>
      <c r="G1842" s="68"/>
      <c r="H1842" s="68"/>
      <c r="I1842" s="68"/>
      <c r="J1842" s="68"/>
      <c r="K1842" s="68"/>
      <c r="L1842" s="68"/>
      <c r="M1842" s="68"/>
      <c r="N1842" s="68"/>
      <c r="O1842" s="68"/>
      <c r="P1842" s="68"/>
      <c r="Q1842" s="68"/>
      <c r="R1842" s="68"/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</row>
    <row r="1843" spans="2:40">
      <c r="B1843" s="68"/>
      <c r="C1843" s="68"/>
      <c r="D1843" s="68"/>
      <c r="E1843" s="68"/>
      <c r="F1843" s="68"/>
      <c r="G1843" s="68"/>
      <c r="H1843" s="68"/>
      <c r="I1843" s="68"/>
      <c r="J1843" s="68"/>
      <c r="K1843" s="68"/>
      <c r="L1843" s="68"/>
      <c r="M1843" s="68"/>
      <c r="N1843" s="68"/>
      <c r="O1843" s="68"/>
      <c r="P1843" s="68"/>
      <c r="Q1843" s="68"/>
      <c r="R1843" s="68"/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</row>
    <row r="1844" spans="2:40">
      <c r="B1844" s="68"/>
      <c r="C1844" s="68"/>
      <c r="D1844" s="68"/>
      <c r="E1844" s="68"/>
      <c r="F1844" s="68"/>
      <c r="G1844" s="68"/>
      <c r="H1844" s="68"/>
      <c r="I1844" s="68"/>
      <c r="J1844" s="68"/>
      <c r="K1844" s="68"/>
      <c r="L1844" s="68"/>
      <c r="M1844" s="68"/>
      <c r="N1844" s="68"/>
      <c r="O1844" s="68"/>
      <c r="P1844" s="68"/>
      <c r="Q1844" s="68"/>
      <c r="R1844" s="68"/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</row>
    <row r="1845" spans="2:40">
      <c r="B1845" s="68"/>
      <c r="C1845" s="68"/>
      <c r="D1845" s="68"/>
      <c r="E1845" s="68"/>
      <c r="F1845" s="68"/>
      <c r="G1845" s="68"/>
      <c r="H1845" s="68"/>
      <c r="I1845" s="68"/>
      <c r="J1845" s="68"/>
      <c r="K1845" s="68"/>
      <c r="L1845" s="68"/>
      <c r="M1845" s="68"/>
      <c r="N1845" s="68"/>
      <c r="O1845" s="68"/>
      <c r="P1845" s="68"/>
      <c r="Q1845" s="68"/>
      <c r="R1845" s="68"/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</row>
    <row r="1846" spans="2:40">
      <c r="B1846" s="68"/>
      <c r="C1846" s="68"/>
      <c r="D1846" s="68"/>
      <c r="E1846" s="68"/>
      <c r="F1846" s="68"/>
      <c r="G1846" s="68"/>
      <c r="H1846" s="68"/>
      <c r="I1846" s="68"/>
      <c r="J1846" s="68"/>
      <c r="K1846" s="68"/>
      <c r="L1846" s="68"/>
      <c r="M1846" s="68"/>
      <c r="N1846" s="68"/>
      <c r="O1846" s="68"/>
      <c r="P1846" s="68"/>
      <c r="Q1846" s="68"/>
      <c r="R1846" s="68"/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</row>
    <row r="1847" spans="2:40">
      <c r="B1847" s="68"/>
      <c r="C1847" s="68"/>
      <c r="D1847" s="68"/>
      <c r="E1847" s="68"/>
      <c r="F1847" s="68"/>
      <c r="G1847" s="68"/>
      <c r="H1847" s="68"/>
      <c r="I1847" s="68"/>
      <c r="J1847" s="68"/>
      <c r="K1847" s="68"/>
      <c r="L1847" s="68"/>
      <c r="M1847" s="68"/>
      <c r="N1847" s="68"/>
      <c r="O1847" s="68"/>
      <c r="P1847" s="68"/>
      <c r="Q1847" s="68"/>
      <c r="R1847" s="68"/>
      <c r="S1847" s="68"/>
      <c r="T1847" s="68"/>
      <c r="U1847" s="68"/>
      <c r="V1847" s="68"/>
      <c r="W1847" s="68"/>
      <c r="X1847" s="68"/>
      <c r="Y1847" s="68"/>
      <c r="Z1847" s="68"/>
      <c r="AA1847" s="68"/>
      <c r="AB1847" s="68"/>
      <c r="AC1847" s="68"/>
      <c r="AD1847" s="68"/>
      <c r="AE1847" s="68"/>
      <c r="AF1847" s="68"/>
      <c r="AG1847" s="68"/>
      <c r="AH1847" s="68"/>
      <c r="AI1847" s="68"/>
      <c r="AJ1847" s="68"/>
      <c r="AK1847" s="68"/>
      <c r="AL1847" s="68"/>
      <c r="AM1847" s="68"/>
      <c r="AN1847" s="68"/>
    </row>
    <row r="1848" spans="2:40">
      <c r="B1848" s="68"/>
      <c r="C1848" s="68"/>
      <c r="D1848" s="68"/>
      <c r="E1848" s="68"/>
      <c r="F1848" s="68"/>
      <c r="G1848" s="68"/>
      <c r="H1848" s="68"/>
      <c r="I1848" s="68"/>
      <c r="J1848" s="68"/>
      <c r="K1848" s="68"/>
      <c r="L1848" s="68"/>
      <c r="M1848" s="68"/>
      <c r="N1848" s="68"/>
      <c r="O1848" s="68"/>
      <c r="P1848" s="68"/>
      <c r="Q1848" s="68"/>
      <c r="R1848" s="68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</row>
    <row r="1849" spans="2:40">
      <c r="B1849" s="68"/>
      <c r="C1849" s="68"/>
      <c r="D1849" s="68"/>
      <c r="E1849" s="68"/>
      <c r="F1849" s="68"/>
      <c r="G1849" s="68"/>
      <c r="H1849" s="68"/>
      <c r="I1849" s="68"/>
      <c r="J1849" s="68"/>
      <c r="K1849" s="68"/>
      <c r="L1849" s="68"/>
      <c r="M1849" s="68"/>
      <c r="N1849" s="68"/>
      <c r="O1849" s="68"/>
      <c r="P1849" s="68"/>
      <c r="Q1849" s="68"/>
      <c r="R1849" s="68"/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</row>
    <row r="1850" spans="2:40">
      <c r="B1850" s="68"/>
      <c r="C1850" s="68"/>
      <c r="D1850" s="68"/>
      <c r="E1850" s="68"/>
      <c r="F1850" s="68"/>
      <c r="G1850" s="68"/>
      <c r="H1850" s="68"/>
      <c r="I1850" s="68"/>
      <c r="J1850" s="68"/>
      <c r="K1850" s="68"/>
      <c r="L1850" s="68"/>
      <c r="M1850" s="68"/>
      <c r="N1850" s="68"/>
      <c r="O1850" s="68"/>
      <c r="P1850" s="68"/>
      <c r="Q1850" s="68"/>
      <c r="R1850" s="68"/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</row>
    <row r="1851" spans="2:40">
      <c r="B1851" s="68"/>
      <c r="C1851" s="68"/>
      <c r="D1851" s="68"/>
      <c r="E1851" s="68"/>
      <c r="F1851" s="68"/>
      <c r="G1851" s="68"/>
      <c r="H1851" s="68"/>
      <c r="I1851" s="68"/>
      <c r="J1851" s="68"/>
      <c r="K1851" s="68"/>
      <c r="L1851" s="68"/>
      <c r="M1851" s="68"/>
      <c r="N1851" s="68"/>
      <c r="O1851" s="68"/>
      <c r="P1851" s="68"/>
      <c r="Q1851" s="68"/>
      <c r="R1851" s="68"/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</row>
    <row r="1852" spans="2:40">
      <c r="B1852" s="68"/>
      <c r="C1852" s="68"/>
      <c r="D1852" s="68"/>
      <c r="E1852" s="68"/>
      <c r="F1852" s="68"/>
      <c r="G1852" s="68"/>
      <c r="H1852" s="68"/>
      <c r="I1852" s="68"/>
      <c r="J1852" s="68"/>
      <c r="K1852" s="68"/>
      <c r="L1852" s="68"/>
      <c r="M1852" s="68"/>
      <c r="N1852" s="68"/>
      <c r="O1852" s="68"/>
      <c r="P1852" s="68"/>
      <c r="Q1852" s="68"/>
      <c r="R1852" s="68"/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</row>
    <row r="1853" spans="2:40">
      <c r="B1853" s="68"/>
      <c r="C1853" s="68"/>
      <c r="D1853" s="68"/>
      <c r="E1853" s="68"/>
      <c r="F1853" s="68"/>
      <c r="G1853" s="68"/>
      <c r="H1853" s="68"/>
      <c r="I1853" s="68"/>
      <c r="J1853" s="68"/>
      <c r="K1853" s="68"/>
      <c r="L1853" s="68"/>
      <c r="M1853" s="68"/>
      <c r="N1853" s="68"/>
      <c r="O1853" s="68"/>
      <c r="P1853" s="68"/>
      <c r="Q1853" s="68"/>
      <c r="R1853" s="68"/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</row>
    <row r="1854" spans="2:40">
      <c r="B1854" s="68"/>
      <c r="C1854" s="68"/>
      <c r="D1854" s="68"/>
      <c r="E1854" s="68"/>
      <c r="F1854" s="68"/>
      <c r="G1854" s="68"/>
      <c r="H1854" s="68"/>
      <c r="I1854" s="68"/>
      <c r="J1854" s="68"/>
      <c r="K1854" s="68"/>
      <c r="L1854" s="68"/>
      <c r="M1854" s="68"/>
      <c r="N1854" s="68"/>
      <c r="O1854" s="68"/>
      <c r="P1854" s="68"/>
      <c r="Q1854" s="68"/>
      <c r="R1854" s="68"/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</row>
    <row r="1855" spans="2:40">
      <c r="B1855" s="68"/>
      <c r="C1855" s="68"/>
      <c r="D1855" s="68"/>
      <c r="E1855" s="68"/>
      <c r="F1855" s="68"/>
      <c r="G1855" s="68"/>
      <c r="H1855" s="68"/>
      <c r="I1855" s="68"/>
      <c r="J1855" s="68"/>
      <c r="K1855" s="68"/>
      <c r="L1855" s="68"/>
      <c r="M1855" s="68"/>
      <c r="N1855" s="68"/>
      <c r="O1855" s="68"/>
      <c r="P1855" s="68"/>
      <c r="Q1855" s="68"/>
      <c r="R1855" s="68"/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</row>
    <row r="1856" spans="2:40">
      <c r="B1856" s="68"/>
      <c r="C1856" s="68"/>
      <c r="D1856" s="68"/>
      <c r="E1856" s="68"/>
      <c r="F1856" s="68"/>
      <c r="G1856" s="68"/>
      <c r="H1856" s="68"/>
      <c r="I1856" s="68"/>
      <c r="J1856" s="68"/>
      <c r="K1856" s="68"/>
      <c r="L1856" s="68"/>
      <c r="M1856" s="68"/>
      <c r="N1856" s="68"/>
      <c r="O1856" s="68"/>
      <c r="P1856" s="68"/>
      <c r="Q1856" s="68"/>
      <c r="R1856" s="68"/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</row>
    <row r="1857" spans="2:40">
      <c r="B1857" s="68"/>
      <c r="C1857" s="68"/>
      <c r="D1857" s="68"/>
      <c r="E1857" s="68"/>
      <c r="F1857" s="68"/>
      <c r="G1857" s="68"/>
      <c r="H1857" s="68"/>
      <c r="I1857" s="68"/>
      <c r="J1857" s="68"/>
      <c r="K1857" s="68"/>
      <c r="L1857" s="68"/>
      <c r="M1857" s="68"/>
      <c r="N1857" s="68"/>
      <c r="O1857" s="68"/>
      <c r="P1857" s="68"/>
      <c r="Q1857" s="68"/>
      <c r="R1857" s="68"/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</row>
    <row r="1858" spans="2:40">
      <c r="B1858" s="68"/>
      <c r="C1858" s="68"/>
      <c r="D1858" s="68"/>
      <c r="E1858" s="68"/>
      <c r="F1858" s="68"/>
      <c r="G1858" s="68"/>
      <c r="H1858" s="68"/>
      <c r="I1858" s="68"/>
      <c r="J1858" s="68"/>
      <c r="K1858" s="68"/>
      <c r="L1858" s="68"/>
      <c r="M1858" s="68"/>
      <c r="N1858" s="68"/>
      <c r="O1858" s="68"/>
      <c r="P1858" s="68"/>
      <c r="Q1858" s="68"/>
      <c r="R1858" s="68"/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</row>
    <row r="1859" spans="2:40">
      <c r="B1859" s="68"/>
      <c r="C1859" s="68"/>
      <c r="D1859" s="68"/>
      <c r="E1859" s="68"/>
      <c r="F1859" s="68"/>
      <c r="G1859" s="68"/>
      <c r="H1859" s="68"/>
      <c r="I1859" s="68"/>
      <c r="J1859" s="68"/>
      <c r="K1859" s="68"/>
      <c r="L1859" s="68"/>
      <c r="M1859" s="68"/>
      <c r="N1859" s="68"/>
      <c r="O1859" s="68"/>
      <c r="P1859" s="68"/>
      <c r="Q1859" s="68"/>
      <c r="R1859" s="68"/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</row>
    <row r="1860" spans="2:40">
      <c r="B1860" s="68"/>
      <c r="C1860" s="68"/>
      <c r="D1860" s="68"/>
      <c r="E1860" s="68"/>
      <c r="F1860" s="68"/>
      <c r="G1860" s="68"/>
      <c r="H1860" s="68"/>
      <c r="I1860" s="68"/>
      <c r="J1860" s="68"/>
      <c r="K1860" s="68"/>
      <c r="L1860" s="68"/>
      <c r="M1860" s="68"/>
      <c r="N1860" s="68"/>
      <c r="O1860" s="68"/>
      <c r="P1860" s="68"/>
      <c r="Q1860" s="68"/>
      <c r="R1860" s="68"/>
      <c r="S1860" s="68"/>
      <c r="T1860" s="68"/>
      <c r="U1860" s="68"/>
      <c r="V1860" s="68"/>
      <c r="W1860" s="68"/>
      <c r="X1860" s="68"/>
      <c r="Y1860" s="68"/>
      <c r="Z1860" s="68"/>
      <c r="AA1860" s="68"/>
      <c r="AB1860" s="68"/>
      <c r="AC1860" s="68"/>
      <c r="AD1860" s="68"/>
      <c r="AE1860" s="68"/>
      <c r="AF1860" s="68"/>
      <c r="AG1860" s="68"/>
      <c r="AH1860" s="68"/>
      <c r="AI1860" s="68"/>
      <c r="AJ1860" s="68"/>
      <c r="AK1860" s="68"/>
      <c r="AL1860" s="68"/>
      <c r="AM1860" s="68"/>
      <c r="AN1860" s="68"/>
    </row>
    <row r="1861" spans="2:40">
      <c r="B1861" s="68"/>
      <c r="C1861" s="68"/>
      <c r="D1861" s="68"/>
      <c r="E1861" s="68"/>
      <c r="F1861" s="68"/>
      <c r="G1861" s="68"/>
      <c r="H1861" s="68"/>
      <c r="I1861" s="68"/>
      <c r="J1861" s="68"/>
      <c r="K1861" s="68"/>
      <c r="L1861" s="68"/>
      <c r="M1861" s="68"/>
      <c r="N1861" s="68"/>
      <c r="O1861" s="68"/>
      <c r="P1861" s="68"/>
      <c r="Q1861" s="68"/>
      <c r="R1861" s="68"/>
      <c r="S1861" s="68"/>
      <c r="T1861" s="68"/>
      <c r="U1861" s="68"/>
      <c r="V1861" s="68"/>
      <c r="W1861" s="68"/>
      <c r="X1861" s="68"/>
      <c r="Y1861" s="68"/>
      <c r="Z1861" s="68"/>
      <c r="AA1861" s="68"/>
      <c r="AB1861" s="68"/>
      <c r="AC1861" s="68"/>
      <c r="AD1861" s="68"/>
      <c r="AE1861" s="68"/>
      <c r="AF1861" s="68"/>
      <c r="AG1861" s="68"/>
      <c r="AH1861" s="68"/>
      <c r="AI1861" s="68"/>
      <c r="AJ1861" s="68"/>
      <c r="AK1861" s="68"/>
      <c r="AL1861" s="68"/>
      <c r="AM1861" s="68"/>
      <c r="AN1861" s="68"/>
    </row>
    <row r="1862" spans="2:40">
      <c r="B1862" s="68"/>
      <c r="C1862" s="68"/>
      <c r="D1862" s="68"/>
      <c r="E1862" s="68"/>
      <c r="F1862" s="68"/>
      <c r="G1862" s="68"/>
      <c r="H1862" s="68"/>
      <c r="I1862" s="68"/>
      <c r="J1862" s="68"/>
      <c r="K1862" s="68"/>
      <c r="L1862" s="68"/>
      <c r="M1862" s="68"/>
      <c r="N1862" s="68"/>
      <c r="O1862" s="68"/>
      <c r="P1862" s="68"/>
      <c r="Q1862" s="68"/>
      <c r="R1862" s="68"/>
      <c r="S1862" s="68"/>
      <c r="T1862" s="68"/>
      <c r="U1862" s="68"/>
      <c r="V1862" s="68"/>
      <c r="W1862" s="68"/>
      <c r="X1862" s="68"/>
      <c r="Y1862" s="68"/>
      <c r="Z1862" s="68"/>
      <c r="AA1862" s="68"/>
      <c r="AB1862" s="68"/>
      <c r="AC1862" s="68"/>
      <c r="AD1862" s="68"/>
      <c r="AE1862" s="68"/>
      <c r="AF1862" s="68"/>
      <c r="AG1862" s="68"/>
      <c r="AH1862" s="68"/>
      <c r="AI1862" s="68"/>
      <c r="AJ1862" s="68"/>
      <c r="AK1862" s="68"/>
      <c r="AL1862" s="68"/>
      <c r="AM1862" s="68"/>
      <c r="AN1862" s="68"/>
    </row>
    <row r="1863" spans="2:40">
      <c r="B1863" s="68"/>
      <c r="C1863" s="68"/>
      <c r="D1863" s="68"/>
      <c r="E1863" s="68"/>
      <c r="F1863" s="68"/>
      <c r="G1863" s="68"/>
      <c r="H1863" s="68"/>
      <c r="I1863" s="68"/>
      <c r="J1863" s="68"/>
      <c r="K1863" s="68"/>
      <c r="L1863" s="68"/>
      <c r="M1863" s="68"/>
      <c r="N1863" s="68"/>
      <c r="O1863" s="68"/>
      <c r="P1863" s="68"/>
      <c r="Q1863" s="68"/>
      <c r="R1863" s="68"/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</row>
    <row r="1864" spans="2:40">
      <c r="B1864" s="68"/>
      <c r="C1864" s="68"/>
      <c r="D1864" s="68"/>
      <c r="E1864" s="68"/>
      <c r="F1864" s="68"/>
      <c r="G1864" s="68"/>
      <c r="H1864" s="68"/>
      <c r="I1864" s="68"/>
      <c r="J1864" s="68"/>
      <c r="K1864" s="68"/>
      <c r="L1864" s="68"/>
      <c r="M1864" s="68"/>
      <c r="N1864" s="68"/>
      <c r="O1864" s="68"/>
      <c r="P1864" s="68"/>
      <c r="Q1864" s="68"/>
      <c r="R1864" s="68"/>
      <c r="S1864" s="68"/>
      <c r="T1864" s="68"/>
      <c r="U1864" s="68"/>
      <c r="V1864" s="68"/>
      <c r="W1864" s="68"/>
      <c r="X1864" s="68"/>
      <c r="Y1864" s="68"/>
      <c r="Z1864" s="68"/>
      <c r="AA1864" s="68"/>
      <c r="AB1864" s="68"/>
      <c r="AC1864" s="68"/>
      <c r="AD1864" s="68"/>
      <c r="AE1864" s="68"/>
      <c r="AF1864" s="68"/>
      <c r="AG1864" s="68"/>
      <c r="AH1864" s="68"/>
      <c r="AI1864" s="68"/>
      <c r="AJ1864" s="68"/>
      <c r="AK1864" s="68"/>
      <c r="AL1864" s="68"/>
      <c r="AM1864" s="68"/>
      <c r="AN1864" s="68"/>
    </row>
    <row r="1865" spans="2:40">
      <c r="B1865" s="68"/>
      <c r="C1865" s="68"/>
      <c r="D1865" s="68"/>
      <c r="E1865" s="68"/>
      <c r="F1865" s="68"/>
      <c r="G1865" s="68"/>
      <c r="H1865" s="68"/>
      <c r="I1865" s="68"/>
      <c r="J1865" s="68"/>
      <c r="K1865" s="68"/>
      <c r="L1865" s="68"/>
      <c r="M1865" s="68"/>
      <c r="N1865" s="68"/>
      <c r="O1865" s="68"/>
      <c r="P1865" s="68"/>
      <c r="Q1865" s="68"/>
      <c r="R1865" s="68"/>
      <c r="S1865" s="68"/>
      <c r="T1865" s="68"/>
      <c r="U1865" s="68"/>
      <c r="V1865" s="68"/>
      <c r="W1865" s="68"/>
      <c r="X1865" s="68"/>
      <c r="Y1865" s="68"/>
      <c r="Z1865" s="68"/>
      <c r="AA1865" s="68"/>
      <c r="AB1865" s="68"/>
      <c r="AC1865" s="68"/>
      <c r="AD1865" s="68"/>
      <c r="AE1865" s="68"/>
      <c r="AF1865" s="68"/>
      <c r="AG1865" s="68"/>
      <c r="AH1865" s="68"/>
      <c r="AI1865" s="68"/>
      <c r="AJ1865" s="68"/>
      <c r="AK1865" s="68"/>
      <c r="AL1865" s="68"/>
      <c r="AM1865" s="68"/>
      <c r="AN1865" s="68"/>
    </row>
    <row r="1866" spans="2:40">
      <c r="B1866" s="68"/>
      <c r="C1866" s="68"/>
      <c r="D1866" s="68"/>
      <c r="E1866" s="68"/>
      <c r="F1866" s="68"/>
      <c r="G1866" s="68"/>
      <c r="H1866" s="68"/>
      <c r="I1866" s="68"/>
      <c r="J1866" s="68"/>
      <c r="K1866" s="68"/>
      <c r="L1866" s="68"/>
      <c r="M1866" s="68"/>
      <c r="N1866" s="68"/>
      <c r="O1866" s="68"/>
      <c r="P1866" s="68"/>
      <c r="Q1866" s="68"/>
      <c r="R1866" s="68"/>
      <c r="S1866" s="68"/>
      <c r="T1866" s="68"/>
      <c r="U1866" s="68"/>
      <c r="V1866" s="68"/>
      <c r="W1866" s="68"/>
      <c r="X1866" s="68"/>
      <c r="Y1866" s="68"/>
      <c r="Z1866" s="68"/>
      <c r="AA1866" s="68"/>
      <c r="AB1866" s="68"/>
      <c r="AC1866" s="68"/>
      <c r="AD1866" s="68"/>
      <c r="AE1866" s="68"/>
      <c r="AF1866" s="68"/>
      <c r="AG1866" s="68"/>
      <c r="AH1866" s="68"/>
      <c r="AI1866" s="68"/>
      <c r="AJ1866" s="68"/>
      <c r="AK1866" s="68"/>
      <c r="AL1866" s="68"/>
      <c r="AM1866" s="68"/>
      <c r="AN1866" s="68"/>
    </row>
    <row r="1867" spans="2:40">
      <c r="B1867" s="68"/>
      <c r="C1867" s="68"/>
      <c r="D1867" s="68"/>
      <c r="E1867" s="68"/>
      <c r="F1867" s="68"/>
      <c r="G1867" s="68"/>
      <c r="H1867" s="68"/>
      <c r="I1867" s="68"/>
      <c r="J1867" s="68"/>
      <c r="K1867" s="68"/>
      <c r="L1867" s="68"/>
      <c r="M1867" s="68"/>
      <c r="N1867" s="68"/>
      <c r="O1867" s="68"/>
      <c r="P1867" s="68"/>
      <c r="Q1867" s="68"/>
      <c r="R1867" s="68"/>
      <c r="S1867" s="68"/>
      <c r="T1867" s="68"/>
      <c r="U1867" s="68"/>
      <c r="V1867" s="68"/>
      <c r="W1867" s="68"/>
      <c r="X1867" s="68"/>
      <c r="Y1867" s="68"/>
      <c r="Z1867" s="68"/>
      <c r="AA1867" s="68"/>
      <c r="AB1867" s="68"/>
      <c r="AC1867" s="68"/>
      <c r="AD1867" s="68"/>
      <c r="AE1867" s="68"/>
      <c r="AF1867" s="68"/>
      <c r="AG1867" s="68"/>
      <c r="AH1867" s="68"/>
      <c r="AI1867" s="68"/>
      <c r="AJ1867" s="68"/>
      <c r="AK1867" s="68"/>
      <c r="AL1867" s="68"/>
      <c r="AM1867" s="68"/>
      <c r="AN1867" s="68"/>
    </row>
    <row r="1868" spans="2:40">
      <c r="B1868" s="68"/>
      <c r="C1868" s="68"/>
      <c r="D1868" s="68"/>
      <c r="E1868" s="68"/>
      <c r="F1868" s="68"/>
      <c r="G1868" s="68"/>
      <c r="H1868" s="68"/>
      <c r="I1868" s="68"/>
      <c r="J1868" s="68"/>
      <c r="K1868" s="68"/>
      <c r="L1868" s="68"/>
      <c r="M1868" s="68"/>
      <c r="N1868" s="68"/>
      <c r="O1868" s="68"/>
      <c r="P1868" s="68"/>
      <c r="Q1868" s="68"/>
      <c r="R1868" s="68"/>
      <c r="S1868" s="68"/>
      <c r="T1868" s="68"/>
      <c r="U1868" s="68"/>
      <c r="V1868" s="68"/>
      <c r="W1868" s="68"/>
      <c r="X1868" s="68"/>
      <c r="Y1868" s="68"/>
      <c r="Z1868" s="68"/>
      <c r="AA1868" s="68"/>
      <c r="AB1868" s="68"/>
      <c r="AC1868" s="68"/>
      <c r="AD1868" s="68"/>
      <c r="AE1868" s="68"/>
      <c r="AF1868" s="68"/>
      <c r="AG1868" s="68"/>
      <c r="AH1868" s="68"/>
      <c r="AI1868" s="68"/>
      <c r="AJ1868" s="68"/>
      <c r="AK1868" s="68"/>
      <c r="AL1868" s="68"/>
      <c r="AM1868" s="68"/>
      <c r="AN1868" s="68"/>
    </row>
    <row r="1869" spans="2:40">
      <c r="B1869" s="68"/>
      <c r="C1869" s="68"/>
      <c r="D1869" s="68"/>
      <c r="E1869" s="68"/>
      <c r="F1869" s="68"/>
      <c r="G1869" s="68"/>
      <c r="H1869" s="68"/>
      <c r="I1869" s="68"/>
      <c r="J1869" s="68"/>
      <c r="K1869" s="68"/>
      <c r="L1869" s="68"/>
      <c r="M1869" s="68"/>
      <c r="N1869" s="68"/>
      <c r="O1869" s="68"/>
      <c r="P1869" s="68"/>
      <c r="Q1869" s="68"/>
      <c r="R1869" s="68"/>
      <c r="S1869" s="68"/>
      <c r="T1869" s="68"/>
      <c r="U1869" s="68"/>
      <c r="V1869" s="68"/>
      <c r="W1869" s="68"/>
      <c r="X1869" s="68"/>
      <c r="Y1869" s="68"/>
      <c r="Z1869" s="68"/>
      <c r="AA1869" s="68"/>
      <c r="AB1869" s="68"/>
      <c r="AC1869" s="68"/>
      <c r="AD1869" s="68"/>
      <c r="AE1869" s="68"/>
      <c r="AF1869" s="68"/>
      <c r="AG1869" s="68"/>
      <c r="AH1869" s="68"/>
      <c r="AI1869" s="68"/>
      <c r="AJ1869" s="68"/>
      <c r="AK1869" s="68"/>
      <c r="AL1869" s="68"/>
      <c r="AM1869" s="68"/>
      <c r="AN1869" s="68"/>
    </row>
    <row r="1870" spans="2:40">
      <c r="B1870" s="68"/>
      <c r="C1870" s="68"/>
      <c r="D1870" s="68"/>
      <c r="E1870" s="68"/>
      <c r="F1870" s="68"/>
      <c r="G1870" s="68"/>
      <c r="H1870" s="68"/>
      <c r="I1870" s="68"/>
      <c r="J1870" s="68"/>
      <c r="K1870" s="68"/>
      <c r="L1870" s="68"/>
      <c r="M1870" s="68"/>
      <c r="N1870" s="68"/>
      <c r="O1870" s="68"/>
      <c r="P1870" s="68"/>
      <c r="Q1870" s="68"/>
      <c r="R1870" s="68"/>
      <c r="S1870" s="68"/>
      <c r="T1870" s="68"/>
      <c r="U1870" s="68"/>
      <c r="V1870" s="68"/>
      <c r="W1870" s="68"/>
      <c r="X1870" s="68"/>
      <c r="Y1870" s="68"/>
      <c r="Z1870" s="68"/>
      <c r="AA1870" s="68"/>
      <c r="AB1870" s="68"/>
      <c r="AC1870" s="68"/>
      <c r="AD1870" s="68"/>
      <c r="AE1870" s="68"/>
      <c r="AF1870" s="68"/>
      <c r="AG1870" s="68"/>
      <c r="AH1870" s="68"/>
      <c r="AI1870" s="68"/>
      <c r="AJ1870" s="68"/>
      <c r="AK1870" s="68"/>
      <c r="AL1870" s="68"/>
      <c r="AM1870" s="68"/>
      <c r="AN1870" s="68"/>
    </row>
    <row r="1871" spans="2:40">
      <c r="B1871" s="68"/>
      <c r="C1871" s="68"/>
      <c r="D1871" s="68"/>
      <c r="E1871" s="68"/>
      <c r="F1871" s="68"/>
      <c r="G1871" s="68"/>
      <c r="H1871" s="68"/>
      <c r="I1871" s="68"/>
      <c r="J1871" s="68"/>
      <c r="K1871" s="68"/>
      <c r="L1871" s="68"/>
      <c r="M1871" s="68"/>
      <c r="N1871" s="68"/>
      <c r="O1871" s="68"/>
      <c r="P1871" s="68"/>
      <c r="Q1871" s="68"/>
      <c r="R1871" s="68"/>
      <c r="S1871" s="68"/>
      <c r="T1871" s="68"/>
      <c r="U1871" s="68"/>
      <c r="V1871" s="68"/>
      <c r="W1871" s="68"/>
      <c r="X1871" s="68"/>
      <c r="Y1871" s="68"/>
      <c r="Z1871" s="68"/>
      <c r="AA1871" s="68"/>
      <c r="AB1871" s="68"/>
      <c r="AC1871" s="68"/>
      <c r="AD1871" s="68"/>
      <c r="AE1871" s="68"/>
      <c r="AF1871" s="68"/>
      <c r="AG1871" s="68"/>
      <c r="AH1871" s="68"/>
      <c r="AI1871" s="68"/>
      <c r="AJ1871" s="68"/>
      <c r="AK1871" s="68"/>
      <c r="AL1871" s="68"/>
      <c r="AM1871" s="68"/>
      <c r="AN1871" s="68"/>
    </row>
    <row r="1872" spans="2:40">
      <c r="B1872" s="68"/>
      <c r="C1872" s="68"/>
      <c r="D1872" s="68"/>
      <c r="E1872" s="68"/>
      <c r="F1872" s="68"/>
      <c r="G1872" s="68"/>
      <c r="H1872" s="68"/>
      <c r="I1872" s="68"/>
      <c r="J1872" s="68"/>
      <c r="K1872" s="68"/>
      <c r="L1872" s="68"/>
      <c r="M1872" s="68"/>
      <c r="N1872" s="68"/>
      <c r="O1872" s="68"/>
      <c r="P1872" s="68"/>
      <c r="Q1872" s="68"/>
      <c r="R1872" s="68"/>
      <c r="S1872" s="68"/>
      <c r="T1872" s="68"/>
      <c r="U1872" s="68"/>
      <c r="V1872" s="68"/>
      <c r="W1872" s="68"/>
      <c r="X1872" s="68"/>
      <c r="Y1872" s="68"/>
      <c r="Z1872" s="68"/>
      <c r="AA1872" s="68"/>
      <c r="AB1872" s="68"/>
      <c r="AC1872" s="68"/>
      <c r="AD1872" s="68"/>
      <c r="AE1872" s="68"/>
      <c r="AF1872" s="68"/>
      <c r="AG1872" s="68"/>
      <c r="AH1872" s="68"/>
      <c r="AI1872" s="68"/>
      <c r="AJ1872" s="68"/>
      <c r="AK1872" s="68"/>
      <c r="AL1872" s="68"/>
      <c r="AM1872" s="68"/>
      <c r="AN1872" s="68"/>
    </row>
    <row r="1873" spans="2:40">
      <c r="B1873" s="68"/>
      <c r="C1873" s="68"/>
      <c r="D1873" s="68"/>
      <c r="E1873" s="68"/>
      <c r="F1873" s="68"/>
      <c r="G1873" s="68"/>
      <c r="H1873" s="68"/>
      <c r="I1873" s="68"/>
      <c r="J1873" s="68"/>
      <c r="K1873" s="68"/>
      <c r="L1873" s="68"/>
      <c r="M1873" s="68"/>
      <c r="N1873" s="68"/>
      <c r="O1873" s="68"/>
      <c r="P1873" s="68"/>
      <c r="Q1873" s="68"/>
      <c r="R1873" s="68"/>
      <c r="S1873" s="68"/>
      <c r="T1873" s="68"/>
      <c r="U1873" s="68"/>
      <c r="V1873" s="68"/>
      <c r="W1873" s="68"/>
      <c r="X1873" s="68"/>
      <c r="Y1873" s="68"/>
      <c r="Z1873" s="68"/>
      <c r="AA1873" s="68"/>
      <c r="AB1873" s="68"/>
      <c r="AC1873" s="68"/>
      <c r="AD1873" s="68"/>
      <c r="AE1873" s="68"/>
      <c r="AF1873" s="68"/>
      <c r="AG1873" s="68"/>
      <c r="AH1873" s="68"/>
      <c r="AI1873" s="68"/>
      <c r="AJ1873" s="68"/>
      <c r="AK1873" s="68"/>
      <c r="AL1873" s="68"/>
      <c r="AM1873" s="68"/>
      <c r="AN1873" s="68"/>
    </row>
    <row r="1874" spans="2:40">
      <c r="B1874" s="68"/>
      <c r="C1874" s="68"/>
      <c r="D1874" s="68"/>
      <c r="E1874" s="68"/>
      <c r="F1874" s="68"/>
      <c r="G1874" s="68"/>
      <c r="H1874" s="68"/>
      <c r="I1874" s="68"/>
      <c r="J1874" s="68"/>
      <c r="K1874" s="68"/>
      <c r="L1874" s="68"/>
      <c r="M1874" s="68"/>
      <c r="N1874" s="68"/>
      <c r="O1874" s="68"/>
      <c r="P1874" s="68"/>
      <c r="Q1874" s="68"/>
      <c r="R1874" s="68"/>
      <c r="S1874" s="68"/>
      <c r="T1874" s="68"/>
      <c r="U1874" s="68"/>
      <c r="V1874" s="68"/>
      <c r="W1874" s="68"/>
      <c r="X1874" s="68"/>
      <c r="Y1874" s="68"/>
      <c r="Z1874" s="68"/>
      <c r="AA1874" s="68"/>
      <c r="AB1874" s="68"/>
      <c r="AC1874" s="68"/>
      <c r="AD1874" s="68"/>
      <c r="AE1874" s="68"/>
      <c r="AF1874" s="68"/>
      <c r="AG1874" s="68"/>
      <c r="AH1874" s="68"/>
      <c r="AI1874" s="68"/>
      <c r="AJ1874" s="68"/>
      <c r="AK1874" s="68"/>
      <c r="AL1874" s="68"/>
      <c r="AM1874" s="68"/>
      <c r="AN1874" s="68"/>
    </row>
    <row r="1875" spans="2:40">
      <c r="B1875" s="68"/>
      <c r="C1875" s="68"/>
      <c r="D1875" s="68"/>
      <c r="E1875" s="68"/>
      <c r="F1875" s="68"/>
      <c r="G1875" s="68"/>
      <c r="H1875" s="68"/>
      <c r="I1875" s="68"/>
      <c r="J1875" s="68"/>
      <c r="K1875" s="68"/>
      <c r="L1875" s="68"/>
      <c r="M1875" s="68"/>
      <c r="N1875" s="68"/>
      <c r="O1875" s="68"/>
      <c r="P1875" s="68"/>
      <c r="Q1875" s="68"/>
      <c r="R1875" s="68"/>
      <c r="S1875" s="68"/>
      <c r="T1875" s="68"/>
      <c r="U1875" s="68"/>
      <c r="V1875" s="68"/>
      <c r="W1875" s="68"/>
      <c r="X1875" s="68"/>
      <c r="Y1875" s="68"/>
      <c r="Z1875" s="68"/>
      <c r="AA1875" s="68"/>
      <c r="AB1875" s="68"/>
      <c r="AC1875" s="68"/>
      <c r="AD1875" s="68"/>
      <c r="AE1875" s="68"/>
      <c r="AF1875" s="68"/>
      <c r="AG1875" s="68"/>
      <c r="AH1875" s="68"/>
      <c r="AI1875" s="68"/>
      <c r="AJ1875" s="68"/>
      <c r="AK1875" s="68"/>
      <c r="AL1875" s="68"/>
      <c r="AM1875" s="68"/>
      <c r="AN1875" s="68"/>
    </row>
    <row r="1876" spans="2:40">
      <c r="B1876" s="68"/>
      <c r="C1876" s="68"/>
      <c r="D1876" s="68"/>
      <c r="E1876" s="68"/>
      <c r="F1876" s="68"/>
      <c r="G1876" s="68"/>
      <c r="H1876" s="68"/>
      <c r="I1876" s="68"/>
      <c r="J1876" s="68"/>
      <c r="K1876" s="68"/>
      <c r="L1876" s="68"/>
      <c r="M1876" s="68"/>
      <c r="N1876" s="68"/>
      <c r="O1876" s="68"/>
      <c r="P1876" s="68"/>
      <c r="Q1876" s="68"/>
      <c r="R1876" s="68"/>
      <c r="S1876" s="68"/>
      <c r="T1876" s="68"/>
      <c r="U1876" s="68"/>
      <c r="V1876" s="68"/>
      <c r="W1876" s="68"/>
      <c r="X1876" s="68"/>
      <c r="Y1876" s="68"/>
      <c r="Z1876" s="68"/>
      <c r="AA1876" s="68"/>
      <c r="AB1876" s="68"/>
      <c r="AC1876" s="68"/>
      <c r="AD1876" s="68"/>
      <c r="AE1876" s="68"/>
      <c r="AF1876" s="68"/>
      <c r="AG1876" s="68"/>
      <c r="AH1876" s="68"/>
      <c r="AI1876" s="68"/>
      <c r="AJ1876" s="68"/>
      <c r="AK1876" s="68"/>
      <c r="AL1876" s="68"/>
      <c r="AM1876" s="68"/>
      <c r="AN1876" s="68"/>
    </row>
    <row r="1877" spans="2:40">
      <c r="B1877" s="68"/>
      <c r="C1877" s="68"/>
      <c r="D1877" s="68"/>
      <c r="E1877" s="68"/>
      <c r="F1877" s="68"/>
      <c r="G1877" s="68"/>
      <c r="H1877" s="68"/>
      <c r="I1877" s="68"/>
      <c r="J1877" s="68"/>
      <c r="K1877" s="68"/>
      <c r="L1877" s="68"/>
      <c r="M1877" s="68"/>
      <c r="N1877" s="68"/>
      <c r="O1877" s="68"/>
      <c r="P1877" s="68"/>
      <c r="Q1877" s="68"/>
      <c r="R1877" s="68"/>
      <c r="S1877" s="68"/>
      <c r="T1877" s="68"/>
      <c r="U1877" s="68"/>
      <c r="V1877" s="68"/>
      <c r="W1877" s="68"/>
      <c r="X1877" s="68"/>
      <c r="Y1877" s="68"/>
      <c r="Z1877" s="68"/>
      <c r="AA1877" s="68"/>
      <c r="AB1877" s="68"/>
      <c r="AC1877" s="68"/>
      <c r="AD1877" s="68"/>
      <c r="AE1877" s="68"/>
      <c r="AF1877" s="68"/>
      <c r="AG1877" s="68"/>
      <c r="AH1877" s="68"/>
      <c r="AI1877" s="68"/>
      <c r="AJ1877" s="68"/>
      <c r="AK1877" s="68"/>
      <c r="AL1877" s="68"/>
      <c r="AM1877" s="68"/>
      <c r="AN1877" s="68"/>
    </row>
    <row r="1878" spans="2:40">
      <c r="B1878" s="68"/>
      <c r="C1878" s="68"/>
      <c r="D1878" s="68"/>
      <c r="E1878" s="68"/>
      <c r="F1878" s="68"/>
      <c r="G1878" s="68"/>
      <c r="H1878" s="68"/>
      <c r="I1878" s="68"/>
      <c r="J1878" s="68"/>
      <c r="K1878" s="68"/>
      <c r="L1878" s="68"/>
      <c r="M1878" s="68"/>
      <c r="N1878" s="68"/>
      <c r="O1878" s="68"/>
      <c r="P1878" s="68"/>
      <c r="Q1878" s="68"/>
      <c r="R1878" s="68"/>
      <c r="S1878" s="68"/>
      <c r="T1878" s="68"/>
      <c r="U1878" s="68"/>
      <c r="V1878" s="68"/>
      <c r="W1878" s="68"/>
      <c r="X1878" s="68"/>
      <c r="Y1878" s="68"/>
      <c r="Z1878" s="68"/>
      <c r="AA1878" s="68"/>
      <c r="AB1878" s="68"/>
      <c r="AC1878" s="68"/>
      <c r="AD1878" s="68"/>
      <c r="AE1878" s="68"/>
      <c r="AF1878" s="68"/>
      <c r="AG1878" s="68"/>
      <c r="AH1878" s="68"/>
      <c r="AI1878" s="68"/>
      <c r="AJ1878" s="68"/>
      <c r="AK1878" s="68"/>
      <c r="AL1878" s="68"/>
      <c r="AM1878" s="68"/>
      <c r="AN1878" s="68"/>
    </row>
    <row r="1879" spans="2:40">
      <c r="B1879" s="68"/>
      <c r="C1879" s="68"/>
      <c r="D1879" s="68"/>
      <c r="E1879" s="68"/>
      <c r="F1879" s="68"/>
      <c r="G1879" s="68"/>
      <c r="H1879" s="68"/>
      <c r="I1879" s="68"/>
      <c r="J1879" s="68"/>
      <c r="K1879" s="68"/>
      <c r="L1879" s="68"/>
      <c r="M1879" s="68"/>
      <c r="N1879" s="68"/>
      <c r="O1879" s="68"/>
      <c r="P1879" s="68"/>
      <c r="Q1879" s="68"/>
      <c r="R1879" s="68"/>
      <c r="S1879" s="68"/>
      <c r="T1879" s="68"/>
      <c r="U1879" s="68"/>
      <c r="V1879" s="68"/>
      <c r="W1879" s="68"/>
      <c r="X1879" s="68"/>
      <c r="Y1879" s="68"/>
      <c r="Z1879" s="68"/>
      <c r="AA1879" s="68"/>
      <c r="AB1879" s="68"/>
      <c r="AC1879" s="68"/>
      <c r="AD1879" s="68"/>
      <c r="AE1879" s="68"/>
      <c r="AF1879" s="68"/>
      <c r="AG1879" s="68"/>
      <c r="AH1879" s="68"/>
      <c r="AI1879" s="68"/>
      <c r="AJ1879" s="68"/>
      <c r="AK1879" s="68"/>
      <c r="AL1879" s="68"/>
      <c r="AM1879" s="68"/>
      <c r="AN1879" s="68"/>
    </row>
    <row r="1880" spans="2:40">
      <c r="B1880" s="68"/>
      <c r="C1880" s="68"/>
      <c r="D1880" s="68"/>
      <c r="E1880" s="68"/>
      <c r="F1880" s="68"/>
      <c r="G1880" s="68"/>
      <c r="H1880" s="68"/>
      <c r="I1880" s="68"/>
      <c r="J1880" s="68"/>
      <c r="K1880" s="68"/>
      <c r="L1880" s="68"/>
      <c r="M1880" s="68"/>
      <c r="N1880" s="68"/>
      <c r="O1880" s="68"/>
      <c r="P1880" s="68"/>
      <c r="Q1880" s="68"/>
      <c r="R1880" s="68"/>
      <c r="S1880" s="68"/>
      <c r="T1880" s="68"/>
      <c r="U1880" s="68"/>
      <c r="V1880" s="68"/>
      <c r="W1880" s="68"/>
      <c r="X1880" s="68"/>
      <c r="Y1880" s="68"/>
      <c r="Z1880" s="68"/>
      <c r="AA1880" s="68"/>
      <c r="AB1880" s="68"/>
      <c r="AC1880" s="68"/>
      <c r="AD1880" s="68"/>
      <c r="AE1880" s="68"/>
      <c r="AF1880" s="68"/>
      <c r="AG1880" s="68"/>
      <c r="AH1880" s="68"/>
      <c r="AI1880" s="68"/>
      <c r="AJ1880" s="68"/>
      <c r="AK1880" s="68"/>
      <c r="AL1880" s="68"/>
      <c r="AM1880" s="68"/>
      <c r="AN1880" s="68"/>
    </row>
    <row r="1881" spans="2:40">
      <c r="B1881" s="68"/>
      <c r="C1881" s="68"/>
      <c r="D1881" s="68"/>
      <c r="E1881" s="68"/>
      <c r="F1881" s="68"/>
      <c r="G1881" s="68"/>
      <c r="H1881" s="68"/>
      <c r="I1881" s="68"/>
      <c r="J1881" s="68"/>
      <c r="K1881" s="68"/>
      <c r="L1881" s="68"/>
      <c r="M1881" s="68"/>
      <c r="N1881" s="68"/>
      <c r="O1881" s="68"/>
      <c r="P1881" s="68"/>
      <c r="Q1881" s="68"/>
      <c r="R1881" s="68"/>
      <c r="S1881" s="68"/>
      <c r="T1881" s="68"/>
      <c r="U1881" s="68"/>
      <c r="V1881" s="68"/>
      <c r="W1881" s="68"/>
      <c r="X1881" s="68"/>
      <c r="Y1881" s="68"/>
      <c r="Z1881" s="68"/>
      <c r="AA1881" s="68"/>
      <c r="AB1881" s="68"/>
      <c r="AC1881" s="68"/>
      <c r="AD1881" s="68"/>
      <c r="AE1881" s="68"/>
      <c r="AF1881" s="68"/>
      <c r="AG1881" s="68"/>
      <c r="AH1881" s="68"/>
      <c r="AI1881" s="68"/>
      <c r="AJ1881" s="68"/>
      <c r="AK1881" s="68"/>
      <c r="AL1881" s="68"/>
      <c r="AM1881" s="68"/>
      <c r="AN1881" s="68"/>
    </row>
    <row r="1882" spans="2:40">
      <c r="B1882" s="68"/>
      <c r="C1882" s="68"/>
      <c r="D1882" s="68"/>
      <c r="E1882" s="68"/>
      <c r="F1882" s="68"/>
      <c r="G1882" s="68"/>
      <c r="H1882" s="68"/>
      <c r="I1882" s="68"/>
      <c r="J1882" s="68"/>
      <c r="K1882" s="68"/>
      <c r="L1882" s="68"/>
      <c r="M1882" s="68"/>
      <c r="N1882" s="68"/>
      <c r="O1882" s="68"/>
      <c r="P1882" s="68"/>
      <c r="Q1882" s="68"/>
      <c r="R1882" s="68"/>
      <c r="S1882" s="68"/>
      <c r="T1882" s="68"/>
      <c r="U1882" s="68"/>
      <c r="V1882" s="68"/>
      <c r="W1882" s="68"/>
      <c r="X1882" s="68"/>
      <c r="Y1882" s="68"/>
      <c r="Z1882" s="68"/>
      <c r="AA1882" s="68"/>
      <c r="AB1882" s="68"/>
      <c r="AC1882" s="68"/>
      <c r="AD1882" s="68"/>
      <c r="AE1882" s="68"/>
      <c r="AF1882" s="68"/>
      <c r="AG1882" s="68"/>
      <c r="AH1882" s="68"/>
      <c r="AI1882" s="68"/>
      <c r="AJ1882" s="68"/>
      <c r="AK1882" s="68"/>
      <c r="AL1882" s="68"/>
      <c r="AM1882" s="68"/>
      <c r="AN1882" s="68"/>
    </row>
    <row r="1883" spans="2:40">
      <c r="B1883" s="68"/>
      <c r="C1883" s="68"/>
      <c r="D1883" s="68"/>
      <c r="E1883" s="68"/>
      <c r="F1883" s="68"/>
      <c r="G1883" s="68"/>
      <c r="H1883" s="68"/>
      <c r="I1883" s="68"/>
      <c r="J1883" s="68"/>
      <c r="K1883" s="68"/>
      <c r="L1883" s="68"/>
      <c r="M1883" s="68"/>
      <c r="N1883" s="68"/>
      <c r="O1883" s="68"/>
      <c r="P1883" s="68"/>
      <c r="Q1883" s="68"/>
      <c r="R1883" s="68"/>
      <c r="S1883" s="68"/>
      <c r="T1883" s="68"/>
      <c r="U1883" s="68"/>
      <c r="V1883" s="68"/>
      <c r="W1883" s="68"/>
      <c r="X1883" s="68"/>
      <c r="Y1883" s="68"/>
      <c r="Z1883" s="68"/>
      <c r="AA1883" s="68"/>
      <c r="AB1883" s="68"/>
      <c r="AC1883" s="68"/>
      <c r="AD1883" s="68"/>
      <c r="AE1883" s="68"/>
      <c r="AF1883" s="68"/>
      <c r="AG1883" s="68"/>
      <c r="AH1883" s="68"/>
      <c r="AI1883" s="68"/>
      <c r="AJ1883" s="68"/>
      <c r="AK1883" s="68"/>
      <c r="AL1883" s="68"/>
      <c r="AM1883" s="68"/>
      <c r="AN1883" s="68"/>
    </row>
    <row r="1884" spans="2:40">
      <c r="B1884" s="68"/>
      <c r="C1884" s="68"/>
      <c r="D1884" s="68"/>
      <c r="E1884" s="68"/>
      <c r="F1884" s="68"/>
      <c r="G1884" s="68"/>
      <c r="H1884" s="68"/>
      <c r="I1884" s="68"/>
      <c r="J1884" s="68"/>
      <c r="K1884" s="68"/>
      <c r="L1884" s="68"/>
      <c r="M1884" s="68"/>
      <c r="N1884" s="68"/>
      <c r="O1884" s="68"/>
      <c r="P1884" s="68"/>
      <c r="Q1884" s="68"/>
      <c r="R1884" s="68"/>
      <c r="S1884" s="68"/>
      <c r="T1884" s="68"/>
      <c r="U1884" s="68"/>
      <c r="V1884" s="68"/>
      <c r="W1884" s="68"/>
      <c r="X1884" s="68"/>
      <c r="Y1884" s="68"/>
      <c r="Z1884" s="68"/>
      <c r="AA1884" s="68"/>
      <c r="AB1884" s="68"/>
      <c r="AC1884" s="68"/>
      <c r="AD1884" s="68"/>
      <c r="AE1884" s="68"/>
      <c r="AF1884" s="68"/>
      <c r="AG1884" s="68"/>
      <c r="AH1884" s="68"/>
      <c r="AI1884" s="68"/>
      <c r="AJ1884" s="68"/>
      <c r="AK1884" s="68"/>
      <c r="AL1884" s="68"/>
      <c r="AM1884" s="68"/>
      <c r="AN1884" s="68"/>
    </row>
    <row r="1885" spans="2:40">
      <c r="B1885" s="68"/>
      <c r="C1885" s="68"/>
      <c r="D1885" s="68"/>
      <c r="E1885" s="68"/>
      <c r="F1885" s="68"/>
      <c r="G1885" s="68"/>
      <c r="H1885" s="68"/>
      <c r="I1885" s="68"/>
      <c r="J1885" s="68"/>
      <c r="K1885" s="68"/>
      <c r="L1885" s="68"/>
      <c r="M1885" s="68"/>
      <c r="N1885" s="68"/>
      <c r="O1885" s="68"/>
      <c r="P1885" s="68"/>
      <c r="Q1885" s="68"/>
      <c r="R1885" s="68"/>
      <c r="S1885" s="68"/>
      <c r="T1885" s="68"/>
      <c r="U1885" s="68"/>
      <c r="V1885" s="68"/>
      <c r="W1885" s="68"/>
      <c r="X1885" s="68"/>
      <c r="Y1885" s="68"/>
      <c r="Z1885" s="68"/>
      <c r="AA1885" s="68"/>
      <c r="AB1885" s="68"/>
      <c r="AC1885" s="68"/>
      <c r="AD1885" s="68"/>
      <c r="AE1885" s="68"/>
      <c r="AF1885" s="68"/>
      <c r="AG1885" s="68"/>
      <c r="AH1885" s="68"/>
      <c r="AI1885" s="68"/>
      <c r="AJ1885" s="68"/>
      <c r="AK1885" s="68"/>
      <c r="AL1885" s="68"/>
      <c r="AM1885" s="68"/>
      <c r="AN1885" s="68"/>
    </row>
    <row r="1886" spans="2:40">
      <c r="B1886" s="68"/>
      <c r="C1886" s="68"/>
      <c r="D1886" s="68"/>
      <c r="E1886" s="68"/>
      <c r="F1886" s="68"/>
      <c r="G1886" s="68"/>
      <c r="H1886" s="68"/>
      <c r="I1886" s="68"/>
      <c r="J1886" s="68"/>
      <c r="K1886" s="68"/>
      <c r="L1886" s="68"/>
      <c r="M1886" s="68"/>
      <c r="N1886" s="68"/>
      <c r="O1886" s="68"/>
      <c r="P1886" s="68"/>
      <c r="Q1886" s="68"/>
      <c r="R1886" s="68"/>
      <c r="S1886" s="68"/>
      <c r="T1886" s="68"/>
      <c r="U1886" s="68"/>
      <c r="V1886" s="68"/>
      <c r="W1886" s="68"/>
      <c r="X1886" s="68"/>
      <c r="Y1886" s="68"/>
      <c r="Z1886" s="68"/>
      <c r="AA1886" s="68"/>
      <c r="AB1886" s="68"/>
      <c r="AC1886" s="68"/>
      <c r="AD1886" s="68"/>
      <c r="AE1886" s="68"/>
      <c r="AF1886" s="68"/>
      <c r="AG1886" s="68"/>
      <c r="AH1886" s="68"/>
      <c r="AI1886" s="68"/>
      <c r="AJ1886" s="68"/>
      <c r="AK1886" s="68"/>
      <c r="AL1886" s="68"/>
      <c r="AM1886" s="68"/>
      <c r="AN1886" s="68"/>
    </row>
    <row r="1887" spans="2:40">
      <c r="B1887" s="68"/>
      <c r="C1887" s="68"/>
      <c r="D1887" s="68"/>
      <c r="E1887" s="68"/>
      <c r="F1887" s="68"/>
      <c r="G1887" s="68"/>
      <c r="H1887" s="68"/>
      <c r="I1887" s="68"/>
      <c r="J1887" s="68"/>
      <c r="K1887" s="68"/>
      <c r="L1887" s="68"/>
      <c r="M1887" s="68"/>
      <c r="N1887" s="68"/>
      <c r="O1887" s="68"/>
      <c r="P1887" s="68"/>
      <c r="Q1887" s="68"/>
      <c r="R1887" s="68"/>
      <c r="S1887" s="68"/>
      <c r="T1887" s="68"/>
      <c r="U1887" s="68"/>
      <c r="V1887" s="68"/>
      <c r="W1887" s="68"/>
      <c r="X1887" s="68"/>
      <c r="Y1887" s="68"/>
      <c r="Z1887" s="68"/>
      <c r="AA1887" s="68"/>
      <c r="AB1887" s="68"/>
      <c r="AC1887" s="68"/>
      <c r="AD1887" s="68"/>
      <c r="AE1887" s="68"/>
      <c r="AF1887" s="68"/>
      <c r="AG1887" s="68"/>
      <c r="AH1887" s="68"/>
      <c r="AI1887" s="68"/>
      <c r="AJ1887" s="68"/>
      <c r="AK1887" s="68"/>
      <c r="AL1887" s="68"/>
      <c r="AM1887" s="68"/>
      <c r="AN1887" s="68"/>
    </row>
    <row r="1888" spans="2:40">
      <c r="B1888" s="68"/>
      <c r="C1888" s="68"/>
      <c r="D1888" s="68"/>
      <c r="E1888" s="68"/>
      <c r="F1888" s="68"/>
      <c r="G1888" s="68"/>
      <c r="H1888" s="68"/>
      <c r="I1888" s="68"/>
      <c r="J1888" s="68"/>
      <c r="K1888" s="68"/>
      <c r="L1888" s="68"/>
      <c r="M1888" s="68"/>
      <c r="N1888" s="68"/>
      <c r="O1888" s="68"/>
      <c r="P1888" s="68"/>
      <c r="Q1888" s="68"/>
      <c r="R1888" s="68"/>
      <c r="S1888" s="68"/>
      <c r="T1888" s="68"/>
      <c r="U1888" s="68"/>
      <c r="V1888" s="68"/>
      <c r="W1888" s="68"/>
      <c r="X1888" s="68"/>
      <c r="Y1888" s="68"/>
      <c r="Z1888" s="68"/>
      <c r="AA1888" s="68"/>
      <c r="AB1888" s="68"/>
      <c r="AC1888" s="68"/>
      <c r="AD1888" s="68"/>
      <c r="AE1888" s="68"/>
      <c r="AF1888" s="68"/>
      <c r="AG1888" s="68"/>
      <c r="AH1888" s="68"/>
      <c r="AI1888" s="68"/>
      <c r="AJ1888" s="68"/>
      <c r="AK1888" s="68"/>
      <c r="AL1888" s="68"/>
      <c r="AM1888" s="68"/>
      <c r="AN1888" s="68"/>
    </row>
    <row r="1889" spans="2:40">
      <c r="B1889" s="68"/>
      <c r="C1889" s="68"/>
      <c r="D1889" s="68"/>
      <c r="E1889" s="68"/>
      <c r="F1889" s="68"/>
      <c r="G1889" s="68"/>
      <c r="H1889" s="68"/>
      <c r="I1889" s="68"/>
      <c r="J1889" s="68"/>
      <c r="K1889" s="68"/>
      <c r="L1889" s="68"/>
      <c r="M1889" s="68"/>
      <c r="N1889" s="68"/>
      <c r="O1889" s="68"/>
      <c r="P1889" s="68"/>
      <c r="Q1889" s="68"/>
      <c r="R1889" s="68"/>
      <c r="S1889" s="68"/>
      <c r="T1889" s="68"/>
      <c r="U1889" s="68"/>
      <c r="V1889" s="68"/>
      <c r="W1889" s="68"/>
      <c r="X1889" s="68"/>
      <c r="Y1889" s="68"/>
      <c r="Z1889" s="68"/>
      <c r="AA1889" s="68"/>
      <c r="AB1889" s="68"/>
      <c r="AC1889" s="68"/>
      <c r="AD1889" s="68"/>
      <c r="AE1889" s="68"/>
      <c r="AF1889" s="68"/>
      <c r="AG1889" s="68"/>
      <c r="AH1889" s="68"/>
      <c r="AI1889" s="68"/>
      <c r="AJ1889" s="68"/>
      <c r="AK1889" s="68"/>
      <c r="AL1889" s="68"/>
      <c r="AM1889" s="68"/>
      <c r="AN1889" s="68"/>
    </row>
    <row r="1890" spans="2:40">
      <c r="B1890" s="68"/>
      <c r="C1890" s="68"/>
      <c r="D1890" s="68"/>
      <c r="E1890" s="68"/>
      <c r="F1890" s="68"/>
      <c r="G1890" s="68"/>
      <c r="H1890" s="68"/>
      <c r="I1890" s="68"/>
      <c r="J1890" s="68"/>
      <c r="K1890" s="68"/>
      <c r="L1890" s="68"/>
      <c r="M1890" s="68"/>
      <c r="N1890" s="68"/>
      <c r="O1890" s="68"/>
      <c r="P1890" s="68"/>
      <c r="Q1890" s="68"/>
      <c r="R1890" s="68"/>
      <c r="S1890" s="68"/>
      <c r="T1890" s="68"/>
      <c r="U1890" s="68"/>
      <c r="V1890" s="68"/>
      <c r="W1890" s="68"/>
      <c r="X1890" s="68"/>
      <c r="Y1890" s="68"/>
      <c r="Z1890" s="68"/>
      <c r="AA1890" s="68"/>
      <c r="AB1890" s="68"/>
      <c r="AC1890" s="68"/>
      <c r="AD1890" s="68"/>
      <c r="AE1890" s="68"/>
      <c r="AF1890" s="68"/>
      <c r="AG1890" s="68"/>
      <c r="AH1890" s="68"/>
      <c r="AI1890" s="68"/>
      <c r="AJ1890" s="68"/>
      <c r="AK1890" s="68"/>
      <c r="AL1890" s="68"/>
      <c r="AM1890" s="68"/>
      <c r="AN1890" s="68"/>
    </row>
    <row r="1891" spans="2:40">
      <c r="B1891" s="68"/>
      <c r="C1891" s="68"/>
      <c r="D1891" s="68"/>
      <c r="E1891" s="68"/>
      <c r="F1891" s="68"/>
      <c r="G1891" s="68"/>
      <c r="H1891" s="68"/>
      <c r="I1891" s="68"/>
      <c r="J1891" s="68"/>
      <c r="K1891" s="68"/>
      <c r="L1891" s="68"/>
      <c r="M1891" s="68"/>
      <c r="N1891" s="68"/>
      <c r="O1891" s="68"/>
      <c r="P1891" s="68"/>
      <c r="Q1891" s="68"/>
      <c r="R1891" s="68"/>
      <c r="S1891" s="68"/>
      <c r="T1891" s="68"/>
      <c r="U1891" s="68"/>
      <c r="V1891" s="68"/>
      <c r="W1891" s="68"/>
      <c r="X1891" s="68"/>
      <c r="Y1891" s="68"/>
      <c r="Z1891" s="68"/>
      <c r="AA1891" s="68"/>
      <c r="AB1891" s="68"/>
      <c r="AC1891" s="68"/>
      <c r="AD1891" s="68"/>
      <c r="AE1891" s="68"/>
      <c r="AF1891" s="68"/>
      <c r="AG1891" s="68"/>
      <c r="AH1891" s="68"/>
      <c r="AI1891" s="68"/>
      <c r="AJ1891" s="68"/>
      <c r="AK1891" s="68"/>
      <c r="AL1891" s="68"/>
      <c r="AM1891" s="68"/>
      <c r="AN1891" s="68"/>
    </row>
    <row r="1892" spans="2:40">
      <c r="B1892" s="68"/>
      <c r="C1892" s="68"/>
      <c r="D1892" s="68"/>
      <c r="E1892" s="68"/>
      <c r="F1892" s="68"/>
      <c r="G1892" s="68"/>
      <c r="H1892" s="68"/>
      <c r="I1892" s="68"/>
      <c r="J1892" s="68"/>
      <c r="K1892" s="68"/>
      <c r="L1892" s="68"/>
      <c r="M1892" s="68"/>
      <c r="N1892" s="68"/>
      <c r="O1892" s="68"/>
      <c r="P1892" s="68"/>
      <c r="Q1892" s="68"/>
      <c r="R1892" s="68"/>
      <c r="S1892" s="68"/>
      <c r="T1892" s="68"/>
      <c r="U1892" s="68"/>
      <c r="V1892" s="68"/>
      <c r="W1892" s="68"/>
      <c r="X1892" s="68"/>
      <c r="Y1892" s="68"/>
      <c r="Z1892" s="68"/>
      <c r="AA1892" s="68"/>
      <c r="AB1892" s="68"/>
      <c r="AC1892" s="68"/>
      <c r="AD1892" s="68"/>
      <c r="AE1892" s="68"/>
      <c r="AF1892" s="68"/>
      <c r="AG1892" s="68"/>
      <c r="AH1892" s="68"/>
      <c r="AI1892" s="68"/>
      <c r="AJ1892" s="68"/>
      <c r="AK1892" s="68"/>
      <c r="AL1892" s="68"/>
      <c r="AM1892" s="68"/>
      <c r="AN1892" s="68"/>
    </row>
    <row r="1893" spans="2:40">
      <c r="B1893" s="68"/>
      <c r="C1893" s="68"/>
      <c r="D1893" s="68"/>
      <c r="E1893" s="68"/>
      <c r="F1893" s="68"/>
      <c r="G1893" s="68"/>
      <c r="H1893" s="68"/>
      <c r="I1893" s="68"/>
      <c r="J1893" s="68"/>
      <c r="K1893" s="68"/>
      <c r="L1893" s="68"/>
      <c r="M1893" s="68"/>
      <c r="N1893" s="68"/>
      <c r="O1893" s="68"/>
      <c r="P1893" s="68"/>
      <c r="Q1893" s="68"/>
      <c r="R1893" s="68"/>
      <c r="S1893" s="68"/>
      <c r="T1893" s="68"/>
      <c r="U1893" s="68"/>
      <c r="V1893" s="68"/>
      <c r="W1893" s="68"/>
      <c r="X1893" s="68"/>
      <c r="Y1893" s="68"/>
      <c r="Z1893" s="68"/>
      <c r="AA1893" s="68"/>
      <c r="AB1893" s="68"/>
      <c r="AC1893" s="68"/>
      <c r="AD1893" s="68"/>
      <c r="AE1893" s="68"/>
      <c r="AF1893" s="68"/>
      <c r="AG1893" s="68"/>
      <c r="AH1893" s="68"/>
      <c r="AI1893" s="68"/>
      <c r="AJ1893" s="68"/>
      <c r="AK1893" s="68"/>
      <c r="AL1893" s="68"/>
      <c r="AM1893" s="68"/>
      <c r="AN1893" s="68"/>
    </row>
    <row r="1894" spans="2:40">
      <c r="B1894" s="68"/>
      <c r="C1894" s="68"/>
      <c r="D1894" s="68"/>
      <c r="E1894" s="68"/>
      <c r="F1894" s="68"/>
      <c r="G1894" s="68"/>
      <c r="H1894" s="68"/>
      <c r="I1894" s="68"/>
      <c r="J1894" s="68"/>
      <c r="K1894" s="68"/>
      <c r="L1894" s="68"/>
      <c r="M1894" s="68"/>
      <c r="N1894" s="68"/>
      <c r="O1894" s="68"/>
      <c r="P1894" s="68"/>
      <c r="Q1894" s="68"/>
      <c r="R1894" s="68"/>
      <c r="S1894" s="68"/>
      <c r="T1894" s="68"/>
      <c r="U1894" s="68"/>
      <c r="V1894" s="68"/>
      <c r="W1894" s="68"/>
      <c r="X1894" s="68"/>
      <c r="Y1894" s="68"/>
      <c r="Z1894" s="68"/>
      <c r="AA1894" s="68"/>
      <c r="AB1894" s="68"/>
      <c r="AC1894" s="68"/>
      <c r="AD1894" s="68"/>
      <c r="AE1894" s="68"/>
      <c r="AF1894" s="68"/>
      <c r="AG1894" s="68"/>
      <c r="AH1894" s="68"/>
      <c r="AI1894" s="68"/>
      <c r="AJ1894" s="68"/>
      <c r="AK1894" s="68"/>
      <c r="AL1894" s="68"/>
      <c r="AM1894" s="68"/>
      <c r="AN1894" s="68"/>
    </row>
    <row r="1895" spans="2:40">
      <c r="B1895" s="68"/>
      <c r="C1895" s="68"/>
      <c r="D1895" s="68"/>
      <c r="E1895" s="68"/>
      <c r="F1895" s="68"/>
      <c r="G1895" s="68"/>
      <c r="H1895" s="68"/>
      <c r="I1895" s="68"/>
      <c r="J1895" s="68"/>
      <c r="K1895" s="68"/>
      <c r="L1895" s="68"/>
      <c r="M1895" s="68"/>
      <c r="N1895" s="68"/>
      <c r="O1895" s="68"/>
      <c r="P1895" s="68"/>
      <c r="Q1895" s="68"/>
      <c r="R1895" s="68"/>
      <c r="S1895" s="68"/>
      <c r="T1895" s="68"/>
      <c r="U1895" s="68"/>
      <c r="V1895" s="68"/>
      <c r="W1895" s="68"/>
      <c r="X1895" s="68"/>
      <c r="Y1895" s="68"/>
      <c r="Z1895" s="68"/>
      <c r="AA1895" s="68"/>
      <c r="AB1895" s="68"/>
      <c r="AC1895" s="68"/>
      <c r="AD1895" s="68"/>
      <c r="AE1895" s="68"/>
      <c r="AF1895" s="68"/>
      <c r="AG1895" s="68"/>
      <c r="AH1895" s="68"/>
      <c r="AI1895" s="68"/>
      <c r="AJ1895" s="68"/>
      <c r="AK1895" s="68"/>
      <c r="AL1895" s="68"/>
      <c r="AM1895" s="68"/>
      <c r="AN1895" s="68"/>
    </row>
    <row r="1896" spans="2:40">
      <c r="B1896" s="68"/>
      <c r="C1896" s="68"/>
      <c r="D1896" s="68"/>
      <c r="E1896" s="68"/>
      <c r="F1896" s="68"/>
      <c r="G1896" s="68"/>
      <c r="H1896" s="68"/>
      <c r="I1896" s="68"/>
      <c r="J1896" s="68"/>
      <c r="K1896" s="68"/>
      <c r="L1896" s="68"/>
      <c r="M1896" s="68"/>
      <c r="N1896" s="68"/>
      <c r="O1896" s="68"/>
      <c r="P1896" s="68"/>
      <c r="Q1896" s="68"/>
      <c r="R1896" s="68"/>
      <c r="S1896" s="68"/>
      <c r="T1896" s="68"/>
      <c r="U1896" s="68"/>
      <c r="V1896" s="68"/>
      <c r="W1896" s="68"/>
      <c r="X1896" s="68"/>
      <c r="Y1896" s="68"/>
      <c r="Z1896" s="68"/>
      <c r="AA1896" s="68"/>
      <c r="AB1896" s="68"/>
      <c r="AC1896" s="68"/>
      <c r="AD1896" s="68"/>
      <c r="AE1896" s="68"/>
      <c r="AF1896" s="68"/>
      <c r="AG1896" s="68"/>
      <c r="AH1896" s="68"/>
      <c r="AI1896" s="68"/>
      <c r="AJ1896" s="68"/>
      <c r="AK1896" s="68"/>
      <c r="AL1896" s="68"/>
      <c r="AM1896" s="68"/>
      <c r="AN1896" s="68"/>
    </row>
    <row r="1897" spans="2:40">
      <c r="B1897" s="68"/>
      <c r="C1897" s="68"/>
      <c r="D1897" s="68"/>
      <c r="E1897" s="68"/>
      <c r="F1897" s="68"/>
      <c r="G1897" s="68"/>
      <c r="H1897" s="68"/>
      <c r="I1897" s="68"/>
      <c r="J1897" s="68"/>
      <c r="K1897" s="68"/>
      <c r="L1897" s="68"/>
      <c r="M1897" s="68"/>
      <c r="N1897" s="68"/>
      <c r="O1897" s="68"/>
      <c r="P1897" s="68"/>
      <c r="Q1897" s="68"/>
      <c r="R1897" s="68"/>
      <c r="S1897" s="68"/>
      <c r="T1897" s="68"/>
      <c r="U1897" s="68"/>
      <c r="V1897" s="68"/>
      <c r="W1897" s="68"/>
      <c r="X1897" s="68"/>
      <c r="Y1897" s="68"/>
      <c r="Z1897" s="68"/>
      <c r="AA1897" s="68"/>
      <c r="AB1897" s="68"/>
      <c r="AC1897" s="68"/>
      <c r="AD1897" s="68"/>
      <c r="AE1897" s="68"/>
      <c r="AF1897" s="68"/>
      <c r="AG1897" s="68"/>
      <c r="AH1897" s="68"/>
      <c r="AI1897" s="68"/>
      <c r="AJ1897" s="68"/>
      <c r="AK1897" s="68"/>
      <c r="AL1897" s="68"/>
      <c r="AM1897" s="68"/>
      <c r="AN1897" s="68"/>
    </row>
    <row r="1898" spans="2:40">
      <c r="B1898" s="68"/>
      <c r="C1898" s="68"/>
      <c r="D1898" s="68"/>
      <c r="E1898" s="68"/>
      <c r="F1898" s="68"/>
      <c r="G1898" s="68"/>
      <c r="H1898" s="68"/>
      <c r="I1898" s="68"/>
      <c r="J1898" s="68"/>
      <c r="K1898" s="68"/>
      <c r="L1898" s="68"/>
      <c r="M1898" s="68"/>
      <c r="N1898" s="68"/>
      <c r="O1898" s="68"/>
      <c r="P1898" s="68"/>
      <c r="Q1898" s="68"/>
      <c r="R1898" s="68"/>
      <c r="S1898" s="68"/>
      <c r="T1898" s="68"/>
      <c r="U1898" s="68"/>
      <c r="V1898" s="68"/>
      <c r="W1898" s="68"/>
      <c r="X1898" s="68"/>
      <c r="Y1898" s="68"/>
      <c r="Z1898" s="68"/>
      <c r="AA1898" s="68"/>
      <c r="AB1898" s="68"/>
      <c r="AC1898" s="68"/>
      <c r="AD1898" s="68"/>
      <c r="AE1898" s="68"/>
      <c r="AF1898" s="68"/>
      <c r="AG1898" s="68"/>
      <c r="AH1898" s="68"/>
      <c r="AI1898" s="68"/>
      <c r="AJ1898" s="68"/>
      <c r="AK1898" s="68"/>
      <c r="AL1898" s="68"/>
      <c r="AM1898" s="68"/>
      <c r="AN1898" s="68"/>
    </row>
    <row r="1899" spans="2:40">
      <c r="B1899" s="68"/>
      <c r="C1899" s="68"/>
      <c r="D1899" s="68"/>
      <c r="E1899" s="68"/>
      <c r="F1899" s="68"/>
      <c r="G1899" s="68"/>
      <c r="H1899" s="68"/>
      <c r="I1899" s="68"/>
      <c r="J1899" s="68"/>
      <c r="K1899" s="68"/>
      <c r="L1899" s="68"/>
      <c r="M1899" s="68"/>
      <c r="N1899" s="68"/>
      <c r="O1899" s="68"/>
      <c r="P1899" s="68"/>
      <c r="Q1899" s="68"/>
      <c r="R1899" s="68"/>
      <c r="S1899" s="68"/>
      <c r="T1899" s="68"/>
      <c r="U1899" s="68"/>
      <c r="V1899" s="68"/>
      <c r="W1899" s="68"/>
      <c r="X1899" s="68"/>
      <c r="Y1899" s="68"/>
      <c r="Z1899" s="68"/>
      <c r="AA1899" s="68"/>
      <c r="AB1899" s="68"/>
      <c r="AC1899" s="68"/>
      <c r="AD1899" s="68"/>
      <c r="AE1899" s="68"/>
      <c r="AF1899" s="68"/>
      <c r="AG1899" s="68"/>
      <c r="AH1899" s="68"/>
      <c r="AI1899" s="68"/>
      <c r="AJ1899" s="68"/>
      <c r="AK1899" s="68"/>
      <c r="AL1899" s="68"/>
      <c r="AM1899" s="68"/>
      <c r="AN1899" s="68"/>
    </row>
    <row r="1900" spans="2:40">
      <c r="B1900" s="68"/>
      <c r="C1900" s="68"/>
      <c r="D1900" s="68"/>
      <c r="E1900" s="68"/>
      <c r="F1900" s="68"/>
      <c r="G1900" s="68"/>
      <c r="H1900" s="68"/>
      <c r="I1900" s="68"/>
      <c r="J1900" s="68"/>
      <c r="K1900" s="68"/>
      <c r="L1900" s="68"/>
      <c r="M1900" s="68"/>
      <c r="N1900" s="68"/>
      <c r="O1900" s="68"/>
      <c r="P1900" s="68"/>
      <c r="Q1900" s="68"/>
      <c r="R1900" s="68"/>
      <c r="S1900" s="68"/>
      <c r="T1900" s="68"/>
      <c r="U1900" s="68"/>
      <c r="V1900" s="68"/>
      <c r="W1900" s="68"/>
      <c r="X1900" s="68"/>
      <c r="Y1900" s="68"/>
      <c r="Z1900" s="68"/>
      <c r="AA1900" s="68"/>
      <c r="AB1900" s="68"/>
      <c r="AC1900" s="68"/>
      <c r="AD1900" s="68"/>
      <c r="AE1900" s="68"/>
      <c r="AF1900" s="68"/>
      <c r="AG1900" s="68"/>
      <c r="AH1900" s="68"/>
      <c r="AI1900" s="68"/>
      <c r="AJ1900" s="68"/>
      <c r="AK1900" s="68"/>
      <c r="AL1900" s="68"/>
      <c r="AM1900" s="68"/>
      <c r="AN1900" s="68"/>
    </row>
    <row r="1901" spans="2:40">
      <c r="B1901" s="68"/>
      <c r="C1901" s="68"/>
      <c r="D1901" s="68"/>
      <c r="E1901" s="68"/>
      <c r="F1901" s="68"/>
      <c r="G1901" s="68"/>
      <c r="H1901" s="68"/>
      <c r="I1901" s="68"/>
      <c r="J1901" s="68"/>
      <c r="K1901" s="68"/>
      <c r="L1901" s="68"/>
      <c r="M1901" s="68"/>
      <c r="N1901" s="68"/>
      <c r="O1901" s="68"/>
      <c r="P1901" s="68"/>
      <c r="Q1901" s="68"/>
      <c r="R1901" s="68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</row>
    <row r="1902" spans="2:40">
      <c r="B1902" s="68"/>
      <c r="C1902" s="68"/>
      <c r="D1902" s="68"/>
      <c r="E1902" s="68"/>
      <c r="F1902" s="68"/>
      <c r="G1902" s="68"/>
      <c r="H1902" s="68"/>
      <c r="I1902" s="68"/>
      <c r="J1902" s="68"/>
      <c r="K1902" s="68"/>
      <c r="L1902" s="68"/>
      <c r="M1902" s="68"/>
      <c r="N1902" s="68"/>
      <c r="O1902" s="68"/>
      <c r="P1902" s="68"/>
      <c r="Q1902" s="68"/>
      <c r="R1902" s="68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</row>
    <row r="1903" spans="2:40">
      <c r="B1903" s="68"/>
      <c r="C1903" s="68"/>
      <c r="D1903" s="68"/>
      <c r="E1903" s="68"/>
      <c r="F1903" s="68"/>
      <c r="G1903" s="68"/>
      <c r="H1903" s="68"/>
      <c r="I1903" s="68"/>
      <c r="J1903" s="68"/>
      <c r="K1903" s="68"/>
      <c r="L1903" s="68"/>
      <c r="M1903" s="68"/>
      <c r="N1903" s="68"/>
      <c r="O1903" s="68"/>
      <c r="P1903" s="68"/>
      <c r="Q1903" s="68"/>
      <c r="R1903" s="68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</row>
    <row r="1904" spans="2:40">
      <c r="B1904" s="68"/>
      <c r="C1904" s="68"/>
      <c r="D1904" s="68"/>
      <c r="E1904" s="68"/>
      <c r="F1904" s="68"/>
      <c r="G1904" s="68"/>
      <c r="H1904" s="68"/>
      <c r="I1904" s="68"/>
      <c r="J1904" s="68"/>
      <c r="K1904" s="68"/>
      <c r="L1904" s="68"/>
      <c r="M1904" s="68"/>
      <c r="N1904" s="68"/>
      <c r="O1904" s="68"/>
      <c r="P1904" s="68"/>
      <c r="Q1904" s="68"/>
      <c r="R1904" s="68"/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</row>
    <row r="1905" spans="2:40">
      <c r="B1905" s="68"/>
      <c r="C1905" s="68"/>
      <c r="D1905" s="68"/>
      <c r="E1905" s="68"/>
      <c r="F1905" s="68"/>
      <c r="G1905" s="68"/>
      <c r="H1905" s="68"/>
      <c r="I1905" s="68"/>
      <c r="J1905" s="68"/>
      <c r="K1905" s="68"/>
      <c r="L1905" s="68"/>
      <c r="M1905" s="68"/>
      <c r="N1905" s="68"/>
      <c r="O1905" s="68"/>
      <c r="P1905" s="68"/>
      <c r="Q1905" s="68"/>
      <c r="R1905" s="68"/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</row>
    <row r="1906" spans="2:40">
      <c r="B1906" s="68"/>
      <c r="C1906" s="68"/>
      <c r="D1906" s="68"/>
      <c r="E1906" s="68"/>
      <c r="F1906" s="68"/>
      <c r="G1906" s="68"/>
      <c r="H1906" s="68"/>
      <c r="I1906" s="68"/>
      <c r="J1906" s="68"/>
      <c r="K1906" s="68"/>
      <c r="L1906" s="68"/>
      <c r="M1906" s="68"/>
      <c r="N1906" s="68"/>
      <c r="O1906" s="68"/>
      <c r="P1906" s="68"/>
      <c r="Q1906" s="68"/>
      <c r="R1906" s="68"/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</row>
    <row r="1907" spans="2:40">
      <c r="B1907" s="68"/>
      <c r="C1907" s="68"/>
      <c r="D1907" s="68"/>
      <c r="E1907" s="68"/>
      <c r="F1907" s="68"/>
      <c r="G1907" s="68"/>
      <c r="H1907" s="68"/>
      <c r="I1907" s="68"/>
      <c r="J1907" s="68"/>
      <c r="K1907" s="68"/>
      <c r="L1907" s="68"/>
      <c r="M1907" s="68"/>
      <c r="N1907" s="68"/>
      <c r="O1907" s="68"/>
      <c r="P1907" s="68"/>
      <c r="Q1907" s="68"/>
      <c r="R1907" s="68"/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</row>
    <row r="1908" spans="2:40">
      <c r="B1908" s="68"/>
      <c r="C1908" s="68"/>
      <c r="D1908" s="68"/>
      <c r="E1908" s="68"/>
      <c r="F1908" s="68"/>
      <c r="G1908" s="68"/>
      <c r="H1908" s="68"/>
      <c r="I1908" s="68"/>
      <c r="J1908" s="68"/>
      <c r="K1908" s="68"/>
      <c r="L1908" s="68"/>
      <c r="M1908" s="68"/>
      <c r="N1908" s="68"/>
      <c r="O1908" s="68"/>
      <c r="P1908" s="68"/>
      <c r="Q1908" s="68"/>
      <c r="R1908" s="68"/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</row>
    <row r="1909" spans="2:40">
      <c r="B1909" s="68"/>
      <c r="C1909" s="68"/>
      <c r="D1909" s="68"/>
      <c r="E1909" s="68"/>
      <c r="F1909" s="68"/>
      <c r="G1909" s="68"/>
      <c r="H1909" s="68"/>
      <c r="I1909" s="68"/>
      <c r="J1909" s="68"/>
      <c r="K1909" s="68"/>
      <c r="L1909" s="68"/>
      <c r="M1909" s="68"/>
      <c r="N1909" s="68"/>
      <c r="O1909" s="68"/>
      <c r="P1909" s="68"/>
      <c r="Q1909" s="68"/>
      <c r="R1909" s="68"/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</row>
    <row r="1910" spans="2:40">
      <c r="B1910" s="68"/>
      <c r="C1910" s="68"/>
      <c r="D1910" s="68"/>
      <c r="E1910" s="68"/>
      <c r="F1910" s="68"/>
      <c r="G1910" s="68"/>
      <c r="H1910" s="68"/>
      <c r="I1910" s="68"/>
      <c r="J1910" s="68"/>
      <c r="K1910" s="68"/>
      <c r="L1910" s="68"/>
      <c r="M1910" s="68"/>
      <c r="N1910" s="68"/>
      <c r="O1910" s="68"/>
      <c r="P1910" s="68"/>
      <c r="Q1910" s="68"/>
      <c r="R1910" s="68"/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</row>
    <row r="1911" spans="2:40">
      <c r="B1911" s="68"/>
      <c r="C1911" s="68"/>
      <c r="D1911" s="68"/>
      <c r="E1911" s="68"/>
      <c r="F1911" s="68"/>
      <c r="G1911" s="68"/>
      <c r="H1911" s="68"/>
      <c r="I1911" s="68"/>
      <c r="J1911" s="68"/>
      <c r="K1911" s="68"/>
      <c r="L1911" s="68"/>
      <c r="M1911" s="68"/>
      <c r="N1911" s="68"/>
      <c r="O1911" s="68"/>
      <c r="P1911" s="68"/>
      <c r="Q1911" s="68"/>
      <c r="R1911" s="68"/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</row>
    <row r="1912" spans="2:40">
      <c r="B1912" s="68"/>
      <c r="C1912" s="68"/>
      <c r="D1912" s="68"/>
      <c r="E1912" s="68"/>
      <c r="F1912" s="68"/>
      <c r="G1912" s="68"/>
      <c r="H1912" s="68"/>
      <c r="I1912" s="68"/>
      <c r="J1912" s="68"/>
      <c r="K1912" s="68"/>
      <c r="L1912" s="68"/>
      <c r="M1912" s="68"/>
      <c r="N1912" s="68"/>
      <c r="O1912" s="68"/>
      <c r="P1912" s="68"/>
      <c r="Q1912" s="68"/>
      <c r="R1912" s="68"/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</row>
    <row r="1913" spans="2:40">
      <c r="B1913" s="68"/>
      <c r="C1913" s="68"/>
      <c r="D1913" s="68"/>
      <c r="E1913" s="68"/>
      <c r="F1913" s="68"/>
      <c r="G1913" s="68"/>
      <c r="H1913" s="68"/>
      <c r="I1913" s="68"/>
      <c r="J1913" s="68"/>
      <c r="K1913" s="68"/>
      <c r="L1913" s="68"/>
      <c r="M1913" s="68"/>
      <c r="N1913" s="68"/>
      <c r="O1913" s="68"/>
      <c r="P1913" s="68"/>
      <c r="Q1913" s="68"/>
      <c r="R1913" s="68"/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</row>
    <row r="1914" spans="2:40">
      <c r="B1914" s="68"/>
      <c r="C1914" s="68"/>
      <c r="D1914" s="68"/>
      <c r="E1914" s="68"/>
      <c r="F1914" s="68"/>
      <c r="G1914" s="68"/>
      <c r="H1914" s="68"/>
      <c r="I1914" s="68"/>
      <c r="J1914" s="68"/>
      <c r="K1914" s="68"/>
      <c r="L1914" s="68"/>
      <c r="M1914" s="68"/>
      <c r="N1914" s="68"/>
      <c r="O1914" s="68"/>
      <c r="P1914" s="68"/>
      <c r="Q1914" s="68"/>
      <c r="R1914" s="68"/>
      <c r="S1914" s="68"/>
      <c r="T1914" s="68"/>
      <c r="U1914" s="68"/>
      <c r="V1914" s="68"/>
      <c r="W1914" s="68"/>
      <c r="X1914" s="68"/>
      <c r="Y1914" s="68"/>
      <c r="Z1914" s="68"/>
      <c r="AA1914" s="68"/>
      <c r="AB1914" s="68"/>
      <c r="AC1914" s="68"/>
      <c r="AD1914" s="68"/>
      <c r="AE1914" s="68"/>
      <c r="AF1914" s="68"/>
      <c r="AG1914" s="68"/>
      <c r="AH1914" s="68"/>
      <c r="AI1914" s="68"/>
      <c r="AJ1914" s="68"/>
      <c r="AK1914" s="68"/>
      <c r="AL1914" s="68"/>
      <c r="AM1914" s="68"/>
      <c r="AN1914" s="68"/>
    </row>
    <row r="1915" spans="2:40">
      <c r="B1915" s="68"/>
      <c r="C1915" s="68"/>
      <c r="D1915" s="68"/>
      <c r="E1915" s="68"/>
      <c r="F1915" s="68"/>
      <c r="G1915" s="68"/>
      <c r="H1915" s="68"/>
      <c r="I1915" s="68"/>
      <c r="J1915" s="68"/>
      <c r="K1915" s="68"/>
      <c r="L1915" s="68"/>
      <c r="M1915" s="68"/>
      <c r="N1915" s="68"/>
      <c r="O1915" s="68"/>
      <c r="P1915" s="68"/>
      <c r="Q1915" s="68"/>
      <c r="R1915" s="68"/>
      <c r="S1915" s="68"/>
      <c r="T1915" s="68"/>
      <c r="U1915" s="68"/>
      <c r="V1915" s="68"/>
      <c r="W1915" s="68"/>
      <c r="X1915" s="68"/>
      <c r="Y1915" s="68"/>
      <c r="Z1915" s="68"/>
      <c r="AA1915" s="68"/>
      <c r="AB1915" s="68"/>
      <c r="AC1915" s="68"/>
      <c r="AD1915" s="68"/>
      <c r="AE1915" s="68"/>
      <c r="AF1915" s="68"/>
      <c r="AG1915" s="68"/>
      <c r="AH1915" s="68"/>
      <c r="AI1915" s="68"/>
      <c r="AJ1915" s="68"/>
      <c r="AK1915" s="68"/>
      <c r="AL1915" s="68"/>
      <c r="AM1915" s="68"/>
      <c r="AN1915" s="68"/>
    </row>
    <row r="1916" spans="2:40">
      <c r="B1916" s="68"/>
      <c r="C1916" s="68"/>
      <c r="D1916" s="68"/>
      <c r="E1916" s="68"/>
      <c r="F1916" s="68"/>
      <c r="G1916" s="68"/>
      <c r="H1916" s="68"/>
      <c r="I1916" s="68"/>
      <c r="J1916" s="68"/>
      <c r="K1916" s="68"/>
      <c r="L1916" s="68"/>
      <c r="M1916" s="68"/>
      <c r="N1916" s="68"/>
      <c r="O1916" s="68"/>
      <c r="P1916" s="68"/>
      <c r="Q1916" s="68"/>
      <c r="R1916" s="68"/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</row>
    <row r="1917" spans="2:40">
      <c r="B1917" s="68"/>
      <c r="C1917" s="68"/>
      <c r="D1917" s="68"/>
      <c r="E1917" s="68"/>
      <c r="F1917" s="68"/>
      <c r="G1917" s="68"/>
      <c r="H1917" s="68"/>
      <c r="I1917" s="68"/>
      <c r="J1917" s="68"/>
      <c r="K1917" s="68"/>
      <c r="L1917" s="68"/>
      <c r="M1917" s="68"/>
      <c r="N1917" s="68"/>
      <c r="O1917" s="68"/>
      <c r="P1917" s="68"/>
      <c r="Q1917" s="68"/>
      <c r="R1917" s="68"/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</row>
    <row r="1918" spans="2:40">
      <c r="B1918" s="68"/>
      <c r="C1918" s="68"/>
      <c r="D1918" s="68"/>
      <c r="E1918" s="68"/>
      <c r="F1918" s="68"/>
      <c r="G1918" s="68"/>
      <c r="H1918" s="68"/>
      <c r="I1918" s="68"/>
      <c r="J1918" s="68"/>
      <c r="K1918" s="68"/>
      <c r="L1918" s="68"/>
      <c r="M1918" s="68"/>
      <c r="N1918" s="68"/>
      <c r="O1918" s="68"/>
      <c r="P1918" s="68"/>
      <c r="Q1918" s="68"/>
      <c r="R1918" s="68"/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</row>
    <row r="1919" spans="2:40">
      <c r="B1919" s="68"/>
      <c r="C1919" s="68"/>
      <c r="D1919" s="68"/>
      <c r="E1919" s="68"/>
      <c r="F1919" s="68"/>
      <c r="G1919" s="68"/>
      <c r="H1919" s="68"/>
      <c r="I1919" s="68"/>
      <c r="J1919" s="68"/>
      <c r="K1919" s="68"/>
      <c r="L1919" s="68"/>
      <c r="M1919" s="68"/>
      <c r="N1919" s="68"/>
      <c r="O1919" s="68"/>
      <c r="P1919" s="68"/>
      <c r="Q1919" s="68"/>
      <c r="R1919" s="68"/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</row>
    <row r="1920" spans="2:40">
      <c r="B1920" s="68"/>
      <c r="C1920" s="68"/>
      <c r="D1920" s="68"/>
      <c r="E1920" s="68"/>
      <c r="F1920" s="68"/>
      <c r="G1920" s="68"/>
      <c r="H1920" s="68"/>
      <c r="I1920" s="68"/>
      <c r="J1920" s="68"/>
      <c r="K1920" s="68"/>
      <c r="L1920" s="68"/>
      <c r="M1920" s="68"/>
      <c r="N1920" s="68"/>
      <c r="O1920" s="68"/>
      <c r="P1920" s="68"/>
      <c r="Q1920" s="68"/>
      <c r="R1920" s="68"/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</row>
    <row r="1921" spans="2:40">
      <c r="B1921" s="68"/>
      <c r="C1921" s="68"/>
      <c r="D1921" s="68"/>
      <c r="E1921" s="68"/>
      <c r="F1921" s="68"/>
      <c r="G1921" s="68"/>
      <c r="H1921" s="68"/>
      <c r="I1921" s="68"/>
      <c r="J1921" s="68"/>
      <c r="K1921" s="68"/>
      <c r="L1921" s="68"/>
      <c r="M1921" s="68"/>
      <c r="N1921" s="68"/>
      <c r="O1921" s="68"/>
      <c r="P1921" s="68"/>
      <c r="Q1921" s="68"/>
      <c r="R1921" s="68"/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</row>
    <row r="1922" spans="2:40">
      <c r="B1922" s="68"/>
      <c r="C1922" s="68"/>
      <c r="D1922" s="68"/>
      <c r="E1922" s="68"/>
      <c r="F1922" s="68"/>
      <c r="G1922" s="68"/>
      <c r="H1922" s="68"/>
      <c r="I1922" s="68"/>
      <c r="J1922" s="68"/>
      <c r="K1922" s="68"/>
      <c r="L1922" s="68"/>
      <c r="M1922" s="68"/>
      <c r="N1922" s="68"/>
      <c r="O1922" s="68"/>
      <c r="P1922" s="68"/>
      <c r="Q1922" s="68"/>
      <c r="R1922" s="68"/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</row>
    <row r="1923" spans="2:40">
      <c r="B1923" s="68"/>
      <c r="C1923" s="68"/>
      <c r="D1923" s="68"/>
      <c r="E1923" s="68"/>
      <c r="F1923" s="68"/>
      <c r="G1923" s="68"/>
      <c r="H1923" s="68"/>
      <c r="I1923" s="68"/>
      <c r="J1923" s="68"/>
      <c r="K1923" s="68"/>
      <c r="L1923" s="68"/>
      <c r="M1923" s="68"/>
      <c r="N1923" s="68"/>
      <c r="O1923" s="68"/>
      <c r="P1923" s="68"/>
      <c r="Q1923" s="68"/>
      <c r="R1923" s="68"/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</row>
    <row r="1924" spans="2:40">
      <c r="B1924" s="68"/>
      <c r="C1924" s="68"/>
      <c r="D1924" s="68"/>
      <c r="E1924" s="68"/>
      <c r="F1924" s="68"/>
      <c r="G1924" s="68"/>
      <c r="H1924" s="68"/>
      <c r="I1924" s="68"/>
      <c r="J1924" s="68"/>
      <c r="K1924" s="68"/>
      <c r="L1924" s="68"/>
      <c r="M1924" s="68"/>
      <c r="N1924" s="68"/>
      <c r="O1924" s="68"/>
      <c r="P1924" s="68"/>
      <c r="Q1924" s="68"/>
      <c r="R1924" s="68"/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</row>
    <row r="1925" spans="2:40">
      <c r="B1925" s="68"/>
      <c r="C1925" s="68"/>
      <c r="D1925" s="68"/>
      <c r="E1925" s="68"/>
      <c r="F1925" s="68"/>
      <c r="G1925" s="68"/>
      <c r="H1925" s="68"/>
      <c r="I1925" s="68"/>
      <c r="J1925" s="68"/>
      <c r="K1925" s="68"/>
      <c r="L1925" s="68"/>
      <c r="M1925" s="68"/>
      <c r="N1925" s="68"/>
      <c r="O1925" s="68"/>
      <c r="P1925" s="68"/>
      <c r="Q1925" s="68"/>
      <c r="R1925" s="68"/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</row>
    <row r="1926" spans="2:40">
      <c r="B1926" s="68"/>
      <c r="C1926" s="68"/>
      <c r="D1926" s="68"/>
      <c r="E1926" s="68"/>
      <c r="F1926" s="68"/>
      <c r="G1926" s="68"/>
      <c r="H1926" s="68"/>
      <c r="I1926" s="68"/>
      <c r="J1926" s="68"/>
      <c r="K1926" s="68"/>
      <c r="L1926" s="68"/>
      <c r="M1926" s="68"/>
      <c r="N1926" s="68"/>
      <c r="O1926" s="68"/>
      <c r="P1926" s="68"/>
      <c r="Q1926" s="68"/>
      <c r="R1926" s="68"/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</row>
    <row r="1927" spans="2:40">
      <c r="B1927" s="68"/>
      <c r="C1927" s="68"/>
      <c r="D1927" s="68"/>
      <c r="E1927" s="68"/>
      <c r="F1927" s="68"/>
      <c r="G1927" s="68"/>
      <c r="H1927" s="68"/>
      <c r="I1927" s="68"/>
      <c r="J1927" s="68"/>
      <c r="K1927" s="68"/>
      <c r="L1927" s="68"/>
      <c r="M1927" s="68"/>
      <c r="N1927" s="68"/>
      <c r="O1927" s="68"/>
      <c r="P1927" s="68"/>
      <c r="Q1927" s="68"/>
      <c r="R1927" s="68"/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</row>
    <row r="1928" spans="2:40">
      <c r="B1928" s="68"/>
      <c r="C1928" s="68"/>
      <c r="D1928" s="68"/>
      <c r="E1928" s="68"/>
      <c r="F1928" s="68"/>
      <c r="G1928" s="68"/>
      <c r="H1928" s="68"/>
      <c r="I1928" s="68"/>
      <c r="J1928" s="68"/>
      <c r="K1928" s="68"/>
      <c r="L1928" s="68"/>
      <c r="M1928" s="68"/>
      <c r="N1928" s="68"/>
      <c r="O1928" s="68"/>
      <c r="P1928" s="68"/>
      <c r="Q1928" s="68"/>
      <c r="R1928" s="68"/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</row>
    <row r="1929" spans="2:40">
      <c r="B1929" s="68"/>
      <c r="C1929" s="68"/>
      <c r="D1929" s="68"/>
      <c r="E1929" s="68"/>
      <c r="F1929" s="68"/>
      <c r="G1929" s="68"/>
      <c r="H1929" s="68"/>
      <c r="I1929" s="68"/>
      <c r="J1929" s="68"/>
      <c r="K1929" s="68"/>
      <c r="L1929" s="68"/>
      <c r="M1929" s="68"/>
      <c r="N1929" s="68"/>
      <c r="O1929" s="68"/>
      <c r="P1929" s="68"/>
      <c r="Q1929" s="68"/>
      <c r="R1929" s="68"/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</row>
    <row r="1930" spans="2:40">
      <c r="B1930" s="68"/>
      <c r="C1930" s="68"/>
      <c r="D1930" s="68"/>
      <c r="E1930" s="68"/>
      <c r="F1930" s="68"/>
      <c r="G1930" s="68"/>
      <c r="H1930" s="68"/>
      <c r="I1930" s="68"/>
      <c r="J1930" s="68"/>
      <c r="K1930" s="68"/>
      <c r="L1930" s="68"/>
      <c r="M1930" s="68"/>
      <c r="N1930" s="68"/>
      <c r="O1930" s="68"/>
      <c r="P1930" s="68"/>
      <c r="Q1930" s="68"/>
      <c r="R1930" s="68"/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</row>
    <row r="1931" spans="2:40">
      <c r="B1931" s="68"/>
      <c r="C1931" s="68"/>
      <c r="D1931" s="68"/>
      <c r="E1931" s="68"/>
      <c r="F1931" s="68"/>
      <c r="G1931" s="68"/>
      <c r="H1931" s="68"/>
      <c r="I1931" s="68"/>
      <c r="J1931" s="68"/>
      <c r="K1931" s="68"/>
      <c r="L1931" s="68"/>
      <c r="M1931" s="68"/>
      <c r="N1931" s="68"/>
      <c r="O1931" s="68"/>
      <c r="P1931" s="68"/>
      <c r="Q1931" s="68"/>
      <c r="R1931" s="68"/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</row>
    <row r="1932" spans="2:40">
      <c r="B1932" s="68"/>
      <c r="C1932" s="68"/>
      <c r="D1932" s="68"/>
      <c r="E1932" s="68"/>
      <c r="F1932" s="68"/>
      <c r="G1932" s="68"/>
      <c r="H1932" s="68"/>
      <c r="I1932" s="68"/>
      <c r="J1932" s="68"/>
      <c r="K1932" s="68"/>
      <c r="L1932" s="68"/>
      <c r="M1932" s="68"/>
      <c r="N1932" s="68"/>
      <c r="O1932" s="68"/>
      <c r="P1932" s="68"/>
      <c r="Q1932" s="68"/>
      <c r="R1932" s="68"/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</row>
    <row r="1933" spans="2:40">
      <c r="B1933" s="68"/>
      <c r="C1933" s="68"/>
      <c r="D1933" s="68"/>
      <c r="E1933" s="68"/>
      <c r="F1933" s="68"/>
      <c r="G1933" s="68"/>
      <c r="H1933" s="68"/>
      <c r="I1933" s="68"/>
      <c r="J1933" s="68"/>
      <c r="K1933" s="68"/>
      <c r="L1933" s="68"/>
      <c r="M1933" s="68"/>
      <c r="N1933" s="68"/>
      <c r="O1933" s="68"/>
      <c r="P1933" s="68"/>
      <c r="Q1933" s="68"/>
      <c r="R1933" s="68"/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</row>
    <row r="1934" spans="2:40">
      <c r="B1934" s="68"/>
      <c r="C1934" s="68"/>
      <c r="D1934" s="68"/>
      <c r="E1934" s="68"/>
      <c r="F1934" s="68"/>
      <c r="G1934" s="68"/>
      <c r="H1934" s="68"/>
      <c r="I1934" s="68"/>
      <c r="J1934" s="68"/>
      <c r="K1934" s="68"/>
      <c r="L1934" s="68"/>
      <c r="M1934" s="68"/>
      <c r="N1934" s="68"/>
      <c r="O1934" s="68"/>
      <c r="P1934" s="68"/>
      <c r="Q1934" s="68"/>
      <c r="R1934" s="68"/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</row>
    <row r="1935" spans="2:40">
      <c r="B1935" s="68"/>
      <c r="C1935" s="68"/>
      <c r="D1935" s="68"/>
      <c r="E1935" s="68"/>
      <c r="F1935" s="68"/>
      <c r="G1935" s="68"/>
      <c r="H1935" s="68"/>
      <c r="I1935" s="68"/>
      <c r="J1935" s="68"/>
      <c r="K1935" s="68"/>
      <c r="L1935" s="68"/>
      <c r="M1935" s="68"/>
      <c r="N1935" s="68"/>
      <c r="O1935" s="68"/>
      <c r="P1935" s="68"/>
      <c r="Q1935" s="68"/>
      <c r="R1935" s="68"/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</row>
    <row r="1936" spans="2:40">
      <c r="B1936" s="68"/>
      <c r="C1936" s="68"/>
      <c r="D1936" s="68"/>
      <c r="E1936" s="68"/>
      <c r="F1936" s="68"/>
      <c r="G1936" s="68"/>
      <c r="H1936" s="68"/>
      <c r="I1936" s="68"/>
      <c r="J1936" s="68"/>
      <c r="K1936" s="68"/>
      <c r="L1936" s="68"/>
      <c r="M1936" s="68"/>
      <c r="N1936" s="68"/>
      <c r="O1936" s="68"/>
      <c r="P1936" s="68"/>
      <c r="Q1936" s="68"/>
      <c r="R1936" s="68"/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</row>
    <row r="1937" spans="2:40">
      <c r="B1937" s="68"/>
      <c r="C1937" s="68"/>
      <c r="D1937" s="68"/>
      <c r="E1937" s="68"/>
      <c r="F1937" s="68"/>
      <c r="G1937" s="68"/>
      <c r="H1937" s="68"/>
      <c r="I1937" s="68"/>
      <c r="J1937" s="68"/>
      <c r="K1937" s="68"/>
      <c r="L1937" s="68"/>
      <c r="M1937" s="68"/>
      <c r="N1937" s="68"/>
      <c r="O1937" s="68"/>
      <c r="P1937" s="68"/>
      <c r="Q1937" s="68"/>
      <c r="R1937" s="68"/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</row>
    <row r="1938" spans="2:40">
      <c r="B1938" s="68"/>
      <c r="C1938" s="68"/>
      <c r="D1938" s="68"/>
      <c r="E1938" s="68"/>
      <c r="F1938" s="68"/>
      <c r="G1938" s="68"/>
      <c r="H1938" s="68"/>
      <c r="I1938" s="68"/>
      <c r="J1938" s="68"/>
      <c r="K1938" s="68"/>
      <c r="L1938" s="68"/>
      <c r="M1938" s="68"/>
      <c r="N1938" s="68"/>
      <c r="O1938" s="68"/>
      <c r="P1938" s="68"/>
      <c r="Q1938" s="68"/>
      <c r="R1938" s="68"/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</row>
    <row r="1939" spans="2:40">
      <c r="B1939" s="68"/>
      <c r="C1939" s="68"/>
      <c r="D1939" s="68"/>
      <c r="E1939" s="68"/>
      <c r="F1939" s="68"/>
      <c r="G1939" s="68"/>
      <c r="H1939" s="68"/>
      <c r="I1939" s="68"/>
      <c r="J1939" s="68"/>
      <c r="K1939" s="68"/>
      <c r="L1939" s="68"/>
      <c r="M1939" s="68"/>
      <c r="N1939" s="68"/>
      <c r="O1939" s="68"/>
      <c r="P1939" s="68"/>
      <c r="Q1939" s="68"/>
      <c r="R1939" s="68"/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</row>
    <row r="1940" spans="2:40">
      <c r="B1940" s="68"/>
      <c r="C1940" s="68"/>
      <c r="D1940" s="68"/>
      <c r="E1940" s="68"/>
      <c r="F1940" s="68"/>
      <c r="G1940" s="68"/>
      <c r="H1940" s="68"/>
      <c r="I1940" s="68"/>
      <c r="J1940" s="68"/>
      <c r="K1940" s="68"/>
      <c r="L1940" s="68"/>
      <c r="M1940" s="68"/>
      <c r="N1940" s="68"/>
      <c r="O1940" s="68"/>
      <c r="P1940" s="68"/>
      <c r="Q1940" s="68"/>
      <c r="R1940" s="68"/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</row>
    <row r="1941" spans="2:40">
      <c r="B1941" s="68"/>
      <c r="C1941" s="68"/>
      <c r="D1941" s="68"/>
      <c r="E1941" s="68"/>
      <c r="F1941" s="68"/>
      <c r="G1941" s="68"/>
      <c r="H1941" s="68"/>
      <c r="I1941" s="68"/>
      <c r="J1941" s="68"/>
      <c r="K1941" s="68"/>
      <c r="L1941" s="68"/>
      <c r="M1941" s="68"/>
      <c r="N1941" s="68"/>
      <c r="O1941" s="68"/>
      <c r="P1941" s="68"/>
      <c r="Q1941" s="68"/>
      <c r="R1941" s="68"/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</row>
    <row r="1942" spans="2:40">
      <c r="B1942" s="68"/>
      <c r="C1942" s="68"/>
      <c r="D1942" s="68"/>
      <c r="E1942" s="68"/>
      <c r="F1942" s="68"/>
      <c r="G1942" s="68"/>
      <c r="H1942" s="68"/>
      <c r="I1942" s="68"/>
      <c r="J1942" s="68"/>
      <c r="K1942" s="68"/>
      <c r="L1942" s="68"/>
      <c r="M1942" s="68"/>
      <c r="N1942" s="68"/>
      <c r="O1942" s="68"/>
      <c r="P1942" s="68"/>
      <c r="Q1942" s="68"/>
      <c r="R1942" s="68"/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</row>
    <row r="1943" spans="2:40">
      <c r="B1943" s="68"/>
      <c r="C1943" s="68"/>
      <c r="D1943" s="68"/>
      <c r="E1943" s="68"/>
      <c r="F1943" s="68"/>
      <c r="G1943" s="68"/>
      <c r="H1943" s="68"/>
      <c r="I1943" s="68"/>
      <c r="J1943" s="68"/>
      <c r="K1943" s="68"/>
      <c r="L1943" s="68"/>
      <c r="M1943" s="68"/>
      <c r="N1943" s="68"/>
      <c r="O1943" s="68"/>
      <c r="P1943" s="68"/>
      <c r="Q1943" s="68"/>
      <c r="R1943" s="68"/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</row>
    <row r="1944" spans="2:40">
      <c r="B1944" s="68"/>
      <c r="C1944" s="68"/>
      <c r="D1944" s="68"/>
      <c r="E1944" s="68"/>
      <c r="F1944" s="68"/>
      <c r="G1944" s="68"/>
      <c r="H1944" s="68"/>
      <c r="I1944" s="68"/>
      <c r="J1944" s="68"/>
      <c r="K1944" s="68"/>
      <c r="L1944" s="68"/>
      <c r="M1944" s="68"/>
      <c r="N1944" s="68"/>
      <c r="O1944" s="68"/>
      <c r="P1944" s="68"/>
      <c r="Q1944" s="68"/>
      <c r="R1944" s="68"/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</row>
    <row r="1945" spans="2:40">
      <c r="B1945" s="68"/>
      <c r="C1945" s="68"/>
      <c r="D1945" s="68"/>
      <c r="E1945" s="68"/>
      <c r="F1945" s="68"/>
      <c r="G1945" s="68"/>
      <c r="H1945" s="68"/>
      <c r="I1945" s="68"/>
      <c r="J1945" s="68"/>
      <c r="K1945" s="68"/>
      <c r="L1945" s="68"/>
      <c r="M1945" s="68"/>
      <c r="N1945" s="68"/>
      <c r="O1945" s="68"/>
      <c r="P1945" s="68"/>
      <c r="Q1945" s="68"/>
      <c r="R1945" s="68"/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</row>
    <row r="1946" spans="2:40">
      <c r="B1946" s="68"/>
      <c r="C1946" s="68"/>
      <c r="D1946" s="68"/>
      <c r="E1946" s="68"/>
      <c r="F1946" s="68"/>
      <c r="G1946" s="68"/>
      <c r="H1946" s="68"/>
      <c r="I1946" s="68"/>
      <c r="J1946" s="68"/>
      <c r="K1946" s="68"/>
      <c r="L1946" s="68"/>
      <c r="M1946" s="68"/>
      <c r="N1946" s="68"/>
      <c r="O1946" s="68"/>
      <c r="P1946" s="68"/>
      <c r="Q1946" s="68"/>
      <c r="R1946" s="68"/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</row>
    <row r="1947" spans="2:40">
      <c r="B1947" s="68"/>
      <c r="C1947" s="68"/>
      <c r="D1947" s="68"/>
      <c r="E1947" s="68"/>
      <c r="F1947" s="68"/>
      <c r="G1947" s="68"/>
      <c r="H1947" s="68"/>
      <c r="I1947" s="68"/>
      <c r="J1947" s="68"/>
      <c r="K1947" s="68"/>
      <c r="L1947" s="68"/>
      <c r="M1947" s="68"/>
      <c r="N1947" s="68"/>
      <c r="O1947" s="68"/>
      <c r="P1947" s="68"/>
      <c r="Q1947" s="68"/>
      <c r="R1947" s="68"/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</row>
    <row r="1948" spans="2:40">
      <c r="B1948" s="68"/>
      <c r="C1948" s="68"/>
      <c r="D1948" s="68"/>
      <c r="E1948" s="68"/>
      <c r="F1948" s="68"/>
      <c r="G1948" s="68"/>
      <c r="H1948" s="68"/>
      <c r="I1948" s="68"/>
      <c r="J1948" s="68"/>
      <c r="K1948" s="68"/>
      <c r="L1948" s="68"/>
      <c r="M1948" s="68"/>
      <c r="N1948" s="68"/>
      <c r="O1948" s="68"/>
      <c r="P1948" s="68"/>
      <c r="Q1948" s="68"/>
      <c r="R1948" s="68"/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</row>
    <row r="1949" spans="2:40">
      <c r="B1949" s="68"/>
      <c r="C1949" s="68"/>
      <c r="D1949" s="68"/>
      <c r="E1949" s="68"/>
      <c r="F1949" s="68"/>
      <c r="G1949" s="68"/>
      <c r="H1949" s="68"/>
      <c r="I1949" s="68"/>
      <c r="J1949" s="68"/>
      <c r="K1949" s="68"/>
      <c r="L1949" s="68"/>
      <c r="M1949" s="68"/>
      <c r="N1949" s="68"/>
      <c r="O1949" s="68"/>
      <c r="P1949" s="68"/>
      <c r="Q1949" s="68"/>
      <c r="R1949" s="68"/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</row>
    <row r="1950" spans="2:40">
      <c r="B1950" s="68"/>
      <c r="C1950" s="68"/>
      <c r="D1950" s="68"/>
      <c r="E1950" s="68"/>
      <c r="F1950" s="68"/>
      <c r="G1950" s="68"/>
      <c r="H1950" s="68"/>
      <c r="I1950" s="68"/>
      <c r="J1950" s="68"/>
      <c r="K1950" s="68"/>
      <c r="L1950" s="68"/>
      <c r="M1950" s="68"/>
      <c r="N1950" s="68"/>
      <c r="O1950" s="68"/>
      <c r="P1950" s="68"/>
      <c r="Q1950" s="68"/>
      <c r="R1950" s="68"/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</row>
    <row r="1951" spans="2:40">
      <c r="B1951" s="68"/>
      <c r="C1951" s="68"/>
      <c r="D1951" s="68"/>
      <c r="E1951" s="68"/>
      <c r="F1951" s="68"/>
      <c r="G1951" s="68"/>
      <c r="H1951" s="68"/>
      <c r="I1951" s="68"/>
      <c r="J1951" s="68"/>
      <c r="K1951" s="68"/>
      <c r="L1951" s="68"/>
      <c r="M1951" s="68"/>
      <c r="N1951" s="68"/>
      <c r="O1951" s="68"/>
      <c r="P1951" s="68"/>
      <c r="Q1951" s="68"/>
      <c r="R1951" s="68"/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</row>
    <row r="1952" spans="2:40">
      <c r="B1952" s="68"/>
      <c r="C1952" s="68"/>
      <c r="D1952" s="68"/>
      <c r="E1952" s="68"/>
      <c r="F1952" s="68"/>
      <c r="G1952" s="68"/>
      <c r="H1952" s="68"/>
      <c r="I1952" s="68"/>
      <c r="J1952" s="68"/>
      <c r="K1952" s="68"/>
      <c r="L1952" s="68"/>
      <c r="M1952" s="68"/>
      <c r="N1952" s="68"/>
      <c r="O1952" s="68"/>
      <c r="P1952" s="68"/>
      <c r="Q1952" s="68"/>
      <c r="R1952" s="68"/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</row>
    <row r="1953" spans="2:40">
      <c r="B1953" s="68"/>
      <c r="C1953" s="68"/>
      <c r="D1953" s="68"/>
      <c r="E1953" s="68"/>
      <c r="F1953" s="68"/>
      <c r="G1953" s="68"/>
      <c r="H1953" s="68"/>
      <c r="I1953" s="68"/>
      <c r="J1953" s="68"/>
      <c r="K1953" s="68"/>
      <c r="L1953" s="68"/>
      <c r="M1953" s="68"/>
      <c r="N1953" s="68"/>
      <c r="O1953" s="68"/>
      <c r="P1953" s="68"/>
      <c r="Q1953" s="68"/>
      <c r="R1953" s="68"/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</row>
    <row r="1954" spans="2:40">
      <c r="B1954" s="68"/>
      <c r="C1954" s="68"/>
      <c r="D1954" s="68"/>
      <c r="E1954" s="68"/>
      <c r="F1954" s="68"/>
      <c r="G1954" s="68"/>
      <c r="H1954" s="68"/>
      <c r="I1954" s="68"/>
      <c r="J1954" s="68"/>
      <c r="K1954" s="68"/>
      <c r="L1954" s="68"/>
      <c r="M1954" s="68"/>
      <c r="N1954" s="68"/>
      <c r="O1954" s="68"/>
      <c r="P1954" s="68"/>
      <c r="Q1954" s="68"/>
      <c r="R1954" s="68"/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</row>
    <row r="1955" spans="2:40">
      <c r="B1955" s="68"/>
      <c r="C1955" s="68"/>
      <c r="D1955" s="68"/>
      <c r="E1955" s="68"/>
      <c r="F1955" s="68"/>
      <c r="G1955" s="68"/>
      <c r="H1955" s="68"/>
      <c r="I1955" s="68"/>
      <c r="J1955" s="68"/>
      <c r="K1955" s="68"/>
      <c r="L1955" s="68"/>
      <c r="M1955" s="68"/>
      <c r="N1955" s="68"/>
      <c r="O1955" s="68"/>
      <c r="P1955" s="68"/>
      <c r="Q1955" s="68"/>
      <c r="R1955" s="68"/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</row>
    <row r="1956" spans="2:40">
      <c r="B1956" s="68"/>
      <c r="C1956" s="68"/>
      <c r="D1956" s="68"/>
      <c r="E1956" s="68"/>
      <c r="F1956" s="68"/>
      <c r="G1956" s="68"/>
      <c r="H1956" s="68"/>
      <c r="I1956" s="68"/>
      <c r="J1956" s="68"/>
      <c r="K1956" s="68"/>
      <c r="L1956" s="68"/>
      <c r="M1956" s="68"/>
      <c r="N1956" s="68"/>
      <c r="O1956" s="68"/>
      <c r="P1956" s="68"/>
      <c r="Q1956" s="68"/>
      <c r="R1956" s="68"/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</row>
    <row r="1957" spans="2:40">
      <c r="B1957" s="68"/>
      <c r="C1957" s="68"/>
      <c r="D1957" s="68"/>
      <c r="E1957" s="68"/>
      <c r="F1957" s="68"/>
      <c r="G1957" s="68"/>
      <c r="H1957" s="68"/>
      <c r="I1957" s="68"/>
      <c r="J1957" s="68"/>
      <c r="K1957" s="68"/>
      <c r="L1957" s="68"/>
      <c r="M1957" s="68"/>
      <c r="N1957" s="68"/>
      <c r="O1957" s="68"/>
      <c r="P1957" s="68"/>
      <c r="Q1957" s="68"/>
      <c r="R1957" s="68"/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</row>
    <row r="1958" spans="2:40">
      <c r="B1958" s="68"/>
      <c r="C1958" s="68"/>
      <c r="D1958" s="68"/>
      <c r="E1958" s="68"/>
      <c r="F1958" s="68"/>
      <c r="G1958" s="68"/>
      <c r="H1958" s="68"/>
      <c r="I1958" s="68"/>
      <c r="J1958" s="68"/>
      <c r="K1958" s="68"/>
      <c r="L1958" s="68"/>
      <c r="M1958" s="68"/>
      <c r="N1958" s="68"/>
      <c r="O1958" s="68"/>
      <c r="P1958" s="68"/>
      <c r="Q1958" s="68"/>
      <c r="R1958" s="68"/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</row>
    <row r="1959" spans="2:40">
      <c r="B1959" s="68"/>
      <c r="C1959" s="68"/>
      <c r="D1959" s="68"/>
      <c r="E1959" s="68"/>
      <c r="F1959" s="68"/>
      <c r="G1959" s="68"/>
      <c r="H1959" s="68"/>
      <c r="I1959" s="68"/>
      <c r="J1959" s="68"/>
      <c r="K1959" s="68"/>
      <c r="L1959" s="68"/>
      <c r="M1959" s="68"/>
      <c r="N1959" s="68"/>
      <c r="O1959" s="68"/>
      <c r="P1959" s="68"/>
      <c r="Q1959" s="68"/>
      <c r="R1959" s="68"/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</row>
    <row r="1960" spans="2:40">
      <c r="B1960" s="68"/>
      <c r="C1960" s="68"/>
      <c r="D1960" s="68"/>
      <c r="E1960" s="68"/>
      <c r="F1960" s="68"/>
      <c r="G1960" s="68"/>
      <c r="H1960" s="68"/>
      <c r="I1960" s="68"/>
      <c r="J1960" s="68"/>
      <c r="K1960" s="68"/>
      <c r="L1960" s="68"/>
      <c r="M1960" s="68"/>
      <c r="N1960" s="68"/>
      <c r="O1960" s="68"/>
      <c r="P1960" s="68"/>
      <c r="Q1960" s="68"/>
      <c r="R1960" s="68"/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</row>
    <row r="1961" spans="2:40">
      <c r="B1961" s="68"/>
      <c r="C1961" s="68"/>
      <c r="D1961" s="68"/>
      <c r="E1961" s="68"/>
      <c r="F1961" s="68"/>
      <c r="G1961" s="68"/>
      <c r="H1961" s="68"/>
      <c r="I1961" s="68"/>
      <c r="J1961" s="68"/>
      <c r="K1961" s="68"/>
      <c r="L1961" s="68"/>
      <c r="M1961" s="68"/>
      <c r="N1961" s="68"/>
      <c r="O1961" s="68"/>
      <c r="P1961" s="68"/>
      <c r="Q1961" s="68"/>
      <c r="R1961" s="68"/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</row>
    <row r="1962" spans="2:40">
      <c r="B1962" s="68"/>
      <c r="C1962" s="68"/>
      <c r="D1962" s="68"/>
      <c r="E1962" s="68"/>
      <c r="F1962" s="68"/>
      <c r="G1962" s="68"/>
      <c r="H1962" s="68"/>
      <c r="I1962" s="68"/>
      <c r="J1962" s="68"/>
      <c r="K1962" s="68"/>
      <c r="L1962" s="68"/>
      <c r="M1962" s="68"/>
      <c r="N1962" s="68"/>
      <c r="O1962" s="68"/>
      <c r="P1962" s="68"/>
      <c r="Q1962" s="68"/>
      <c r="R1962" s="68"/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</row>
    <row r="1963" spans="2:40">
      <c r="B1963" s="68"/>
      <c r="C1963" s="68"/>
      <c r="D1963" s="68"/>
      <c r="E1963" s="68"/>
      <c r="F1963" s="68"/>
      <c r="G1963" s="68"/>
      <c r="H1963" s="68"/>
      <c r="I1963" s="68"/>
      <c r="J1963" s="68"/>
      <c r="K1963" s="68"/>
      <c r="L1963" s="68"/>
      <c r="M1963" s="68"/>
      <c r="N1963" s="68"/>
      <c r="O1963" s="68"/>
      <c r="P1963" s="68"/>
      <c r="Q1963" s="68"/>
      <c r="R1963" s="68"/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</row>
    <row r="1964" spans="2:40">
      <c r="B1964" s="68"/>
      <c r="C1964" s="68"/>
      <c r="D1964" s="68"/>
      <c r="E1964" s="68"/>
      <c r="F1964" s="68"/>
      <c r="G1964" s="68"/>
      <c r="H1964" s="68"/>
      <c r="I1964" s="68"/>
      <c r="J1964" s="68"/>
      <c r="K1964" s="68"/>
      <c r="L1964" s="68"/>
      <c r="M1964" s="68"/>
      <c r="N1964" s="68"/>
      <c r="O1964" s="68"/>
      <c r="P1964" s="68"/>
      <c r="Q1964" s="68"/>
      <c r="R1964" s="68"/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</row>
    <row r="1965" spans="2:40">
      <c r="B1965" s="68"/>
      <c r="C1965" s="68"/>
      <c r="D1965" s="68"/>
      <c r="E1965" s="68"/>
      <c r="F1965" s="68"/>
      <c r="G1965" s="68"/>
      <c r="H1965" s="68"/>
      <c r="I1965" s="68"/>
      <c r="J1965" s="68"/>
      <c r="K1965" s="68"/>
      <c r="L1965" s="68"/>
      <c r="M1965" s="68"/>
      <c r="N1965" s="68"/>
      <c r="O1965" s="68"/>
      <c r="P1965" s="68"/>
      <c r="Q1965" s="68"/>
      <c r="R1965" s="68"/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</row>
    <row r="1966" spans="2:40">
      <c r="B1966" s="68"/>
      <c r="C1966" s="68"/>
      <c r="D1966" s="68"/>
      <c r="E1966" s="68"/>
      <c r="F1966" s="68"/>
      <c r="G1966" s="68"/>
      <c r="H1966" s="68"/>
      <c r="I1966" s="68"/>
      <c r="J1966" s="68"/>
      <c r="K1966" s="68"/>
      <c r="L1966" s="68"/>
      <c r="M1966" s="68"/>
      <c r="N1966" s="68"/>
      <c r="O1966" s="68"/>
      <c r="P1966" s="68"/>
      <c r="Q1966" s="68"/>
      <c r="R1966" s="68"/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</row>
    <row r="1967" spans="2:40">
      <c r="B1967" s="68"/>
      <c r="C1967" s="68"/>
      <c r="D1967" s="68"/>
      <c r="E1967" s="68"/>
      <c r="F1967" s="68"/>
      <c r="G1967" s="68"/>
      <c r="H1967" s="68"/>
      <c r="I1967" s="68"/>
      <c r="J1967" s="68"/>
      <c r="K1967" s="68"/>
      <c r="L1967" s="68"/>
      <c r="M1967" s="68"/>
      <c r="N1967" s="68"/>
      <c r="O1967" s="68"/>
      <c r="P1967" s="68"/>
      <c r="Q1967" s="68"/>
      <c r="R1967" s="68"/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</row>
    <row r="1968" spans="2:40">
      <c r="B1968" s="68"/>
      <c r="C1968" s="68"/>
      <c r="D1968" s="68"/>
      <c r="E1968" s="68"/>
      <c r="F1968" s="68"/>
      <c r="G1968" s="68"/>
      <c r="H1968" s="68"/>
      <c r="I1968" s="68"/>
      <c r="J1968" s="68"/>
      <c r="K1968" s="68"/>
      <c r="L1968" s="68"/>
      <c r="M1968" s="68"/>
      <c r="N1968" s="68"/>
      <c r="O1968" s="68"/>
      <c r="P1968" s="68"/>
      <c r="Q1968" s="68"/>
      <c r="R1968" s="68"/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</row>
    <row r="1969" spans="2:40">
      <c r="B1969" s="68"/>
      <c r="C1969" s="68"/>
      <c r="D1969" s="68"/>
      <c r="E1969" s="68"/>
      <c r="F1969" s="68"/>
      <c r="G1969" s="68"/>
      <c r="H1969" s="68"/>
      <c r="I1969" s="68"/>
      <c r="J1969" s="68"/>
      <c r="K1969" s="68"/>
      <c r="L1969" s="68"/>
      <c r="M1969" s="68"/>
      <c r="N1969" s="68"/>
      <c r="O1969" s="68"/>
      <c r="P1969" s="68"/>
      <c r="Q1969" s="68"/>
      <c r="R1969" s="68"/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</row>
    <row r="1970" spans="2:40">
      <c r="B1970" s="68"/>
      <c r="C1970" s="68"/>
      <c r="D1970" s="68"/>
      <c r="E1970" s="68"/>
      <c r="F1970" s="68"/>
      <c r="G1970" s="68"/>
      <c r="H1970" s="68"/>
      <c r="I1970" s="68"/>
      <c r="J1970" s="68"/>
      <c r="K1970" s="68"/>
      <c r="L1970" s="68"/>
      <c r="M1970" s="68"/>
      <c r="N1970" s="68"/>
      <c r="O1970" s="68"/>
      <c r="P1970" s="68"/>
      <c r="Q1970" s="68"/>
      <c r="R1970" s="68"/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</row>
    <row r="1971" spans="2:40">
      <c r="B1971" s="68"/>
      <c r="C1971" s="68"/>
      <c r="D1971" s="68"/>
      <c r="E1971" s="68"/>
      <c r="F1971" s="68"/>
      <c r="G1971" s="68"/>
      <c r="H1971" s="68"/>
      <c r="I1971" s="68"/>
      <c r="J1971" s="68"/>
      <c r="K1971" s="68"/>
      <c r="L1971" s="68"/>
      <c r="M1971" s="68"/>
      <c r="N1971" s="68"/>
      <c r="O1971" s="68"/>
      <c r="P1971" s="68"/>
      <c r="Q1971" s="68"/>
      <c r="R1971" s="68"/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</row>
    <row r="1972" spans="2:40">
      <c r="B1972" s="68"/>
      <c r="C1972" s="68"/>
      <c r="D1972" s="68"/>
      <c r="E1972" s="68"/>
      <c r="F1972" s="68"/>
      <c r="G1972" s="68"/>
      <c r="H1972" s="68"/>
      <c r="I1972" s="68"/>
      <c r="J1972" s="68"/>
      <c r="K1972" s="68"/>
      <c r="L1972" s="68"/>
      <c r="M1972" s="68"/>
      <c r="N1972" s="68"/>
      <c r="O1972" s="68"/>
      <c r="P1972" s="68"/>
      <c r="Q1972" s="68"/>
      <c r="R1972" s="68"/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</row>
    <row r="1973" spans="2:40">
      <c r="B1973" s="68"/>
      <c r="C1973" s="68"/>
      <c r="D1973" s="68"/>
      <c r="E1973" s="68"/>
      <c r="F1973" s="68"/>
      <c r="G1973" s="68"/>
      <c r="H1973" s="68"/>
      <c r="I1973" s="68"/>
      <c r="J1973" s="68"/>
      <c r="K1973" s="68"/>
      <c r="L1973" s="68"/>
      <c r="M1973" s="68"/>
      <c r="N1973" s="68"/>
      <c r="O1973" s="68"/>
      <c r="P1973" s="68"/>
      <c r="Q1973" s="68"/>
      <c r="R1973" s="68"/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</row>
    <row r="1974" spans="2:40">
      <c r="B1974" s="68"/>
      <c r="C1974" s="68"/>
      <c r="D1974" s="68"/>
      <c r="E1974" s="68"/>
      <c r="F1974" s="68"/>
      <c r="G1974" s="68"/>
      <c r="H1974" s="68"/>
      <c r="I1974" s="68"/>
      <c r="J1974" s="68"/>
      <c r="K1974" s="68"/>
      <c r="L1974" s="68"/>
      <c r="M1974" s="68"/>
      <c r="N1974" s="68"/>
      <c r="O1974" s="68"/>
      <c r="P1974" s="68"/>
      <c r="Q1974" s="68"/>
      <c r="R1974" s="68"/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</row>
    <row r="1975" spans="2:40">
      <c r="B1975" s="68"/>
      <c r="C1975" s="68"/>
      <c r="D1975" s="68"/>
      <c r="E1975" s="68"/>
      <c r="F1975" s="68"/>
      <c r="G1975" s="68"/>
      <c r="H1975" s="68"/>
      <c r="I1975" s="68"/>
      <c r="J1975" s="68"/>
      <c r="K1975" s="68"/>
      <c r="L1975" s="68"/>
      <c r="M1975" s="68"/>
      <c r="N1975" s="68"/>
      <c r="O1975" s="68"/>
      <c r="P1975" s="68"/>
      <c r="Q1975" s="68"/>
      <c r="R1975" s="68"/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</row>
    <row r="1976" spans="2:40">
      <c r="B1976" s="68"/>
      <c r="C1976" s="68"/>
      <c r="D1976" s="68"/>
      <c r="E1976" s="68"/>
      <c r="F1976" s="68"/>
      <c r="G1976" s="68"/>
      <c r="H1976" s="68"/>
      <c r="I1976" s="68"/>
      <c r="J1976" s="68"/>
      <c r="K1976" s="68"/>
      <c r="L1976" s="68"/>
      <c r="M1976" s="68"/>
      <c r="N1976" s="68"/>
      <c r="O1976" s="68"/>
      <c r="P1976" s="68"/>
      <c r="Q1976" s="68"/>
      <c r="R1976" s="68"/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</row>
    <row r="1977" spans="2:40">
      <c r="B1977" s="68"/>
      <c r="C1977" s="68"/>
      <c r="D1977" s="68"/>
      <c r="E1977" s="68"/>
      <c r="F1977" s="68"/>
      <c r="G1977" s="68"/>
      <c r="H1977" s="68"/>
      <c r="I1977" s="68"/>
      <c r="J1977" s="68"/>
      <c r="K1977" s="68"/>
      <c r="L1977" s="68"/>
      <c r="M1977" s="68"/>
      <c r="N1977" s="68"/>
      <c r="O1977" s="68"/>
      <c r="P1977" s="68"/>
      <c r="Q1977" s="68"/>
      <c r="R1977" s="68"/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</row>
    <row r="1978" spans="2:40">
      <c r="B1978" s="68"/>
      <c r="C1978" s="68"/>
      <c r="D1978" s="68"/>
      <c r="E1978" s="68"/>
      <c r="F1978" s="68"/>
      <c r="G1978" s="68"/>
      <c r="H1978" s="68"/>
      <c r="I1978" s="68"/>
      <c r="J1978" s="68"/>
      <c r="K1978" s="68"/>
      <c r="L1978" s="68"/>
      <c r="M1978" s="68"/>
      <c r="N1978" s="68"/>
      <c r="O1978" s="68"/>
      <c r="P1978" s="68"/>
      <c r="Q1978" s="68"/>
      <c r="R1978" s="68"/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</row>
    <row r="1979" spans="2:40">
      <c r="B1979" s="68"/>
      <c r="C1979" s="68"/>
      <c r="D1979" s="68"/>
      <c r="E1979" s="68"/>
      <c r="F1979" s="68"/>
      <c r="G1979" s="68"/>
      <c r="H1979" s="68"/>
      <c r="I1979" s="68"/>
      <c r="J1979" s="68"/>
      <c r="K1979" s="68"/>
      <c r="L1979" s="68"/>
      <c r="M1979" s="68"/>
      <c r="N1979" s="68"/>
      <c r="O1979" s="68"/>
      <c r="P1979" s="68"/>
      <c r="Q1979" s="68"/>
      <c r="R1979" s="68"/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</row>
    <row r="1980" spans="2:40">
      <c r="B1980" s="68"/>
      <c r="C1980" s="68"/>
      <c r="D1980" s="68"/>
      <c r="E1980" s="68"/>
      <c r="F1980" s="68"/>
      <c r="G1980" s="68"/>
      <c r="H1980" s="68"/>
      <c r="I1980" s="68"/>
      <c r="J1980" s="68"/>
      <c r="K1980" s="68"/>
      <c r="L1980" s="68"/>
      <c r="M1980" s="68"/>
      <c r="N1980" s="68"/>
      <c r="O1980" s="68"/>
      <c r="P1980" s="68"/>
      <c r="Q1980" s="68"/>
      <c r="R1980" s="68"/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</row>
    <row r="1981" spans="2:40">
      <c r="B1981" s="68"/>
      <c r="C1981" s="68"/>
      <c r="D1981" s="68"/>
      <c r="E1981" s="68"/>
      <c r="F1981" s="68"/>
      <c r="G1981" s="68"/>
      <c r="H1981" s="68"/>
      <c r="I1981" s="68"/>
      <c r="J1981" s="68"/>
      <c r="K1981" s="68"/>
      <c r="L1981" s="68"/>
      <c r="M1981" s="68"/>
      <c r="N1981" s="68"/>
      <c r="O1981" s="68"/>
      <c r="P1981" s="68"/>
      <c r="Q1981" s="68"/>
      <c r="R1981" s="68"/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</row>
    <row r="1982" spans="2:40">
      <c r="B1982" s="68"/>
      <c r="C1982" s="68"/>
      <c r="D1982" s="68"/>
      <c r="E1982" s="68"/>
      <c r="F1982" s="68"/>
      <c r="G1982" s="68"/>
      <c r="H1982" s="68"/>
      <c r="I1982" s="68"/>
      <c r="J1982" s="68"/>
      <c r="K1982" s="68"/>
      <c r="L1982" s="68"/>
      <c r="M1982" s="68"/>
      <c r="N1982" s="68"/>
      <c r="O1982" s="68"/>
      <c r="P1982" s="68"/>
      <c r="Q1982" s="68"/>
      <c r="R1982" s="68"/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</row>
    <row r="1983" spans="2:40">
      <c r="B1983" s="68"/>
      <c r="C1983" s="68"/>
      <c r="D1983" s="68"/>
      <c r="E1983" s="68"/>
      <c r="F1983" s="68"/>
      <c r="G1983" s="68"/>
      <c r="H1983" s="68"/>
      <c r="I1983" s="68"/>
      <c r="J1983" s="68"/>
      <c r="K1983" s="68"/>
      <c r="L1983" s="68"/>
      <c r="M1983" s="68"/>
      <c r="N1983" s="68"/>
      <c r="O1983" s="68"/>
      <c r="P1983" s="68"/>
      <c r="Q1983" s="68"/>
      <c r="R1983" s="68"/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</row>
    <row r="1984" spans="2:40">
      <c r="B1984" s="68"/>
      <c r="C1984" s="68"/>
      <c r="D1984" s="68"/>
      <c r="E1984" s="68"/>
      <c r="F1984" s="68"/>
      <c r="G1984" s="68"/>
      <c r="H1984" s="68"/>
      <c r="I1984" s="68"/>
      <c r="J1984" s="68"/>
      <c r="K1984" s="68"/>
      <c r="L1984" s="68"/>
      <c r="M1984" s="68"/>
      <c r="N1984" s="68"/>
      <c r="O1984" s="68"/>
      <c r="P1984" s="68"/>
      <c r="Q1984" s="68"/>
      <c r="R1984" s="68"/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</row>
    <row r="1985" spans="2:40">
      <c r="B1985" s="68"/>
      <c r="C1985" s="68"/>
      <c r="D1985" s="68"/>
      <c r="E1985" s="68"/>
      <c r="F1985" s="68"/>
      <c r="G1985" s="68"/>
      <c r="H1985" s="68"/>
      <c r="I1985" s="68"/>
      <c r="J1985" s="68"/>
      <c r="K1985" s="68"/>
      <c r="L1985" s="68"/>
      <c r="M1985" s="68"/>
      <c r="N1985" s="68"/>
      <c r="O1985" s="68"/>
      <c r="P1985" s="68"/>
      <c r="Q1985" s="68"/>
      <c r="R1985" s="68"/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</row>
    <row r="1986" spans="2:40">
      <c r="B1986" s="68"/>
      <c r="C1986" s="68"/>
      <c r="D1986" s="68"/>
      <c r="E1986" s="68"/>
      <c r="F1986" s="68"/>
      <c r="G1986" s="68"/>
      <c r="H1986" s="68"/>
      <c r="I1986" s="68"/>
      <c r="J1986" s="68"/>
      <c r="K1986" s="68"/>
      <c r="L1986" s="68"/>
      <c r="M1986" s="68"/>
      <c r="N1986" s="68"/>
      <c r="O1986" s="68"/>
      <c r="P1986" s="68"/>
      <c r="Q1986" s="68"/>
      <c r="R1986" s="68"/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</row>
    <row r="1987" spans="2:40">
      <c r="B1987" s="68"/>
      <c r="C1987" s="68"/>
      <c r="D1987" s="68"/>
      <c r="E1987" s="68"/>
      <c r="F1987" s="68"/>
      <c r="G1987" s="68"/>
      <c r="H1987" s="68"/>
      <c r="I1987" s="68"/>
      <c r="J1987" s="68"/>
      <c r="K1987" s="68"/>
      <c r="L1987" s="68"/>
      <c r="M1987" s="68"/>
      <c r="N1987" s="68"/>
      <c r="O1987" s="68"/>
      <c r="P1987" s="68"/>
      <c r="Q1987" s="68"/>
      <c r="R1987" s="68"/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</row>
    <row r="1988" spans="2:40">
      <c r="B1988" s="68"/>
      <c r="C1988" s="68"/>
      <c r="D1988" s="68"/>
      <c r="E1988" s="68"/>
      <c r="F1988" s="68"/>
      <c r="G1988" s="68"/>
      <c r="H1988" s="68"/>
      <c r="I1988" s="68"/>
      <c r="J1988" s="68"/>
      <c r="K1988" s="68"/>
      <c r="L1988" s="68"/>
      <c r="M1988" s="68"/>
      <c r="N1988" s="68"/>
      <c r="O1988" s="68"/>
      <c r="P1988" s="68"/>
      <c r="Q1988" s="68"/>
      <c r="R1988" s="68"/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</row>
    <row r="1989" spans="2:40">
      <c r="B1989" s="68"/>
      <c r="C1989" s="68"/>
      <c r="D1989" s="68"/>
      <c r="E1989" s="68"/>
      <c r="F1989" s="68"/>
      <c r="G1989" s="68"/>
      <c r="H1989" s="68"/>
      <c r="I1989" s="68"/>
      <c r="J1989" s="68"/>
      <c r="K1989" s="68"/>
      <c r="L1989" s="68"/>
      <c r="M1989" s="68"/>
      <c r="N1989" s="68"/>
      <c r="O1989" s="68"/>
      <c r="P1989" s="68"/>
      <c r="Q1989" s="68"/>
      <c r="R1989" s="68"/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</row>
    <row r="1990" spans="2:40">
      <c r="B1990" s="68"/>
      <c r="C1990" s="68"/>
      <c r="D1990" s="68"/>
      <c r="E1990" s="68"/>
      <c r="F1990" s="68"/>
      <c r="G1990" s="68"/>
      <c r="H1990" s="68"/>
      <c r="I1990" s="68"/>
      <c r="J1990" s="68"/>
      <c r="K1990" s="68"/>
      <c r="L1990" s="68"/>
      <c r="M1990" s="68"/>
      <c r="N1990" s="68"/>
      <c r="O1990" s="68"/>
      <c r="P1990" s="68"/>
      <c r="Q1990" s="68"/>
      <c r="R1990" s="68"/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</row>
    <row r="1991" spans="2:40">
      <c r="B1991" s="68"/>
      <c r="C1991" s="68"/>
      <c r="D1991" s="68"/>
      <c r="E1991" s="68"/>
      <c r="F1991" s="68"/>
      <c r="G1991" s="68"/>
      <c r="H1991" s="68"/>
      <c r="I1991" s="68"/>
      <c r="J1991" s="68"/>
      <c r="K1991" s="68"/>
      <c r="L1991" s="68"/>
      <c r="M1991" s="68"/>
      <c r="N1991" s="68"/>
      <c r="O1991" s="68"/>
      <c r="P1991" s="68"/>
      <c r="Q1991" s="68"/>
      <c r="R1991" s="68"/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</row>
    <row r="1992" spans="2:40">
      <c r="B1992" s="68"/>
      <c r="C1992" s="68"/>
      <c r="D1992" s="68"/>
      <c r="E1992" s="68"/>
      <c r="F1992" s="68"/>
      <c r="G1992" s="68"/>
      <c r="H1992" s="68"/>
      <c r="I1992" s="68"/>
      <c r="J1992" s="68"/>
      <c r="K1992" s="68"/>
      <c r="L1992" s="68"/>
      <c r="M1992" s="68"/>
      <c r="N1992" s="68"/>
      <c r="O1992" s="68"/>
      <c r="P1992" s="68"/>
      <c r="Q1992" s="68"/>
      <c r="R1992" s="68"/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</row>
    <row r="1993" spans="2:40">
      <c r="B1993" s="68"/>
      <c r="C1993" s="68"/>
      <c r="D1993" s="68"/>
      <c r="E1993" s="68"/>
      <c r="F1993" s="68"/>
      <c r="G1993" s="68"/>
      <c r="H1993" s="68"/>
      <c r="I1993" s="68"/>
      <c r="J1993" s="68"/>
      <c r="K1993" s="68"/>
      <c r="L1993" s="68"/>
      <c r="M1993" s="68"/>
      <c r="N1993" s="68"/>
      <c r="O1993" s="68"/>
      <c r="P1993" s="68"/>
      <c r="Q1993" s="68"/>
      <c r="R1993" s="68"/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</row>
    <row r="1994" spans="2:40">
      <c r="B1994" s="68"/>
      <c r="C1994" s="68"/>
      <c r="D1994" s="68"/>
      <c r="E1994" s="68"/>
      <c r="F1994" s="68"/>
      <c r="G1994" s="68"/>
      <c r="H1994" s="68"/>
      <c r="I1994" s="68"/>
      <c r="J1994" s="68"/>
      <c r="K1994" s="68"/>
      <c r="L1994" s="68"/>
      <c r="M1994" s="68"/>
      <c r="N1994" s="68"/>
      <c r="O1994" s="68"/>
      <c r="P1994" s="68"/>
      <c r="Q1994" s="68"/>
      <c r="R1994" s="68"/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</row>
    <row r="1995" spans="2:40">
      <c r="B1995" s="68"/>
      <c r="C1995" s="68"/>
      <c r="D1995" s="68"/>
      <c r="E1995" s="68"/>
      <c r="F1995" s="68"/>
      <c r="G1995" s="68"/>
      <c r="H1995" s="68"/>
      <c r="I1995" s="68"/>
      <c r="J1995" s="68"/>
      <c r="K1995" s="68"/>
      <c r="L1995" s="68"/>
      <c r="M1995" s="68"/>
      <c r="N1995" s="68"/>
      <c r="O1995" s="68"/>
      <c r="P1995" s="68"/>
      <c r="Q1995" s="68"/>
      <c r="R1995" s="68"/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</row>
    <row r="1996" spans="2:40">
      <c r="B1996" s="68"/>
      <c r="C1996" s="68"/>
      <c r="D1996" s="68"/>
      <c r="E1996" s="68"/>
      <c r="F1996" s="68"/>
      <c r="G1996" s="68"/>
      <c r="H1996" s="68"/>
      <c r="I1996" s="68"/>
      <c r="J1996" s="68"/>
      <c r="K1996" s="68"/>
      <c r="L1996" s="68"/>
      <c r="M1996" s="68"/>
      <c r="N1996" s="68"/>
      <c r="O1996" s="68"/>
      <c r="P1996" s="68"/>
      <c r="Q1996" s="68"/>
      <c r="R1996" s="68"/>
      <c r="S1996" s="68"/>
      <c r="T1996" s="68"/>
      <c r="U1996" s="68"/>
      <c r="V1996" s="68"/>
      <c r="W1996" s="68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</row>
    <row r="1997" spans="2:40">
      <c r="B1997" s="68"/>
      <c r="C1997" s="68"/>
      <c r="D1997" s="68"/>
      <c r="E1997" s="68"/>
      <c r="F1997" s="68"/>
      <c r="G1997" s="68"/>
      <c r="H1997" s="68"/>
      <c r="I1997" s="68"/>
      <c r="J1997" s="68"/>
      <c r="K1997" s="68"/>
      <c r="L1997" s="68"/>
      <c r="M1997" s="68"/>
      <c r="N1997" s="68"/>
      <c r="O1997" s="68"/>
      <c r="P1997" s="68"/>
      <c r="Q1997" s="68"/>
      <c r="R1997" s="68"/>
      <c r="S1997" s="68"/>
      <c r="T1997" s="68"/>
      <c r="U1997" s="68"/>
      <c r="V1997" s="68"/>
      <c r="W1997" s="68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</row>
    <row r="1998" spans="2:40">
      <c r="B1998" s="68"/>
      <c r="C1998" s="68"/>
      <c r="D1998" s="68"/>
      <c r="E1998" s="68"/>
      <c r="F1998" s="68"/>
      <c r="G1998" s="68"/>
      <c r="H1998" s="68"/>
      <c r="I1998" s="68"/>
      <c r="J1998" s="68"/>
      <c r="K1998" s="68"/>
      <c r="L1998" s="68"/>
      <c r="M1998" s="68"/>
      <c r="N1998" s="68"/>
      <c r="O1998" s="68"/>
      <c r="P1998" s="68"/>
      <c r="Q1998" s="68"/>
      <c r="R1998" s="68"/>
      <c r="S1998" s="68"/>
      <c r="T1998" s="68"/>
      <c r="U1998" s="68"/>
      <c r="V1998" s="68"/>
      <c r="W1998" s="68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</row>
    <row r="1999" spans="2:40">
      <c r="B1999" s="68"/>
      <c r="C1999" s="68"/>
      <c r="D1999" s="68"/>
      <c r="E1999" s="68"/>
      <c r="F1999" s="68"/>
      <c r="G1999" s="68"/>
      <c r="H1999" s="68"/>
      <c r="I1999" s="68"/>
      <c r="J1999" s="68"/>
      <c r="K1999" s="68"/>
      <c r="L1999" s="68"/>
      <c r="M1999" s="68"/>
      <c r="N1999" s="68"/>
      <c r="O1999" s="68"/>
      <c r="P1999" s="68"/>
      <c r="Q1999" s="68"/>
      <c r="R1999" s="68"/>
      <c r="S1999" s="68"/>
      <c r="T1999" s="68"/>
      <c r="U1999" s="68"/>
      <c r="V1999" s="68"/>
      <c r="W1999" s="68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</row>
    <row r="2000" spans="2:40">
      <c r="B2000" s="68"/>
      <c r="C2000" s="68"/>
      <c r="D2000" s="68"/>
      <c r="E2000" s="68"/>
      <c r="F2000" s="68"/>
      <c r="G2000" s="68"/>
      <c r="H2000" s="68"/>
      <c r="I2000" s="68"/>
      <c r="J2000" s="68"/>
      <c r="K2000" s="68"/>
      <c r="L2000" s="68"/>
      <c r="M2000" s="68"/>
      <c r="N2000" s="68"/>
      <c r="O2000" s="68"/>
      <c r="P2000" s="68"/>
      <c r="Q2000" s="68"/>
      <c r="R2000" s="68"/>
      <c r="S2000" s="68"/>
      <c r="T2000" s="68"/>
      <c r="U2000" s="68"/>
      <c r="V2000" s="68"/>
      <c r="W2000" s="68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</row>
    <row r="2001" spans="2:40">
      <c r="B2001" s="68"/>
      <c r="C2001" s="68"/>
      <c r="D2001" s="68"/>
      <c r="E2001" s="68"/>
      <c r="F2001" s="68"/>
      <c r="G2001" s="68"/>
      <c r="H2001" s="68"/>
      <c r="I2001" s="68"/>
      <c r="J2001" s="68"/>
      <c r="K2001" s="68"/>
      <c r="L2001" s="68"/>
      <c r="M2001" s="68"/>
      <c r="N2001" s="68"/>
      <c r="O2001" s="68"/>
      <c r="P2001" s="68"/>
      <c r="Q2001" s="68"/>
      <c r="R2001" s="68"/>
      <c r="S2001" s="68"/>
      <c r="T2001" s="68"/>
      <c r="U2001" s="68"/>
      <c r="V2001" s="68"/>
      <c r="W2001" s="68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</row>
    <row r="2002" spans="2:40">
      <c r="B2002" s="68"/>
      <c r="C2002" s="68"/>
      <c r="D2002" s="68"/>
      <c r="E2002" s="68"/>
      <c r="F2002" s="68"/>
      <c r="G2002" s="68"/>
      <c r="H2002" s="68"/>
      <c r="I2002" s="68"/>
      <c r="J2002" s="68"/>
      <c r="K2002" s="68"/>
      <c r="L2002" s="68"/>
      <c r="M2002" s="68"/>
      <c r="N2002" s="68"/>
      <c r="O2002" s="68"/>
      <c r="P2002" s="68"/>
      <c r="Q2002" s="68"/>
      <c r="R2002" s="68"/>
      <c r="S2002" s="68"/>
      <c r="T2002" s="68"/>
      <c r="U2002" s="68"/>
      <c r="V2002" s="68"/>
      <c r="W2002" s="68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</row>
    <row r="2003" spans="2:40">
      <c r="B2003" s="68"/>
      <c r="C2003" s="68"/>
      <c r="D2003" s="68"/>
      <c r="E2003" s="68"/>
      <c r="F2003" s="68"/>
      <c r="G2003" s="68"/>
      <c r="H2003" s="68"/>
      <c r="I2003" s="68"/>
      <c r="J2003" s="68"/>
      <c r="K2003" s="68"/>
      <c r="L2003" s="68"/>
      <c r="M2003" s="68"/>
      <c r="N2003" s="68"/>
      <c r="O2003" s="68"/>
      <c r="P2003" s="68"/>
      <c r="Q2003" s="68"/>
      <c r="R2003" s="68"/>
      <c r="S2003" s="68"/>
      <c r="T2003" s="68"/>
      <c r="U2003" s="68"/>
      <c r="V2003" s="68"/>
      <c r="W2003" s="68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</row>
    <row r="2004" spans="2:40">
      <c r="B2004" s="68"/>
      <c r="C2004" s="68"/>
      <c r="D2004" s="68"/>
      <c r="E2004" s="68"/>
      <c r="F2004" s="68"/>
      <c r="G2004" s="68"/>
      <c r="H2004" s="68"/>
      <c r="I2004" s="68"/>
      <c r="J2004" s="68"/>
      <c r="K2004" s="68"/>
      <c r="L2004" s="68"/>
      <c r="M2004" s="68"/>
      <c r="N2004" s="68"/>
      <c r="O2004" s="68"/>
      <c r="P2004" s="68"/>
      <c r="Q2004" s="68"/>
      <c r="R2004" s="68"/>
      <c r="S2004" s="68"/>
      <c r="T2004" s="68"/>
      <c r="U2004" s="68"/>
      <c r="V2004" s="68"/>
      <c r="W2004" s="68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</row>
    <row r="2005" spans="2:40">
      <c r="B2005" s="68"/>
      <c r="C2005" s="68"/>
      <c r="D2005" s="68"/>
      <c r="E2005" s="68"/>
      <c r="F2005" s="68"/>
      <c r="G2005" s="68"/>
      <c r="H2005" s="68"/>
      <c r="I2005" s="68"/>
      <c r="J2005" s="68"/>
      <c r="K2005" s="68"/>
      <c r="L2005" s="68"/>
      <c r="M2005" s="68"/>
      <c r="N2005" s="68"/>
      <c r="O2005" s="68"/>
      <c r="P2005" s="68"/>
      <c r="Q2005" s="68"/>
      <c r="R2005" s="68"/>
      <c r="S2005" s="68"/>
      <c r="T2005" s="68"/>
      <c r="U2005" s="68"/>
      <c r="V2005" s="68"/>
      <c r="W2005" s="68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</row>
    <row r="2006" spans="2:40">
      <c r="B2006" s="68"/>
      <c r="C2006" s="68"/>
      <c r="D2006" s="68"/>
      <c r="E2006" s="68"/>
      <c r="F2006" s="68"/>
      <c r="G2006" s="68"/>
      <c r="H2006" s="68"/>
      <c r="I2006" s="68"/>
      <c r="J2006" s="68"/>
      <c r="K2006" s="68"/>
      <c r="L2006" s="68"/>
      <c r="M2006" s="68"/>
      <c r="N2006" s="68"/>
      <c r="O2006" s="68"/>
      <c r="P2006" s="68"/>
      <c r="Q2006" s="68"/>
      <c r="R2006" s="68"/>
      <c r="S2006" s="68"/>
      <c r="T2006" s="68"/>
      <c r="U2006" s="68"/>
      <c r="V2006" s="68"/>
      <c r="W2006" s="68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</row>
    <row r="2007" spans="2:40">
      <c r="B2007" s="68"/>
      <c r="C2007" s="68"/>
      <c r="D2007" s="68"/>
      <c r="E2007" s="68"/>
      <c r="F2007" s="68"/>
      <c r="G2007" s="68"/>
      <c r="H2007" s="68"/>
      <c r="I2007" s="68"/>
      <c r="J2007" s="68"/>
      <c r="K2007" s="68"/>
      <c r="L2007" s="68"/>
      <c r="M2007" s="68"/>
      <c r="N2007" s="68"/>
      <c r="O2007" s="68"/>
      <c r="P2007" s="68"/>
      <c r="Q2007" s="68"/>
      <c r="R2007" s="68"/>
      <c r="S2007" s="68"/>
      <c r="T2007" s="68"/>
      <c r="U2007" s="68"/>
      <c r="V2007" s="68"/>
      <c r="W2007" s="68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</row>
    <row r="2008" spans="2:40">
      <c r="B2008" s="68"/>
      <c r="C2008" s="68"/>
      <c r="D2008" s="68"/>
      <c r="E2008" s="68"/>
      <c r="F2008" s="68"/>
      <c r="G2008" s="68"/>
      <c r="H2008" s="68"/>
      <c r="I2008" s="68"/>
      <c r="J2008" s="68"/>
      <c r="K2008" s="68"/>
      <c r="L2008" s="68"/>
      <c r="M2008" s="68"/>
      <c r="N2008" s="68"/>
      <c r="O2008" s="68"/>
      <c r="P2008" s="68"/>
      <c r="Q2008" s="68"/>
      <c r="R2008" s="68"/>
      <c r="S2008" s="68"/>
      <c r="T2008" s="68"/>
      <c r="U2008" s="68"/>
      <c r="V2008" s="68"/>
      <c r="W2008" s="68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</row>
    <row r="2009" spans="2:40">
      <c r="B2009" s="68"/>
      <c r="C2009" s="68"/>
      <c r="D2009" s="68"/>
      <c r="E2009" s="68"/>
      <c r="F2009" s="68"/>
      <c r="G2009" s="68"/>
      <c r="H2009" s="68"/>
      <c r="I2009" s="68"/>
      <c r="J2009" s="68"/>
      <c r="K2009" s="68"/>
      <c r="L2009" s="68"/>
      <c r="M2009" s="68"/>
      <c r="N2009" s="68"/>
      <c r="O2009" s="68"/>
      <c r="P2009" s="68"/>
      <c r="Q2009" s="68"/>
      <c r="R2009" s="68"/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</row>
    <row r="2010" spans="2:40">
      <c r="B2010" s="68"/>
      <c r="C2010" s="68"/>
      <c r="D2010" s="68"/>
      <c r="E2010" s="68"/>
      <c r="F2010" s="68"/>
      <c r="G2010" s="68"/>
      <c r="H2010" s="68"/>
      <c r="I2010" s="68"/>
      <c r="J2010" s="68"/>
      <c r="K2010" s="68"/>
      <c r="L2010" s="68"/>
      <c r="M2010" s="68"/>
      <c r="N2010" s="68"/>
      <c r="O2010" s="68"/>
      <c r="P2010" s="68"/>
      <c r="Q2010" s="68"/>
      <c r="R2010" s="68"/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</row>
    <row r="2011" spans="2:40">
      <c r="B2011" s="68"/>
      <c r="C2011" s="68"/>
      <c r="D2011" s="68"/>
      <c r="E2011" s="68"/>
      <c r="F2011" s="68"/>
      <c r="G2011" s="68"/>
      <c r="H2011" s="68"/>
      <c r="I2011" s="68"/>
      <c r="J2011" s="68"/>
      <c r="K2011" s="68"/>
      <c r="L2011" s="68"/>
      <c r="M2011" s="68"/>
      <c r="N2011" s="68"/>
      <c r="O2011" s="68"/>
      <c r="P2011" s="68"/>
      <c r="Q2011" s="68"/>
      <c r="R2011" s="68"/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</row>
    <row r="2012" spans="2:40">
      <c r="B2012" s="68"/>
      <c r="C2012" s="68"/>
      <c r="D2012" s="68"/>
      <c r="E2012" s="68"/>
      <c r="F2012" s="68"/>
      <c r="G2012" s="68"/>
      <c r="H2012" s="68"/>
      <c r="I2012" s="68"/>
      <c r="J2012" s="68"/>
      <c r="K2012" s="68"/>
      <c r="L2012" s="68"/>
      <c r="M2012" s="68"/>
      <c r="N2012" s="68"/>
      <c r="O2012" s="68"/>
      <c r="P2012" s="68"/>
      <c r="Q2012" s="68"/>
      <c r="R2012" s="68"/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</row>
    <row r="2013" spans="2:40">
      <c r="B2013" s="68"/>
      <c r="C2013" s="68"/>
      <c r="D2013" s="68"/>
      <c r="E2013" s="68"/>
      <c r="F2013" s="68"/>
      <c r="G2013" s="68"/>
      <c r="H2013" s="68"/>
      <c r="I2013" s="68"/>
      <c r="J2013" s="68"/>
      <c r="K2013" s="68"/>
      <c r="L2013" s="68"/>
      <c r="M2013" s="68"/>
      <c r="N2013" s="68"/>
      <c r="O2013" s="68"/>
      <c r="P2013" s="68"/>
      <c r="Q2013" s="68"/>
      <c r="R2013" s="68"/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</row>
    <row r="2014" spans="2:40">
      <c r="B2014" s="68"/>
      <c r="C2014" s="68"/>
      <c r="D2014" s="68"/>
      <c r="E2014" s="68"/>
      <c r="F2014" s="68"/>
      <c r="G2014" s="68"/>
      <c r="H2014" s="68"/>
      <c r="I2014" s="68"/>
      <c r="J2014" s="68"/>
      <c r="K2014" s="68"/>
      <c r="L2014" s="68"/>
      <c r="M2014" s="68"/>
      <c r="N2014" s="68"/>
      <c r="O2014" s="68"/>
      <c r="P2014" s="68"/>
      <c r="Q2014" s="68"/>
      <c r="R2014" s="68"/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</row>
    <row r="2015" spans="2:40">
      <c r="B2015" s="68"/>
      <c r="C2015" s="68"/>
      <c r="D2015" s="68"/>
      <c r="E2015" s="68"/>
      <c r="F2015" s="68"/>
      <c r="G2015" s="68"/>
      <c r="H2015" s="68"/>
      <c r="I2015" s="68"/>
      <c r="J2015" s="68"/>
      <c r="K2015" s="68"/>
      <c r="L2015" s="68"/>
      <c r="M2015" s="68"/>
      <c r="N2015" s="68"/>
      <c r="O2015" s="68"/>
      <c r="P2015" s="68"/>
      <c r="Q2015" s="68"/>
      <c r="R2015" s="68"/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</row>
    <row r="2016" spans="2:40">
      <c r="B2016" s="68"/>
      <c r="C2016" s="68"/>
      <c r="D2016" s="68"/>
      <c r="E2016" s="68"/>
      <c r="F2016" s="68"/>
      <c r="G2016" s="68"/>
      <c r="H2016" s="68"/>
      <c r="I2016" s="68"/>
      <c r="J2016" s="68"/>
      <c r="K2016" s="68"/>
      <c r="L2016" s="68"/>
      <c r="M2016" s="68"/>
      <c r="N2016" s="68"/>
      <c r="O2016" s="68"/>
      <c r="P2016" s="68"/>
      <c r="Q2016" s="68"/>
      <c r="R2016" s="68"/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</row>
    <row r="2017" spans="2:40">
      <c r="B2017" s="68"/>
      <c r="C2017" s="68"/>
      <c r="D2017" s="68"/>
      <c r="E2017" s="68"/>
      <c r="F2017" s="68"/>
      <c r="G2017" s="68"/>
      <c r="H2017" s="68"/>
      <c r="I2017" s="68"/>
      <c r="J2017" s="68"/>
      <c r="K2017" s="68"/>
      <c r="L2017" s="68"/>
      <c r="M2017" s="68"/>
      <c r="N2017" s="68"/>
      <c r="O2017" s="68"/>
      <c r="P2017" s="68"/>
      <c r="Q2017" s="68"/>
      <c r="R2017" s="68"/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</row>
    <row r="2018" spans="2:40">
      <c r="B2018" s="68"/>
      <c r="C2018" s="68"/>
      <c r="D2018" s="68"/>
      <c r="E2018" s="68"/>
      <c r="F2018" s="68"/>
      <c r="G2018" s="68"/>
      <c r="H2018" s="68"/>
      <c r="I2018" s="68"/>
      <c r="J2018" s="68"/>
      <c r="K2018" s="68"/>
      <c r="L2018" s="68"/>
      <c r="M2018" s="68"/>
      <c r="N2018" s="68"/>
      <c r="O2018" s="68"/>
      <c r="P2018" s="68"/>
      <c r="Q2018" s="68"/>
      <c r="R2018" s="68"/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</row>
    <row r="2019" spans="2:40">
      <c r="B2019" s="68"/>
      <c r="C2019" s="68"/>
      <c r="D2019" s="68"/>
      <c r="E2019" s="68"/>
      <c r="F2019" s="68"/>
      <c r="G2019" s="68"/>
      <c r="H2019" s="68"/>
      <c r="I2019" s="68"/>
      <c r="J2019" s="68"/>
      <c r="K2019" s="68"/>
      <c r="L2019" s="68"/>
      <c r="M2019" s="68"/>
      <c r="N2019" s="68"/>
      <c r="O2019" s="68"/>
      <c r="P2019" s="68"/>
      <c r="Q2019" s="68"/>
      <c r="R2019" s="68"/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</row>
    <row r="2020" spans="2:40">
      <c r="B2020" s="68"/>
      <c r="C2020" s="68"/>
      <c r="D2020" s="68"/>
      <c r="E2020" s="68"/>
      <c r="F2020" s="68"/>
      <c r="G2020" s="68"/>
      <c r="H2020" s="68"/>
      <c r="I2020" s="68"/>
      <c r="J2020" s="68"/>
      <c r="K2020" s="68"/>
      <c r="L2020" s="68"/>
      <c r="M2020" s="68"/>
      <c r="N2020" s="68"/>
      <c r="O2020" s="68"/>
      <c r="P2020" s="68"/>
      <c r="Q2020" s="68"/>
      <c r="R2020" s="68"/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</row>
    <row r="2021" spans="2:40">
      <c r="B2021" s="68"/>
      <c r="C2021" s="68"/>
      <c r="D2021" s="68"/>
      <c r="E2021" s="68"/>
      <c r="F2021" s="68"/>
      <c r="G2021" s="68"/>
      <c r="H2021" s="68"/>
      <c r="I2021" s="68"/>
      <c r="J2021" s="68"/>
      <c r="K2021" s="68"/>
      <c r="L2021" s="68"/>
      <c r="M2021" s="68"/>
      <c r="N2021" s="68"/>
      <c r="O2021" s="68"/>
      <c r="P2021" s="68"/>
      <c r="Q2021" s="68"/>
      <c r="R2021" s="68"/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</row>
    <row r="2022" spans="2:40">
      <c r="B2022" s="68"/>
      <c r="C2022" s="68"/>
      <c r="D2022" s="68"/>
      <c r="E2022" s="68"/>
      <c r="F2022" s="68"/>
      <c r="G2022" s="68"/>
      <c r="H2022" s="68"/>
      <c r="I2022" s="68"/>
      <c r="J2022" s="68"/>
      <c r="K2022" s="68"/>
      <c r="L2022" s="68"/>
      <c r="M2022" s="68"/>
      <c r="N2022" s="68"/>
      <c r="O2022" s="68"/>
      <c r="P2022" s="68"/>
      <c r="Q2022" s="68"/>
      <c r="R2022" s="68"/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</row>
    <row r="2023" spans="2:40">
      <c r="B2023" s="68"/>
      <c r="C2023" s="68"/>
      <c r="D2023" s="68"/>
      <c r="E2023" s="68"/>
      <c r="F2023" s="68"/>
      <c r="G2023" s="68"/>
      <c r="H2023" s="68"/>
      <c r="I2023" s="68"/>
      <c r="J2023" s="68"/>
      <c r="K2023" s="68"/>
      <c r="L2023" s="68"/>
      <c r="M2023" s="68"/>
      <c r="N2023" s="68"/>
      <c r="O2023" s="68"/>
      <c r="P2023" s="68"/>
      <c r="Q2023" s="68"/>
      <c r="R2023" s="68"/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</row>
    <row r="2024" spans="2:40">
      <c r="B2024" s="68"/>
      <c r="C2024" s="68"/>
      <c r="D2024" s="68"/>
      <c r="E2024" s="68"/>
      <c r="F2024" s="68"/>
      <c r="G2024" s="68"/>
      <c r="H2024" s="68"/>
      <c r="I2024" s="68"/>
      <c r="J2024" s="68"/>
      <c r="K2024" s="68"/>
      <c r="L2024" s="68"/>
      <c r="M2024" s="68"/>
      <c r="N2024" s="68"/>
      <c r="O2024" s="68"/>
      <c r="P2024" s="68"/>
      <c r="Q2024" s="68"/>
      <c r="R2024" s="68"/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</row>
    <row r="2025" spans="2:40">
      <c r="B2025" s="68"/>
      <c r="C2025" s="68"/>
      <c r="D2025" s="68"/>
      <c r="E2025" s="68"/>
      <c r="F2025" s="68"/>
      <c r="G2025" s="68"/>
      <c r="H2025" s="68"/>
      <c r="I2025" s="68"/>
      <c r="J2025" s="68"/>
      <c r="K2025" s="68"/>
      <c r="L2025" s="68"/>
      <c r="M2025" s="68"/>
      <c r="N2025" s="68"/>
      <c r="O2025" s="68"/>
      <c r="P2025" s="68"/>
      <c r="Q2025" s="68"/>
      <c r="R2025" s="68"/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</row>
    <row r="2026" spans="2:40">
      <c r="B2026" s="68"/>
      <c r="C2026" s="68"/>
      <c r="D2026" s="68"/>
      <c r="E2026" s="68"/>
      <c r="F2026" s="68"/>
      <c r="G2026" s="68"/>
      <c r="H2026" s="68"/>
      <c r="I2026" s="68"/>
      <c r="J2026" s="68"/>
      <c r="K2026" s="68"/>
      <c r="L2026" s="68"/>
      <c r="M2026" s="68"/>
      <c r="N2026" s="68"/>
      <c r="O2026" s="68"/>
      <c r="P2026" s="68"/>
      <c r="Q2026" s="68"/>
      <c r="R2026" s="68"/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</row>
    <row r="2027" spans="2:40">
      <c r="B2027" s="68"/>
      <c r="C2027" s="68"/>
      <c r="D2027" s="68"/>
      <c r="E2027" s="68"/>
      <c r="F2027" s="68"/>
      <c r="G2027" s="68"/>
      <c r="H2027" s="68"/>
      <c r="I2027" s="68"/>
      <c r="J2027" s="68"/>
      <c r="K2027" s="68"/>
      <c r="L2027" s="68"/>
      <c r="M2027" s="68"/>
      <c r="N2027" s="68"/>
      <c r="O2027" s="68"/>
      <c r="P2027" s="68"/>
      <c r="Q2027" s="68"/>
      <c r="R2027" s="68"/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</row>
    <row r="2028" spans="2:40">
      <c r="B2028" s="68"/>
      <c r="C2028" s="68"/>
      <c r="D2028" s="68"/>
      <c r="E2028" s="68"/>
      <c r="F2028" s="68"/>
      <c r="G2028" s="68"/>
      <c r="H2028" s="68"/>
      <c r="I2028" s="68"/>
      <c r="J2028" s="68"/>
      <c r="K2028" s="68"/>
      <c r="L2028" s="68"/>
      <c r="M2028" s="68"/>
      <c r="N2028" s="68"/>
      <c r="O2028" s="68"/>
      <c r="P2028" s="68"/>
      <c r="Q2028" s="68"/>
      <c r="R2028" s="68"/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</row>
    <row r="2029" spans="2:40">
      <c r="B2029" s="68"/>
      <c r="C2029" s="68"/>
      <c r="D2029" s="68"/>
      <c r="E2029" s="68"/>
      <c r="F2029" s="68"/>
      <c r="G2029" s="68"/>
      <c r="H2029" s="68"/>
      <c r="I2029" s="68"/>
      <c r="J2029" s="68"/>
      <c r="K2029" s="68"/>
      <c r="L2029" s="68"/>
      <c r="M2029" s="68"/>
      <c r="N2029" s="68"/>
      <c r="O2029" s="68"/>
      <c r="P2029" s="68"/>
      <c r="Q2029" s="68"/>
      <c r="R2029" s="68"/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</row>
    <row r="2030" spans="2:40">
      <c r="B2030" s="68"/>
      <c r="C2030" s="68"/>
      <c r="D2030" s="68"/>
      <c r="E2030" s="68"/>
      <c r="F2030" s="68"/>
      <c r="G2030" s="68"/>
      <c r="H2030" s="68"/>
      <c r="I2030" s="68"/>
      <c r="J2030" s="68"/>
      <c r="K2030" s="68"/>
      <c r="L2030" s="68"/>
      <c r="M2030" s="68"/>
      <c r="N2030" s="68"/>
      <c r="O2030" s="68"/>
      <c r="P2030" s="68"/>
      <c r="Q2030" s="68"/>
      <c r="R2030" s="68"/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</row>
    <row r="2031" spans="2:40">
      <c r="B2031" s="68"/>
      <c r="C2031" s="68"/>
      <c r="D2031" s="68"/>
      <c r="E2031" s="68"/>
      <c r="F2031" s="68"/>
      <c r="G2031" s="68"/>
      <c r="H2031" s="68"/>
      <c r="I2031" s="68"/>
      <c r="J2031" s="68"/>
      <c r="K2031" s="68"/>
      <c r="L2031" s="68"/>
      <c r="M2031" s="68"/>
      <c r="N2031" s="68"/>
      <c r="O2031" s="68"/>
      <c r="P2031" s="68"/>
      <c r="Q2031" s="68"/>
      <c r="R2031" s="68"/>
      <c r="S2031" s="68"/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</row>
    <row r="2032" spans="2:40">
      <c r="B2032" s="68"/>
      <c r="C2032" s="68"/>
      <c r="D2032" s="68"/>
      <c r="E2032" s="68"/>
      <c r="F2032" s="68"/>
      <c r="G2032" s="68"/>
      <c r="H2032" s="68"/>
      <c r="I2032" s="68"/>
      <c r="J2032" s="68"/>
      <c r="K2032" s="68"/>
      <c r="L2032" s="68"/>
      <c r="M2032" s="68"/>
      <c r="N2032" s="68"/>
      <c r="O2032" s="68"/>
      <c r="P2032" s="68"/>
      <c r="Q2032" s="68"/>
      <c r="R2032" s="68"/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</row>
    <row r="2033" spans="2:40">
      <c r="B2033" s="68"/>
      <c r="C2033" s="68"/>
      <c r="D2033" s="68"/>
      <c r="E2033" s="68"/>
      <c r="F2033" s="68"/>
      <c r="G2033" s="68"/>
      <c r="H2033" s="68"/>
      <c r="I2033" s="68"/>
      <c r="J2033" s="68"/>
      <c r="K2033" s="68"/>
      <c r="L2033" s="68"/>
      <c r="M2033" s="68"/>
      <c r="N2033" s="68"/>
      <c r="O2033" s="68"/>
      <c r="P2033" s="68"/>
      <c r="Q2033" s="68"/>
      <c r="R2033" s="68"/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</row>
    <row r="2034" spans="2:40">
      <c r="B2034" s="68"/>
      <c r="C2034" s="68"/>
      <c r="D2034" s="68"/>
      <c r="E2034" s="68"/>
      <c r="F2034" s="68"/>
      <c r="G2034" s="68"/>
      <c r="H2034" s="68"/>
      <c r="I2034" s="68"/>
      <c r="J2034" s="68"/>
      <c r="K2034" s="68"/>
      <c r="L2034" s="68"/>
      <c r="M2034" s="68"/>
      <c r="N2034" s="68"/>
      <c r="O2034" s="68"/>
      <c r="P2034" s="68"/>
      <c r="Q2034" s="68"/>
      <c r="R2034" s="68"/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</row>
    <row r="2035" spans="2:40">
      <c r="B2035" s="68"/>
      <c r="C2035" s="68"/>
      <c r="D2035" s="68"/>
      <c r="E2035" s="68"/>
      <c r="F2035" s="68"/>
      <c r="G2035" s="68"/>
      <c r="H2035" s="68"/>
      <c r="I2035" s="68"/>
      <c r="J2035" s="68"/>
      <c r="K2035" s="68"/>
      <c r="L2035" s="68"/>
      <c r="M2035" s="68"/>
      <c r="N2035" s="68"/>
      <c r="O2035" s="68"/>
      <c r="P2035" s="68"/>
      <c r="Q2035" s="68"/>
      <c r="R2035" s="68"/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</row>
    <row r="2036" spans="2:40">
      <c r="B2036" s="68"/>
      <c r="C2036" s="68"/>
      <c r="D2036" s="68"/>
      <c r="E2036" s="68"/>
      <c r="F2036" s="68"/>
      <c r="G2036" s="68"/>
      <c r="H2036" s="68"/>
      <c r="I2036" s="68"/>
      <c r="J2036" s="68"/>
      <c r="K2036" s="68"/>
      <c r="L2036" s="68"/>
      <c r="M2036" s="68"/>
      <c r="N2036" s="68"/>
      <c r="O2036" s="68"/>
      <c r="P2036" s="68"/>
      <c r="Q2036" s="68"/>
      <c r="R2036" s="68"/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</row>
    <row r="2037" spans="2:40">
      <c r="B2037" s="68"/>
      <c r="C2037" s="68"/>
      <c r="D2037" s="68"/>
      <c r="E2037" s="68"/>
      <c r="F2037" s="68"/>
      <c r="G2037" s="68"/>
      <c r="H2037" s="68"/>
      <c r="I2037" s="68"/>
      <c r="J2037" s="68"/>
      <c r="K2037" s="68"/>
      <c r="L2037" s="68"/>
      <c r="M2037" s="68"/>
      <c r="N2037" s="68"/>
      <c r="O2037" s="68"/>
      <c r="P2037" s="68"/>
      <c r="Q2037" s="68"/>
      <c r="R2037" s="68"/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</row>
    <row r="2038" spans="2:40">
      <c r="B2038" s="68"/>
      <c r="C2038" s="68"/>
      <c r="D2038" s="68"/>
      <c r="E2038" s="68"/>
      <c r="F2038" s="68"/>
      <c r="G2038" s="68"/>
      <c r="H2038" s="68"/>
      <c r="I2038" s="68"/>
      <c r="J2038" s="68"/>
      <c r="K2038" s="68"/>
      <c r="L2038" s="68"/>
      <c r="M2038" s="68"/>
      <c r="N2038" s="68"/>
      <c r="O2038" s="68"/>
      <c r="P2038" s="68"/>
      <c r="Q2038" s="68"/>
      <c r="R2038" s="68"/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</row>
    <row r="2039" spans="2:40">
      <c r="B2039" s="68"/>
      <c r="C2039" s="68"/>
      <c r="D2039" s="68"/>
      <c r="E2039" s="68"/>
      <c r="F2039" s="68"/>
      <c r="G2039" s="68"/>
      <c r="H2039" s="68"/>
      <c r="I2039" s="68"/>
      <c r="J2039" s="68"/>
      <c r="K2039" s="68"/>
      <c r="L2039" s="68"/>
      <c r="M2039" s="68"/>
      <c r="N2039" s="68"/>
      <c r="O2039" s="68"/>
      <c r="P2039" s="68"/>
      <c r="Q2039" s="68"/>
      <c r="R2039" s="68"/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</row>
    <row r="2040" spans="2:40">
      <c r="B2040" s="68"/>
      <c r="C2040" s="68"/>
      <c r="D2040" s="68"/>
      <c r="E2040" s="68"/>
      <c r="F2040" s="68"/>
      <c r="G2040" s="68"/>
      <c r="H2040" s="68"/>
      <c r="I2040" s="68"/>
      <c r="J2040" s="68"/>
      <c r="K2040" s="68"/>
      <c r="L2040" s="68"/>
      <c r="M2040" s="68"/>
      <c r="N2040" s="68"/>
      <c r="O2040" s="68"/>
      <c r="P2040" s="68"/>
      <c r="Q2040" s="68"/>
      <c r="R2040" s="68"/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</row>
    <row r="2041" spans="2:40">
      <c r="B2041" s="68"/>
      <c r="C2041" s="68"/>
      <c r="D2041" s="68"/>
      <c r="E2041" s="68"/>
      <c r="F2041" s="68"/>
      <c r="G2041" s="68"/>
      <c r="H2041" s="68"/>
      <c r="I2041" s="68"/>
      <c r="J2041" s="68"/>
      <c r="K2041" s="68"/>
      <c r="L2041" s="68"/>
      <c r="M2041" s="68"/>
      <c r="N2041" s="68"/>
      <c r="O2041" s="68"/>
      <c r="P2041" s="68"/>
      <c r="Q2041" s="68"/>
      <c r="R2041" s="68"/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</row>
    <row r="2042" spans="2:40">
      <c r="B2042" s="68"/>
      <c r="C2042" s="68"/>
      <c r="D2042" s="68"/>
      <c r="E2042" s="68"/>
      <c r="F2042" s="68"/>
      <c r="G2042" s="68"/>
      <c r="H2042" s="68"/>
      <c r="I2042" s="68"/>
      <c r="J2042" s="68"/>
      <c r="K2042" s="68"/>
      <c r="L2042" s="68"/>
      <c r="M2042" s="68"/>
      <c r="N2042" s="68"/>
      <c r="O2042" s="68"/>
      <c r="P2042" s="68"/>
      <c r="Q2042" s="68"/>
      <c r="R2042" s="68"/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</row>
    <row r="2043" spans="2:40">
      <c r="B2043" s="68"/>
      <c r="C2043" s="68"/>
      <c r="D2043" s="68"/>
      <c r="E2043" s="68"/>
      <c r="F2043" s="68"/>
      <c r="G2043" s="68"/>
      <c r="H2043" s="68"/>
      <c r="I2043" s="68"/>
      <c r="J2043" s="68"/>
      <c r="K2043" s="68"/>
      <c r="L2043" s="68"/>
      <c r="M2043" s="68"/>
      <c r="N2043" s="68"/>
      <c r="O2043" s="68"/>
      <c r="P2043" s="68"/>
      <c r="Q2043" s="68"/>
      <c r="R2043" s="68"/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</row>
    <row r="2044" spans="2:40">
      <c r="B2044" s="68"/>
      <c r="C2044" s="68"/>
      <c r="D2044" s="68"/>
      <c r="E2044" s="68"/>
      <c r="F2044" s="68"/>
      <c r="G2044" s="68"/>
      <c r="H2044" s="68"/>
      <c r="I2044" s="68"/>
      <c r="J2044" s="68"/>
      <c r="K2044" s="68"/>
      <c r="L2044" s="68"/>
      <c r="M2044" s="68"/>
      <c r="N2044" s="68"/>
      <c r="O2044" s="68"/>
      <c r="P2044" s="68"/>
      <c r="Q2044" s="68"/>
      <c r="R2044" s="68"/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</row>
    <row r="2045" spans="2:40">
      <c r="B2045" s="68"/>
      <c r="C2045" s="68"/>
      <c r="D2045" s="68"/>
      <c r="E2045" s="68"/>
      <c r="F2045" s="68"/>
      <c r="G2045" s="68"/>
      <c r="H2045" s="68"/>
      <c r="I2045" s="68"/>
      <c r="J2045" s="68"/>
      <c r="K2045" s="68"/>
      <c r="L2045" s="68"/>
      <c r="M2045" s="68"/>
      <c r="N2045" s="68"/>
      <c r="O2045" s="68"/>
      <c r="P2045" s="68"/>
      <c r="Q2045" s="68"/>
      <c r="R2045" s="68"/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</row>
    <row r="2046" spans="2:40">
      <c r="B2046" s="68"/>
      <c r="C2046" s="68"/>
      <c r="D2046" s="68"/>
      <c r="E2046" s="68"/>
      <c r="F2046" s="68"/>
      <c r="G2046" s="68"/>
      <c r="H2046" s="68"/>
      <c r="I2046" s="68"/>
      <c r="J2046" s="68"/>
      <c r="K2046" s="68"/>
      <c r="L2046" s="68"/>
      <c r="M2046" s="68"/>
      <c r="N2046" s="68"/>
      <c r="O2046" s="68"/>
      <c r="P2046" s="68"/>
      <c r="Q2046" s="68"/>
      <c r="R2046" s="68"/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</row>
    <row r="2047" spans="2:40">
      <c r="B2047" s="68"/>
      <c r="C2047" s="68"/>
      <c r="D2047" s="68"/>
      <c r="E2047" s="68"/>
      <c r="F2047" s="68"/>
      <c r="G2047" s="68"/>
      <c r="H2047" s="68"/>
      <c r="I2047" s="68"/>
      <c r="J2047" s="68"/>
      <c r="K2047" s="68"/>
      <c r="L2047" s="68"/>
      <c r="M2047" s="68"/>
      <c r="N2047" s="68"/>
      <c r="O2047" s="68"/>
      <c r="P2047" s="68"/>
      <c r="Q2047" s="68"/>
      <c r="R2047" s="68"/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</row>
    <row r="2048" spans="2:40">
      <c r="B2048" s="68"/>
      <c r="C2048" s="68"/>
      <c r="D2048" s="68"/>
      <c r="E2048" s="68"/>
      <c r="F2048" s="68"/>
      <c r="G2048" s="68"/>
      <c r="H2048" s="68"/>
      <c r="I2048" s="68"/>
      <c r="J2048" s="68"/>
      <c r="K2048" s="68"/>
      <c r="L2048" s="68"/>
      <c r="M2048" s="68"/>
      <c r="N2048" s="68"/>
      <c r="O2048" s="68"/>
      <c r="P2048" s="68"/>
      <c r="Q2048" s="68"/>
      <c r="R2048" s="68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</row>
    <row r="2049" spans="2:40">
      <c r="B2049" s="68"/>
      <c r="C2049" s="68"/>
      <c r="D2049" s="68"/>
      <c r="E2049" s="68"/>
      <c r="F2049" s="68"/>
      <c r="G2049" s="68"/>
      <c r="H2049" s="68"/>
      <c r="I2049" s="68"/>
      <c r="J2049" s="68"/>
      <c r="K2049" s="68"/>
      <c r="L2049" s="68"/>
      <c r="M2049" s="68"/>
      <c r="N2049" s="68"/>
      <c r="O2049" s="68"/>
      <c r="P2049" s="68"/>
      <c r="Q2049" s="68"/>
      <c r="R2049" s="68"/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</row>
    <row r="2050" spans="2:40">
      <c r="B2050" s="68"/>
      <c r="C2050" s="68"/>
      <c r="D2050" s="68"/>
      <c r="E2050" s="68"/>
      <c r="F2050" s="68"/>
      <c r="G2050" s="68"/>
      <c r="H2050" s="68"/>
      <c r="I2050" s="68"/>
      <c r="J2050" s="68"/>
      <c r="K2050" s="68"/>
      <c r="L2050" s="68"/>
      <c r="M2050" s="68"/>
      <c r="N2050" s="68"/>
      <c r="O2050" s="68"/>
      <c r="P2050" s="68"/>
      <c r="Q2050" s="68"/>
      <c r="R2050" s="68"/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</row>
    <row r="2051" spans="2:40">
      <c r="B2051" s="68"/>
      <c r="C2051" s="68"/>
      <c r="D2051" s="68"/>
      <c r="E2051" s="68"/>
      <c r="F2051" s="68"/>
      <c r="G2051" s="68"/>
      <c r="H2051" s="68"/>
      <c r="I2051" s="68"/>
      <c r="J2051" s="68"/>
      <c r="K2051" s="68"/>
      <c r="L2051" s="68"/>
      <c r="M2051" s="68"/>
      <c r="N2051" s="68"/>
      <c r="O2051" s="68"/>
      <c r="P2051" s="68"/>
      <c r="Q2051" s="68"/>
      <c r="R2051" s="68"/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</row>
    <row r="2052" spans="2:40">
      <c r="B2052" s="68"/>
      <c r="C2052" s="68"/>
      <c r="D2052" s="68"/>
      <c r="E2052" s="68"/>
      <c r="F2052" s="68"/>
      <c r="G2052" s="68"/>
      <c r="H2052" s="68"/>
      <c r="I2052" s="68"/>
      <c r="J2052" s="68"/>
      <c r="K2052" s="68"/>
      <c r="L2052" s="68"/>
      <c r="M2052" s="68"/>
      <c r="N2052" s="68"/>
      <c r="O2052" s="68"/>
      <c r="P2052" s="68"/>
      <c r="Q2052" s="68"/>
      <c r="R2052" s="68"/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</row>
    <row r="2053" spans="2:40">
      <c r="B2053" s="68"/>
      <c r="C2053" s="68"/>
      <c r="D2053" s="68"/>
      <c r="E2053" s="68"/>
      <c r="F2053" s="68"/>
      <c r="G2053" s="68"/>
      <c r="H2053" s="68"/>
      <c r="I2053" s="68"/>
      <c r="J2053" s="68"/>
      <c r="K2053" s="68"/>
      <c r="L2053" s="68"/>
      <c r="M2053" s="68"/>
      <c r="N2053" s="68"/>
      <c r="O2053" s="68"/>
      <c r="P2053" s="68"/>
      <c r="Q2053" s="68"/>
      <c r="R2053" s="68"/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</row>
    <row r="2054" spans="2:40">
      <c r="B2054" s="68"/>
      <c r="C2054" s="68"/>
      <c r="D2054" s="68"/>
      <c r="E2054" s="68"/>
      <c r="F2054" s="68"/>
      <c r="G2054" s="68"/>
      <c r="H2054" s="68"/>
      <c r="I2054" s="68"/>
      <c r="J2054" s="68"/>
      <c r="K2054" s="68"/>
      <c r="L2054" s="68"/>
      <c r="M2054" s="68"/>
      <c r="N2054" s="68"/>
      <c r="O2054" s="68"/>
      <c r="P2054" s="68"/>
      <c r="Q2054" s="68"/>
      <c r="R2054" s="68"/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</row>
    <row r="2055" spans="2:40">
      <c r="B2055" s="68"/>
      <c r="C2055" s="68"/>
      <c r="D2055" s="68"/>
      <c r="E2055" s="68"/>
      <c r="F2055" s="68"/>
      <c r="G2055" s="68"/>
      <c r="H2055" s="68"/>
      <c r="I2055" s="68"/>
      <c r="J2055" s="68"/>
      <c r="K2055" s="68"/>
      <c r="L2055" s="68"/>
      <c r="M2055" s="68"/>
      <c r="N2055" s="68"/>
      <c r="O2055" s="68"/>
      <c r="P2055" s="68"/>
      <c r="Q2055" s="68"/>
      <c r="R2055" s="68"/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</row>
    <row r="2056" spans="2:40">
      <c r="B2056" s="68"/>
      <c r="C2056" s="68"/>
      <c r="D2056" s="68"/>
      <c r="E2056" s="68"/>
      <c r="F2056" s="68"/>
      <c r="G2056" s="68"/>
      <c r="H2056" s="68"/>
      <c r="I2056" s="68"/>
      <c r="J2056" s="68"/>
      <c r="K2056" s="68"/>
      <c r="L2056" s="68"/>
      <c r="M2056" s="68"/>
      <c r="N2056" s="68"/>
      <c r="O2056" s="68"/>
      <c r="P2056" s="68"/>
      <c r="Q2056" s="68"/>
      <c r="R2056" s="68"/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</row>
    <row r="2057" spans="2:40">
      <c r="B2057" s="68"/>
      <c r="C2057" s="68"/>
      <c r="D2057" s="68"/>
      <c r="E2057" s="68"/>
      <c r="F2057" s="68"/>
      <c r="G2057" s="68"/>
      <c r="H2057" s="68"/>
      <c r="I2057" s="68"/>
      <c r="J2057" s="68"/>
      <c r="K2057" s="68"/>
      <c r="L2057" s="68"/>
      <c r="M2057" s="68"/>
      <c r="N2057" s="68"/>
      <c r="O2057" s="68"/>
      <c r="P2057" s="68"/>
      <c r="Q2057" s="68"/>
      <c r="R2057" s="68"/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</row>
    <row r="2058" spans="2:40">
      <c r="B2058" s="68"/>
      <c r="C2058" s="68"/>
      <c r="D2058" s="68"/>
      <c r="E2058" s="68"/>
      <c r="F2058" s="68"/>
      <c r="G2058" s="68"/>
      <c r="H2058" s="68"/>
      <c r="I2058" s="68"/>
      <c r="J2058" s="68"/>
      <c r="K2058" s="68"/>
      <c r="L2058" s="68"/>
      <c r="M2058" s="68"/>
      <c r="N2058" s="68"/>
      <c r="O2058" s="68"/>
      <c r="P2058" s="68"/>
      <c r="Q2058" s="68"/>
      <c r="R2058" s="68"/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</row>
    <row r="2059" spans="2:40">
      <c r="B2059" s="68"/>
      <c r="C2059" s="68"/>
      <c r="D2059" s="68"/>
      <c r="E2059" s="68"/>
      <c r="F2059" s="68"/>
      <c r="G2059" s="68"/>
      <c r="H2059" s="68"/>
      <c r="I2059" s="68"/>
      <c r="J2059" s="68"/>
      <c r="K2059" s="68"/>
      <c r="L2059" s="68"/>
      <c r="M2059" s="68"/>
      <c r="N2059" s="68"/>
      <c r="O2059" s="68"/>
      <c r="P2059" s="68"/>
      <c r="Q2059" s="68"/>
      <c r="R2059" s="68"/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</row>
    <row r="2060" spans="2:40">
      <c r="B2060" s="68"/>
      <c r="C2060" s="68"/>
      <c r="D2060" s="68"/>
      <c r="E2060" s="68"/>
      <c r="F2060" s="68"/>
      <c r="G2060" s="68"/>
      <c r="H2060" s="68"/>
      <c r="I2060" s="68"/>
      <c r="J2060" s="68"/>
      <c r="K2060" s="68"/>
      <c r="L2060" s="68"/>
      <c r="M2060" s="68"/>
      <c r="N2060" s="68"/>
      <c r="O2060" s="68"/>
      <c r="P2060" s="68"/>
      <c r="Q2060" s="68"/>
      <c r="R2060" s="68"/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</row>
    <row r="2061" spans="2:40">
      <c r="B2061" s="68"/>
      <c r="C2061" s="68"/>
      <c r="D2061" s="68"/>
      <c r="E2061" s="68"/>
      <c r="F2061" s="68"/>
      <c r="G2061" s="68"/>
      <c r="H2061" s="68"/>
      <c r="I2061" s="68"/>
      <c r="J2061" s="68"/>
      <c r="K2061" s="68"/>
      <c r="L2061" s="68"/>
      <c r="M2061" s="68"/>
      <c r="N2061" s="68"/>
      <c r="O2061" s="68"/>
      <c r="P2061" s="68"/>
      <c r="Q2061" s="68"/>
      <c r="R2061" s="68"/>
      <c r="S2061" s="68"/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</row>
    <row r="2062" spans="2:40">
      <c r="B2062" s="68"/>
      <c r="C2062" s="68"/>
      <c r="D2062" s="68"/>
      <c r="E2062" s="68"/>
      <c r="F2062" s="68"/>
      <c r="G2062" s="68"/>
      <c r="H2062" s="68"/>
      <c r="I2062" s="68"/>
      <c r="J2062" s="68"/>
      <c r="K2062" s="68"/>
      <c r="L2062" s="68"/>
      <c r="M2062" s="68"/>
      <c r="N2062" s="68"/>
      <c r="O2062" s="68"/>
      <c r="P2062" s="68"/>
      <c r="Q2062" s="68"/>
      <c r="R2062" s="68"/>
      <c r="S2062" s="68"/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</row>
    <row r="2063" spans="2:40">
      <c r="B2063" s="68"/>
      <c r="C2063" s="68"/>
      <c r="D2063" s="68"/>
      <c r="E2063" s="68"/>
      <c r="F2063" s="68"/>
      <c r="G2063" s="68"/>
      <c r="H2063" s="68"/>
      <c r="I2063" s="68"/>
      <c r="J2063" s="68"/>
      <c r="K2063" s="68"/>
      <c r="L2063" s="68"/>
      <c r="M2063" s="68"/>
      <c r="N2063" s="68"/>
      <c r="O2063" s="68"/>
      <c r="P2063" s="68"/>
      <c r="Q2063" s="68"/>
      <c r="R2063" s="68"/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</row>
    <row r="2064" spans="2:40">
      <c r="B2064" s="68"/>
      <c r="C2064" s="68"/>
      <c r="D2064" s="68"/>
      <c r="E2064" s="68"/>
      <c r="F2064" s="68"/>
      <c r="G2064" s="68"/>
      <c r="H2064" s="68"/>
      <c r="I2064" s="68"/>
      <c r="J2064" s="68"/>
      <c r="K2064" s="68"/>
      <c r="L2064" s="68"/>
      <c r="M2064" s="68"/>
      <c r="N2064" s="68"/>
      <c r="O2064" s="68"/>
      <c r="P2064" s="68"/>
      <c r="Q2064" s="68"/>
      <c r="R2064" s="68"/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</row>
    <row r="2065" spans="2:40">
      <c r="B2065" s="68"/>
      <c r="C2065" s="68"/>
      <c r="D2065" s="68"/>
      <c r="E2065" s="68"/>
      <c r="F2065" s="68"/>
      <c r="G2065" s="68"/>
      <c r="H2065" s="68"/>
      <c r="I2065" s="68"/>
      <c r="J2065" s="68"/>
      <c r="K2065" s="68"/>
      <c r="L2065" s="68"/>
      <c r="M2065" s="68"/>
      <c r="N2065" s="68"/>
      <c r="O2065" s="68"/>
      <c r="P2065" s="68"/>
      <c r="Q2065" s="68"/>
      <c r="R2065" s="68"/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</row>
    <row r="2066" spans="2:40">
      <c r="B2066" s="68"/>
      <c r="C2066" s="68"/>
      <c r="D2066" s="68"/>
      <c r="E2066" s="68"/>
      <c r="F2066" s="68"/>
      <c r="G2066" s="68"/>
      <c r="H2066" s="68"/>
      <c r="I2066" s="68"/>
      <c r="J2066" s="68"/>
      <c r="K2066" s="68"/>
      <c r="L2066" s="68"/>
      <c r="M2066" s="68"/>
      <c r="N2066" s="68"/>
      <c r="O2066" s="68"/>
      <c r="P2066" s="68"/>
      <c r="Q2066" s="68"/>
      <c r="R2066" s="68"/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</row>
    <row r="2067" spans="2:40">
      <c r="B2067" s="68"/>
      <c r="C2067" s="68"/>
      <c r="D2067" s="68"/>
      <c r="E2067" s="68"/>
      <c r="F2067" s="68"/>
      <c r="G2067" s="68"/>
      <c r="H2067" s="68"/>
      <c r="I2067" s="68"/>
      <c r="J2067" s="68"/>
      <c r="K2067" s="68"/>
      <c r="L2067" s="68"/>
      <c r="M2067" s="68"/>
      <c r="N2067" s="68"/>
      <c r="O2067" s="68"/>
      <c r="P2067" s="68"/>
      <c r="Q2067" s="68"/>
      <c r="R2067" s="68"/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</row>
    <row r="2068" spans="2:40">
      <c r="B2068" s="68"/>
      <c r="C2068" s="68"/>
      <c r="D2068" s="68"/>
      <c r="E2068" s="68"/>
      <c r="F2068" s="68"/>
      <c r="G2068" s="68"/>
      <c r="H2068" s="68"/>
      <c r="I2068" s="68"/>
      <c r="J2068" s="68"/>
      <c r="K2068" s="68"/>
      <c r="L2068" s="68"/>
      <c r="M2068" s="68"/>
      <c r="N2068" s="68"/>
      <c r="O2068" s="68"/>
      <c r="P2068" s="68"/>
      <c r="Q2068" s="68"/>
      <c r="R2068" s="68"/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</row>
    <row r="2069" spans="2:40">
      <c r="B2069" s="68"/>
      <c r="C2069" s="68"/>
      <c r="D2069" s="68"/>
      <c r="E2069" s="68"/>
      <c r="F2069" s="68"/>
      <c r="G2069" s="68"/>
      <c r="H2069" s="68"/>
      <c r="I2069" s="68"/>
      <c r="J2069" s="68"/>
      <c r="K2069" s="68"/>
      <c r="L2069" s="68"/>
      <c r="M2069" s="68"/>
      <c r="N2069" s="68"/>
      <c r="O2069" s="68"/>
      <c r="P2069" s="68"/>
      <c r="Q2069" s="68"/>
      <c r="R2069" s="68"/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</row>
    <row r="2070" spans="2:40">
      <c r="B2070" s="68"/>
      <c r="C2070" s="68"/>
      <c r="D2070" s="68"/>
      <c r="E2070" s="68"/>
      <c r="F2070" s="68"/>
      <c r="G2070" s="68"/>
      <c r="H2070" s="68"/>
      <c r="I2070" s="68"/>
      <c r="J2070" s="68"/>
      <c r="K2070" s="68"/>
      <c r="L2070" s="68"/>
      <c r="M2070" s="68"/>
      <c r="N2070" s="68"/>
      <c r="O2070" s="68"/>
      <c r="P2070" s="68"/>
      <c r="Q2070" s="68"/>
      <c r="R2070" s="68"/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</row>
    <row r="2071" spans="2:40">
      <c r="B2071" s="68"/>
      <c r="C2071" s="68"/>
      <c r="D2071" s="68"/>
      <c r="E2071" s="68"/>
      <c r="F2071" s="68"/>
      <c r="G2071" s="68"/>
      <c r="H2071" s="68"/>
      <c r="I2071" s="68"/>
      <c r="J2071" s="68"/>
      <c r="K2071" s="68"/>
      <c r="L2071" s="68"/>
      <c r="M2071" s="68"/>
      <c r="N2071" s="68"/>
      <c r="O2071" s="68"/>
      <c r="P2071" s="68"/>
      <c r="Q2071" s="68"/>
      <c r="R2071" s="68"/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</row>
    <row r="2072" spans="2:40">
      <c r="B2072" s="68"/>
      <c r="C2072" s="68"/>
      <c r="D2072" s="68"/>
      <c r="E2072" s="68"/>
      <c r="F2072" s="68"/>
      <c r="G2072" s="68"/>
      <c r="H2072" s="68"/>
      <c r="I2072" s="68"/>
      <c r="J2072" s="68"/>
      <c r="K2072" s="68"/>
      <c r="L2072" s="68"/>
      <c r="M2072" s="68"/>
      <c r="N2072" s="68"/>
      <c r="O2072" s="68"/>
      <c r="P2072" s="68"/>
      <c r="Q2072" s="68"/>
      <c r="R2072" s="68"/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</row>
    <row r="2073" spans="2:40">
      <c r="B2073" s="68"/>
      <c r="C2073" s="68"/>
      <c r="D2073" s="68"/>
      <c r="E2073" s="68"/>
      <c r="F2073" s="68"/>
      <c r="G2073" s="68"/>
      <c r="H2073" s="68"/>
      <c r="I2073" s="68"/>
      <c r="J2073" s="68"/>
      <c r="K2073" s="68"/>
      <c r="L2073" s="68"/>
      <c r="M2073" s="68"/>
      <c r="N2073" s="68"/>
      <c r="O2073" s="68"/>
      <c r="P2073" s="68"/>
      <c r="Q2073" s="68"/>
      <c r="R2073" s="68"/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</row>
    <row r="2074" spans="2:40">
      <c r="B2074" s="68"/>
      <c r="C2074" s="68"/>
      <c r="D2074" s="68"/>
      <c r="E2074" s="68"/>
      <c r="F2074" s="68"/>
      <c r="G2074" s="68"/>
      <c r="H2074" s="68"/>
      <c r="I2074" s="68"/>
      <c r="J2074" s="68"/>
      <c r="K2074" s="68"/>
      <c r="L2074" s="68"/>
      <c r="M2074" s="68"/>
      <c r="N2074" s="68"/>
      <c r="O2074" s="68"/>
      <c r="P2074" s="68"/>
      <c r="Q2074" s="68"/>
      <c r="R2074" s="68"/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</row>
    <row r="2075" spans="2:40">
      <c r="B2075" s="68"/>
      <c r="C2075" s="68"/>
      <c r="D2075" s="68"/>
      <c r="E2075" s="68"/>
      <c r="F2075" s="68"/>
      <c r="G2075" s="68"/>
      <c r="H2075" s="68"/>
      <c r="I2075" s="68"/>
      <c r="J2075" s="68"/>
      <c r="K2075" s="68"/>
      <c r="L2075" s="68"/>
      <c r="M2075" s="68"/>
      <c r="N2075" s="68"/>
      <c r="O2075" s="68"/>
      <c r="P2075" s="68"/>
      <c r="Q2075" s="68"/>
      <c r="R2075" s="68"/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</row>
    <row r="2076" spans="2:40"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</row>
    <row r="2077" spans="2:40">
      <c r="B2077" s="68"/>
      <c r="C2077" s="68"/>
      <c r="D2077" s="68"/>
      <c r="E2077" s="68"/>
      <c r="F2077" s="68"/>
      <c r="G2077" s="68"/>
      <c r="H2077" s="68"/>
      <c r="I2077" s="68"/>
      <c r="J2077" s="68"/>
      <c r="K2077" s="68"/>
      <c r="L2077" s="68"/>
      <c r="M2077" s="68"/>
      <c r="N2077" s="68"/>
      <c r="O2077" s="68"/>
      <c r="P2077" s="68"/>
      <c r="Q2077" s="68"/>
      <c r="R2077" s="68"/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</row>
    <row r="2078" spans="2:40">
      <c r="B2078" s="68"/>
      <c r="C2078" s="68"/>
      <c r="D2078" s="68"/>
      <c r="E2078" s="68"/>
      <c r="F2078" s="68"/>
      <c r="G2078" s="68"/>
      <c r="H2078" s="68"/>
      <c r="I2078" s="68"/>
      <c r="J2078" s="68"/>
      <c r="K2078" s="68"/>
      <c r="L2078" s="68"/>
      <c r="M2078" s="68"/>
      <c r="N2078" s="68"/>
      <c r="O2078" s="68"/>
      <c r="P2078" s="68"/>
      <c r="Q2078" s="68"/>
      <c r="R2078" s="68"/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</row>
    <row r="2079" spans="2:40">
      <c r="B2079" s="68"/>
      <c r="C2079" s="68"/>
      <c r="D2079" s="68"/>
      <c r="E2079" s="68"/>
      <c r="F2079" s="68"/>
      <c r="G2079" s="68"/>
      <c r="H2079" s="68"/>
      <c r="I2079" s="68"/>
      <c r="J2079" s="68"/>
      <c r="K2079" s="68"/>
      <c r="L2079" s="68"/>
      <c r="M2079" s="68"/>
      <c r="N2079" s="68"/>
      <c r="O2079" s="68"/>
      <c r="P2079" s="68"/>
      <c r="Q2079" s="68"/>
      <c r="R2079" s="68"/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</row>
    <row r="2080" spans="2:40">
      <c r="B2080" s="68"/>
      <c r="C2080" s="68"/>
      <c r="D2080" s="68"/>
      <c r="E2080" s="68"/>
      <c r="F2080" s="68"/>
      <c r="G2080" s="68"/>
      <c r="H2080" s="68"/>
      <c r="I2080" s="68"/>
      <c r="J2080" s="68"/>
      <c r="K2080" s="68"/>
      <c r="L2080" s="68"/>
      <c r="M2080" s="68"/>
      <c r="N2080" s="68"/>
      <c r="O2080" s="68"/>
      <c r="P2080" s="68"/>
      <c r="Q2080" s="68"/>
      <c r="R2080" s="68"/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</row>
    <row r="2081" spans="2:40">
      <c r="B2081" s="68"/>
      <c r="C2081" s="68"/>
      <c r="D2081" s="68"/>
      <c r="E2081" s="68"/>
      <c r="F2081" s="68"/>
      <c r="G2081" s="68"/>
      <c r="H2081" s="68"/>
      <c r="I2081" s="68"/>
      <c r="J2081" s="68"/>
      <c r="K2081" s="68"/>
      <c r="L2081" s="68"/>
      <c r="M2081" s="68"/>
      <c r="N2081" s="68"/>
      <c r="O2081" s="68"/>
      <c r="P2081" s="68"/>
      <c r="Q2081" s="68"/>
      <c r="R2081" s="68"/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</row>
    <row r="2082" spans="2:40">
      <c r="B2082" s="68"/>
      <c r="C2082" s="68"/>
      <c r="D2082" s="68"/>
      <c r="E2082" s="68"/>
      <c r="F2082" s="68"/>
      <c r="G2082" s="68"/>
      <c r="H2082" s="68"/>
      <c r="I2082" s="68"/>
      <c r="J2082" s="68"/>
      <c r="K2082" s="68"/>
      <c r="L2082" s="68"/>
      <c r="M2082" s="68"/>
      <c r="N2082" s="68"/>
      <c r="O2082" s="68"/>
      <c r="P2082" s="68"/>
      <c r="Q2082" s="68"/>
      <c r="R2082" s="68"/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</row>
    <row r="2083" spans="2:40">
      <c r="B2083" s="68"/>
      <c r="C2083" s="68"/>
      <c r="D2083" s="68"/>
      <c r="E2083" s="68"/>
      <c r="F2083" s="68"/>
      <c r="G2083" s="68"/>
      <c r="H2083" s="68"/>
      <c r="I2083" s="68"/>
      <c r="J2083" s="68"/>
      <c r="K2083" s="68"/>
      <c r="L2083" s="68"/>
      <c r="M2083" s="68"/>
      <c r="N2083" s="68"/>
      <c r="O2083" s="68"/>
      <c r="P2083" s="68"/>
      <c r="Q2083" s="68"/>
      <c r="R2083" s="68"/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</row>
    <row r="2084" spans="2:40">
      <c r="B2084" s="68"/>
      <c r="C2084" s="68"/>
      <c r="D2084" s="68"/>
      <c r="E2084" s="68"/>
      <c r="F2084" s="68"/>
      <c r="G2084" s="68"/>
      <c r="H2084" s="68"/>
      <c r="I2084" s="68"/>
      <c r="J2084" s="68"/>
      <c r="K2084" s="68"/>
      <c r="L2084" s="68"/>
      <c r="M2084" s="68"/>
      <c r="N2084" s="68"/>
      <c r="O2084" s="68"/>
      <c r="P2084" s="68"/>
      <c r="Q2084" s="68"/>
      <c r="R2084" s="68"/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</row>
    <row r="2085" spans="2:40">
      <c r="B2085" s="68"/>
      <c r="C2085" s="68"/>
      <c r="D2085" s="68"/>
      <c r="E2085" s="68"/>
      <c r="F2085" s="68"/>
      <c r="G2085" s="68"/>
      <c r="H2085" s="68"/>
      <c r="I2085" s="68"/>
      <c r="J2085" s="68"/>
      <c r="K2085" s="68"/>
      <c r="L2085" s="68"/>
      <c r="M2085" s="68"/>
      <c r="N2085" s="68"/>
      <c r="O2085" s="68"/>
      <c r="P2085" s="68"/>
      <c r="Q2085" s="68"/>
      <c r="R2085" s="68"/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</row>
    <row r="2086" spans="2:40">
      <c r="B2086" s="68"/>
      <c r="C2086" s="68"/>
      <c r="D2086" s="68"/>
      <c r="E2086" s="68"/>
      <c r="F2086" s="68"/>
      <c r="G2086" s="68"/>
      <c r="H2086" s="68"/>
      <c r="I2086" s="68"/>
      <c r="J2086" s="68"/>
      <c r="K2086" s="68"/>
      <c r="L2086" s="68"/>
      <c r="M2086" s="68"/>
      <c r="N2086" s="68"/>
      <c r="O2086" s="68"/>
      <c r="P2086" s="68"/>
      <c r="Q2086" s="68"/>
      <c r="R2086" s="68"/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</row>
    <row r="2087" spans="2:40">
      <c r="B2087" s="68"/>
      <c r="C2087" s="68"/>
      <c r="D2087" s="68"/>
      <c r="E2087" s="68"/>
      <c r="F2087" s="68"/>
      <c r="G2087" s="68"/>
      <c r="H2087" s="68"/>
      <c r="I2087" s="68"/>
      <c r="J2087" s="68"/>
      <c r="K2087" s="68"/>
      <c r="L2087" s="68"/>
      <c r="M2087" s="68"/>
      <c r="N2087" s="68"/>
      <c r="O2087" s="68"/>
      <c r="P2087" s="68"/>
      <c r="Q2087" s="68"/>
      <c r="R2087" s="68"/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</row>
    <row r="2088" spans="2:40">
      <c r="B2088" s="68"/>
      <c r="C2088" s="68"/>
      <c r="D2088" s="68"/>
      <c r="E2088" s="68"/>
      <c r="F2088" s="68"/>
      <c r="G2088" s="68"/>
      <c r="H2088" s="68"/>
      <c r="I2088" s="68"/>
      <c r="J2088" s="68"/>
      <c r="K2088" s="68"/>
      <c r="L2088" s="68"/>
      <c r="M2088" s="68"/>
      <c r="N2088" s="68"/>
      <c r="O2088" s="68"/>
      <c r="P2088" s="68"/>
      <c r="Q2088" s="68"/>
      <c r="R2088" s="68"/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</row>
    <row r="2089" spans="2:40">
      <c r="B2089" s="68"/>
      <c r="C2089" s="68"/>
      <c r="D2089" s="68"/>
      <c r="E2089" s="68"/>
      <c r="F2089" s="68"/>
      <c r="G2089" s="68"/>
      <c r="H2089" s="68"/>
      <c r="I2089" s="68"/>
      <c r="J2089" s="68"/>
      <c r="K2089" s="68"/>
      <c r="L2089" s="68"/>
      <c r="M2089" s="68"/>
      <c r="N2089" s="68"/>
      <c r="O2089" s="68"/>
      <c r="P2089" s="68"/>
      <c r="Q2089" s="68"/>
      <c r="R2089" s="68"/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</row>
    <row r="2090" spans="2:40">
      <c r="B2090" s="68"/>
      <c r="C2090" s="68"/>
      <c r="D2090" s="68"/>
      <c r="E2090" s="68"/>
      <c r="F2090" s="68"/>
      <c r="G2090" s="68"/>
      <c r="H2090" s="68"/>
      <c r="I2090" s="68"/>
      <c r="J2090" s="68"/>
      <c r="K2090" s="68"/>
      <c r="L2090" s="68"/>
      <c r="M2090" s="68"/>
      <c r="N2090" s="68"/>
      <c r="O2090" s="68"/>
      <c r="P2090" s="68"/>
      <c r="Q2090" s="68"/>
      <c r="R2090" s="68"/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</row>
    <row r="2091" spans="2:40">
      <c r="B2091" s="68"/>
      <c r="C2091" s="68"/>
      <c r="D2091" s="68"/>
      <c r="E2091" s="68"/>
      <c r="F2091" s="68"/>
      <c r="G2091" s="68"/>
      <c r="H2091" s="68"/>
      <c r="I2091" s="68"/>
      <c r="J2091" s="68"/>
      <c r="K2091" s="68"/>
      <c r="L2091" s="68"/>
      <c r="M2091" s="68"/>
      <c r="N2091" s="68"/>
      <c r="O2091" s="68"/>
      <c r="P2091" s="68"/>
      <c r="Q2091" s="68"/>
      <c r="R2091" s="68"/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</row>
    <row r="2092" spans="2:40">
      <c r="B2092" s="68"/>
      <c r="C2092" s="68"/>
      <c r="D2092" s="68"/>
      <c r="E2092" s="68"/>
      <c r="F2092" s="68"/>
      <c r="G2092" s="68"/>
      <c r="H2092" s="68"/>
      <c r="I2092" s="68"/>
      <c r="J2092" s="68"/>
      <c r="K2092" s="68"/>
      <c r="L2092" s="68"/>
      <c r="M2092" s="68"/>
      <c r="N2092" s="68"/>
      <c r="O2092" s="68"/>
      <c r="P2092" s="68"/>
      <c r="Q2092" s="68"/>
      <c r="R2092" s="68"/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</row>
    <row r="2093" spans="2:40">
      <c r="B2093" s="68"/>
      <c r="C2093" s="68"/>
      <c r="D2093" s="68"/>
      <c r="E2093" s="68"/>
      <c r="F2093" s="68"/>
      <c r="G2093" s="68"/>
      <c r="H2093" s="68"/>
      <c r="I2093" s="68"/>
      <c r="J2093" s="68"/>
      <c r="K2093" s="68"/>
      <c r="L2093" s="68"/>
      <c r="M2093" s="68"/>
      <c r="N2093" s="68"/>
      <c r="O2093" s="68"/>
      <c r="P2093" s="68"/>
      <c r="Q2093" s="68"/>
      <c r="R2093" s="68"/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</row>
    <row r="2094" spans="2:40">
      <c r="B2094" s="68"/>
      <c r="C2094" s="68"/>
      <c r="D2094" s="68"/>
      <c r="E2094" s="68"/>
      <c r="F2094" s="68"/>
      <c r="G2094" s="68"/>
      <c r="H2094" s="68"/>
      <c r="I2094" s="68"/>
      <c r="J2094" s="68"/>
      <c r="K2094" s="68"/>
      <c r="L2094" s="68"/>
      <c r="M2094" s="68"/>
      <c r="N2094" s="68"/>
      <c r="O2094" s="68"/>
      <c r="P2094" s="68"/>
      <c r="Q2094" s="68"/>
      <c r="R2094" s="68"/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</row>
    <row r="2095" spans="2:40">
      <c r="B2095" s="68"/>
      <c r="C2095" s="68"/>
      <c r="D2095" s="68"/>
      <c r="E2095" s="68"/>
      <c r="F2095" s="68"/>
      <c r="G2095" s="68"/>
      <c r="H2095" s="68"/>
      <c r="I2095" s="68"/>
      <c r="J2095" s="68"/>
      <c r="K2095" s="68"/>
      <c r="L2095" s="68"/>
      <c r="M2095" s="68"/>
      <c r="N2095" s="68"/>
      <c r="O2095" s="68"/>
      <c r="P2095" s="68"/>
      <c r="Q2095" s="68"/>
      <c r="R2095" s="68"/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</row>
    <row r="2096" spans="2:40">
      <c r="B2096" s="68"/>
      <c r="C2096" s="68"/>
      <c r="D2096" s="68"/>
      <c r="E2096" s="68"/>
      <c r="F2096" s="68"/>
      <c r="G2096" s="68"/>
      <c r="H2096" s="68"/>
      <c r="I2096" s="68"/>
      <c r="J2096" s="68"/>
      <c r="K2096" s="68"/>
      <c r="L2096" s="68"/>
      <c r="M2096" s="68"/>
      <c r="N2096" s="68"/>
      <c r="O2096" s="68"/>
      <c r="P2096" s="68"/>
      <c r="Q2096" s="68"/>
      <c r="R2096" s="68"/>
      <c r="S2096" s="68"/>
      <c r="T2096" s="68"/>
      <c r="U2096" s="68"/>
      <c r="V2096" s="68"/>
      <c r="W2096" s="68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</row>
    <row r="2097" spans="2:40">
      <c r="B2097" s="68"/>
      <c r="C2097" s="68"/>
      <c r="D2097" s="68"/>
      <c r="E2097" s="68"/>
      <c r="F2097" s="68"/>
      <c r="G2097" s="68"/>
      <c r="H2097" s="68"/>
      <c r="I2097" s="68"/>
      <c r="J2097" s="68"/>
      <c r="K2097" s="68"/>
      <c r="L2097" s="68"/>
      <c r="M2097" s="68"/>
      <c r="N2097" s="68"/>
      <c r="O2097" s="68"/>
      <c r="P2097" s="68"/>
      <c r="Q2097" s="68"/>
      <c r="R2097" s="68"/>
      <c r="S2097" s="68"/>
      <c r="T2097" s="68"/>
      <c r="U2097" s="68"/>
      <c r="V2097" s="68"/>
      <c r="W2097" s="68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</row>
    <row r="2098" spans="2:40">
      <c r="B2098" s="68"/>
      <c r="C2098" s="68"/>
      <c r="D2098" s="68"/>
      <c r="E2098" s="68"/>
      <c r="F2098" s="68"/>
      <c r="G2098" s="68"/>
      <c r="H2098" s="68"/>
      <c r="I2098" s="68"/>
      <c r="J2098" s="68"/>
      <c r="K2098" s="68"/>
      <c r="L2098" s="68"/>
      <c r="M2098" s="68"/>
      <c r="N2098" s="68"/>
      <c r="O2098" s="68"/>
      <c r="P2098" s="68"/>
      <c r="Q2098" s="68"/>
      <c r="R2098" s="68"/>
      <c r="S2098" s="68"/>
      <c r="T2098" s="68"/>
      <c r="U2098" s="68"/>
      <c r="V2098" s="68"/>
      <c r="W2098" s="68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</row>
    <row r="2099" spans="2:40">
      <c r="B2099" s="68"/>
      <c r="C2099" s="68"/>
      <c r="D2099" s="68"/>
      <c r="E2099" s="68"/>
      <c r="F2099" s="68"/>
      <c r="G2099" s="68"/>
      <c r="H2099" s="68"/>
      <c r="I2099" s="68"/>
      <c r="J2099" s="68"/>
      <c r="K2099" s="68"/>
      <c r="L2099" s="68"/>
      <c r="M2099" s="68"/>
      <c r="N2099" s="68"/>
      <c r="O2099" s="68"/>
      <c r="P2099" s="68"/>
      <c r="Q2099" s="68"/>
      <c r="R2099" s="68"/>
      <c r="S2099" s="68"/>
      <c r="T2099" s="68"/>
      <c r="U2099" s="68"/>
      <c r="V2099" s="68"/>
      <c r="W2099" s="68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</row>
    <row r="2100" spans="2:40">
      <c r="B2100" s="68"/>
      <c r="C2100" s="68"/>
      <c r="D2100" s="68"/>
      <c r="E2100" s="68"/>
      <c r="F2100" s="68"/>
      <c r="G2100" s="68"/>
      <c r="H2100" s="68"/>
      <c r="I2100" s="68"/>
      <c r="J2100" s="68"/>
      <c r="K2100" s="68"/>
      <c r="L2100" s="68"/>
      <c r="M2100" s="68"/>
      <c r="N2100" s="68"/>
      <c r="O2100" s="68"/>
      <c r="P2100" s="68"/>
      <c r="Q2100" s="68"/>
      <c r="R2100" s="68"/>
      <c r="S2100" s="68"/>
      <c r="T2100" s="68"/>
      <c r="U2100" s="68"/>
      <c r="V2100" s="68"/>
      <c r="W2100" s="68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</row>
    <row r="2101" spans="2:40">
      <c r="B2101" s="68"/>
      <c r="C2101" s="68"/>
      <c r="D2101" s="68"/>
      <c r="E2101" s="68"/>
      <c r="F2101" s="68"/>
      <c r="G2101" s="68"/>
      <c r="H2101" s="68"/>
      <c r="I2101" s="68"/>
      <c r="J2101" s="68"/>
      <c r="K2101" s="68"/>
      <c r="L2101" s="68"/>
      <c r="M2101" s="68"/>
      <c r="N2101" s="68"/>
      <c r="O2101" s="68"/>
      <c r="P2101" s="68"/>
      <c r="Q2101" s="68"/>
      <c r="R2101" s="68"/>
      <c r="S2101" s="68"/>
      <c r="T2101" s="68"/>
      <c r="U2101" s="68"/>
      <c r="V2101" s="68"/>
      <c r="W2101" s="68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</row>
    <row r="2102" spans="2:40">
      <c r="B2102" s="68"/>
      <c r="C2102" s="68"/>
      <c r="D2102" s="68"/>
      <c r="E2102" s="68"/>
      <c r="F2102" s="68"/>
      <c r="G2102" s="68"/>
      <c r="H2102" s="68"/>
      <c r="I2102" s="68"/>
      <c r="J2102" s="68"/>
      <c r="K2102" s="68"/>
      <c r="L2102" s="68"/>
      <c r="M2102" s="68"/>
      <c r="N2102" s="68"/>
      <c r="O2102" s="68"/>
      <c r="P2102" s="68"/>
      <c r="Q2102" s="68"/>
      <c r="R2102" s="68"/>
      <c r="S2102" s="68"/>
      <c r="T2102" s="68"/>
      <c r="U2102" s="68"/>
      <c r="V2102" s="68"/>
      <c r="W2102" s="68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</row>
    <row r="2103" spans="2:40">
      <c r="B2103" s="68"/>
      <c r="C2103" s="68"/>
      <c r="D2103" s="68"/>
      <c r="E2103" s="68"/>
      <c r="F2103" s="68"/>
      <c r="G2103" s="68"/>
      <c r="H2103" s="68"/>
      <c r="I2103" s="68"/>
      <c r="J2103" s="68"/>
      <c r="K2103" s="68"/>
      <c r="L2103" s="68"/>
      <c r="M2103" s="68"/>
      <c r="N2103" s="68"/>
      <c r="O2103" s="68"/>
      <c r="P2103" s="68"/>
      <c r="Q2103" s="68"/>
      <c r="R2103" s="68"/>
      <c r="S2103" s="68"/>
      <c r="T2103" s="68"/>
      <c r="U2103" s="68"/>
      <c r="V2103" s="68"/>
      <c r="W2103" s="68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</row>
    <row r="2104" spans="2:40">
      <c r="B2104" s="68"/>
      <c r="C2104" s="68"/>
      <c r="D2104" s="68"/>
      <c r="E2104" s="68"/>
      <c r="F2104" s="68"/>
      <c r="G2104" s="68"/>
      <c r="H2104" s="68"/>
      <c r="I2104" s="68"/>
      <c r="J2104" s="68"/>
      <c r="K2104" s="68"/>
      <c r="L2104" s="68"/>
      <c r="M2104" s="68"/>
      <c r="N2104" s="68"/>
      <c r="O2104" s="68"/>
      <c r="P2104" s="68"/>
      <c r="Q2104" s="68"/>
      <c r="R2104" s="68"/>
      <c r="S2104" s="68"/>
      <c r="T2104" s="68"/>
      <c r="U2104" s="68"/>
      <c r="V2104" s="68"/>
      <c r="W2104" s="68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</row>
    <row r="2105" spans="2:40">
      <c r="B2105" s="68"/>
      <c r="C2105" s="68"/>
      <c r="D2105" s="68"/>
      <c r="E2105" s="68"/>
      <c r="F2105" s="68"/>
      <c r="G2105" s="68"/>
      <c r="H2105" s="68"/>
      <c r="I2105" s="68"/>
      <c r="J2105" s="68"/>
      <c r="K2105" s="68"/>
      <c r="L2105" s="68"/>
      <c r="M2105" s="68"/>
      <c r="N2105" s="68"/>
      <c r="O2105" s="68"/>
      <c r="P2105" s="68"/>
      <c r="Q2105" s="68"/>
      <c r="R2105" s="68"/>
      <c r="S2105" s="68"/>
      <c r="T2105" s="68"/>
      <c r="U2105" s="68"/>
      <c r="V2105" s="68"/>
      <c r="W2105" s="68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</row>
    <row r="2106" spans="2:40">
      <c r="B2106" s="68"/>
      <c r="C2106" s="68"/>
      <c r="D2106" s="68"/>
      <c r="E2106" s="68"/>
      <c r="F2106" s="68"/>
      <c r="G2106" s="68"/>
      <c r="H2106" s="68"/>
      <c r="I2106" s="68"/>
      <c r="J2106" s="68"/>
      <c r="K2106" s="68"/>
      <c r="L2106" s="68"/>
      <c r="M2106" s="68"/>
      <c r="N2106" s="68"/>
      <c r="O2106" s="68"/>
      <c r="P2106" s="68"/>
      <c r="Q2106" s="68"/>
      <c r="R2106" s="68"/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</row>
    <row r="2107" spans="2:40">
      <c r="B2107" s="68"/>
      <c r="C2107" s="68"/>
      <c r="D2107" s="68"/>
      <c r="E2107" s="68"/>
      <c r="F2107" s="68"/>
      <c r="G2107" s="68"/>
      <c r="H2107" s="68"/>
      <c r="I2107" s="68"/>
      <c r="J2107" s="68"/>
      <c r="K2107" s="68"/>
      <c r="L2107" s="68"/>
      <c r="M2107" s="68"/>
      <c r="N2107" s="68"/>
      <c r="O2107" s="68"/>
      <c r="P2107" s="68"/>
      <c r="Q2107" s="68"/>
      <c r="R2107" s="68"/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</row>
    <row r="2108" spans="2:40">
      <c r="B2108" s="68"/>
      <c r="C2108" s="68"/>
      <c r="D2108" s="68"/>
      <c r="E2108" s="68"/>
      <c r="F2108" s="68"/>
      <c r="G2108" s="68"/>
      <c r="H2108" s="68"/>
      <c r="I2108" s="68"/>
      <c r="J2108" s="68"/>
      <c r="K2108" s="68"/>
      <c r="L2108" s="68"/>
      <c r="M2108" s="68"/>
      <c r="N2108" s="68"/>
      <c r="O2108" s="68"/>
      <c r="P2108" s="68"/>
      <c r="Q2108" s="68"/>
      <c r="R2108" s="68"/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</row>
    <row r="2109" spans="2:40">
      <c r="B2109" s="68"/>
      <c r="C2109" s="68"/>
      <c r="D2109" s="68"/>
      <c r="E2109" s="68"/>
      <c r="F2109" s="68"/>
      <c r="G2109" s="68"/>
      <c r="H2109" s="68"/>
      <c r="I2109" s="68"/>
      <c r="J2109" s="68"/>
      <c r="K2109" s="68"/>
      <c r="L2109" s="68"/>
      <c r="M2109" s="68"/>
      <c r="N2109" s="68"/>
      <c r="O2109" s="68"/>
      <c r="P2109" s="68"/>
      <c r="Q2109" s="68"/>
      <c r="R2109" s="68"/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</row>
    <row r="2110" spans="2:40">
      <c r="B2110" s="68"/>
      <c r="C2110" s="68"/>
      <c r="D2110" s="68"/>
      <c r="E2110" s="68"/>
      <c r="F2110" s="68"/>
      <c r="G2110" s="68"/>
      <c r="H2110" s="68"/>
      <c r="I2110" s="68"/>
      <c r="J2110" s="68"/>
      <c r="K2110" s="68"/>
      <c r="L2110" s="68"/>
      <c r="M2110" s="68"/>
      <c r="N2110" s="68"/>
      <c r="O2110" s="68"/>
      <c r="P2110" s="68"/>
      <c r="Q2110" s="68"/>
      <c r="R2110" s="68"/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</row>
    <row r="2111" spans="2:40">
      <c r="B2111" s="68"/>
      <c r="C2111" s="68"/>
      <c r="D2111" s="68"/>
      <c r="E2111" s="68"/>
      <c r="F2111" s="68"/>
      <c r="G2111" s="68"/>
      <c r="H2111" s="68"/>
      <c r="I2111" s="68"/>
      <c r="J2111" s="68"/>
      <c r="K2111" s="68"/>
      <c r="L2111" s="68"/>
      <c r="M2111" s="68"/>
      <c r="N2111" s="68"/>
      <c r="O2111" s="68"/>
      <c r="P2111" s="68"/>
      <c r="Q2111" s="68"/>
      <c r="R2111" s="68"/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</row>
    <row r="2112" spans="2:40">
      <c r="B2112" s="68"/>
      <c r="C2112" s="68"/>
      <c r="D2112" s="68"/>
      <c r="E2112" s="68"/>
      <c r="F2112" s="68"/>
      <c r="G2112" s="68"/>
      <c r="H2112" s="68"/>
      <c r="I2112" s="68"/>
      <c r="J2112" s="68"/>
      <c r="K2112" s="68"/>
      <c r="L2112" s="68"/>
      <c r="M2112" s="68"/>
      <c r="N2112" s="68"/>
      <c r="O2112" s="68"/>
      <c r="P2112" s="68"/>
      <c r="Q2112" s="68"/>
      <c r="R2112" s="68"/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</row>
    <row r="2113" spans="2:40">
      <c r="B2113" s="68"/>
      <c r="C2113" s="68"/>
      <c r="D2113" s="68"/>
      <c r="E2113" s="68"/>
      <c r="F2113" s="68"/>
      <c r="G2113" s="68"/>
      <c r="H2113" s="68"/>
      <c r="I2113" s="68"/>
      <c r="J2113" s="68"/>
      <c r="K2113" s="68"/>
      <c r="L2113" s="68"/>
      <c r="M2113" s="68"/>
      <c r="N2113" s="68"/>
      <c r="O2113" s="68"/>
      <c r="P2113" s="68"/>
      <c r="Q2113" s="68"/>
      <c r="R2113" s="68"/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</row>
    <row r="2114" spans="2:40">
      <c r="B2114" s="68"/>
      <c r="C2114" s="68"/>
      <c r="D2114" s="68"/>
      <c r="E2114" s="68"/>
      <c r="F2114" s="68"/>
      <c r="G2114" s="68"/>
      <c r="H2114" s="68"/>
      <c r="I2114" s="68"/>
      <c r="J2114" s="68"/>
      <c r="K2114" s="68"/>
      <c r="L2114" s="68"/>
      <c r="M2114" s="68"/>
      <c r="N2114" s="68"/>
      <c r="O2114" s="68"/>
      <c r="P2114" s="68"/>
      <c r="Q2114" s="68"/>
      <c r="R2114" s="68"/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</row>
    <row r="2115" spans="2:40">
      <c r="B2115" s="68"/>
      <c r="C2115" s="68"/>
      <c r="D2115" s="68"/>
      <c r="E2115" s="68"/>
      <c r="F2115" s="68"/>
      <c r="G2115" s="68"/>
      <c r="H2115" s="68"/>
      <c r="I2115" s="68"/>
      <c r="J2115" s="68"/>
      <c r="K2115" s="68"/>
      <c r="L2115" s="68"/>
      <c r="M2115" s="68"/>
      <c r="N2115" s="68"/>
      <c r="O2115" s="68"/>
      <c r="P2115" s="68"/>
      <c r="Q2115" s="68"/>
      <c r="R2115" s="68"/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</row>
    <row r="2116" spans="2:40">
      <c r="B2116" s="68"/>
      <c r="C2116" s="68"/>
      <c r="D2116" s="68"/>
      <c r="E2116" s="68"/>
      <c r="F2116" s="68"/>
      <c r="G2116" s="68"/>
      <c r="H2116" s="68"/>
      <c r="I2116" s="68"/>
      <c r="J2116" s="68"/>
      <c r="K2116" s="68"/>
      <c r="L2116" s="68"/>
      <c r="M2116" s="68"/>
      <c r="N2116" s="68"/>
      <c r="O2116" s="68"/>
      <c r="P2116" s="68"/>
      <c r="Q2116" s="68"/>
      <c r="R2116" s="68"/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</row>
    <row r="2117" spans="2:40">
      <c r="B2117" s="68"/>
      <c r="C2117" s="68"/>
      <c r="D2117" s="68"/>
      <c r="E2117" s="68"/>
      <c r="F2117" s="68"/>
      <c r="G2117" s="68"/>
      <c r="H2117" s="68"/>
      <c r="I2117" s="68"/>
      <c r="J2117" s="68"/>
      <c r="K2117" s="68"/>
      <c r="L2117" s="68"/>
      <c r="M2117" s="68"/>
      <c r="N2117" s="68"/>
      <c r="O2117" s="68"/>
      <c r="P2117" s="68"/>
      <c r="Q2117" s="68"/>
      <c r="R2117" s="68"/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</row>
    <row r="2118" spans="2:40">
      <c r="B2118" s="68"/>
      <c r="C2118" s="68"/>
      <c r="D2118" s="68"/>
      <c r="E2118" s="68"/>
      <c r="F2118" s="68"/>
      <c r="G2118" s="68"/>
      <c r="H2118" s="68"/>
      <c r="I2118" s="68"/>
      <c r="J2118" s="68"/>
      <c r="K2118" s="68"/>
      <c r="L2118" s="68"/>
      <c r="M2118" s="68"/>
      <c r="N2118" s="68"/>
      <c r="O2118" s="68"/>
      <c r="P2118" s="68"/>
      <c r="Q2118" s="68"/>
      <c r="R2118" s="68"/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</row>
    <row r="2119" spans="2:40">
      <c r="B2119" s="68"/>
      <c r="C2119" s="68"/>
      <c r="D2119" s="68"/>
      <c r="E2119" s="68"/>
      <c r="F2119" s="68"/>
      <c r="G2119" s="68"/>
      <c r="H2119" s="68"/>
      <c r="I2119" s="68"/>
      <c r="J2119" s="68"/>
      <c r="K2119" s="68"/>
      <c r="L2119" s="68"/>
      <c r="M2119" s="68"/>
      <c r="N2119" s="68"/>
      <c r="O2119" s="68"/>
      <c r="P2119" s="68"/>
      <c r="Q2119" s="68"/>
      <c r="R2119" s="68"/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</row>
    <row r="2120" spans="2:40">
      <c r="B2120" s="68"/>
      <c r="C2120" s="68"/>
      <c r="D2120" s="68"/>
      <c r="E2120" s="68"/>
      <c r="F2120" s="68"/>
      <c r="G2120" s="68"/>
      <c r="H2120" s="68"/>
      <c r="I2120" s="68"/>
      <c r="J2120" s="68"/>
      <c r="K2120" s="68"/>
      <c r="L2120" s="68"/>
      <c r="M2120" s="68"/>
      <c r="N2120" s="68"/>
      <c r="O2120" s="68"/>
      <c r="P2120" s="68"/>
      <c r="Q2120" s="68"/>
      <c r="R2120" s="68"/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</row>
    <row r="2121" spans="2:40">
      <c r="B2121" s="68"/>
      <c r="C2121" s="68"/>
      <c r="D2121" s="68"/>
      <c r="E2121" s="68"/>
      <c r="F2121" s="68"/>
      <c r="G2121" s="68"/>
      <c r="H2121" s="68"/>
      <c r="I2121" s="68"/>
      <c r="J2121" s="68"/>
      <c r="K2121" s="68"/>
      <c r="L2121" s="68"/>
      <c r="M2121" s="68"/>
      <c r="N2121" s="68"/>
      <c r="O2121" s="68"/>
      <c r="P2121" s="68"/>
      <c r="Q2121" s="68"/>
      <c r="R2121" s="68"/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</row>
    <row r="2122" spans="2:40">
      <c r="B2122" s="68"/>
      <c r="C2122" s="68"/>
      <c r="D2122" s="68"/>
      <c r="E2122" s="68"/>
      <c r="F2122" s="68"/>
      <c r="G2122" s="68"/>
      <c r="H2122" s="68"/>
      <c r="I2122" s="68"/>
      <c r="J2122" s="68"/>
      <c r="K2122" s="68"/>
      <c r="L2122" s="68"/>
      <c r="M2122" s="68"/>
      <c r="N2122" s="68"/>
      <c r="O2122" s="68"/>
      <c r="P2122" s="68"/>
      <c r="Q2122" s="68"/>
      <c r="R2122" s="68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</row>
    <row r="2123" spans="2:40">
      <c r="B2123" s="68"/>
      <c r="C2123" s="68"/>
      <c r="D2123" s="68"/>
      <c r="E2123" s="68"/>
      <c r="F2123" s="68"/>
      <c r="G2123" s="68"/>
      <c r="H2123" s="68"/>
      <c r="I2123" s="68"/>
      <c r="J2123" s="68"/>
      <c r="K2123" s="68"/>
      <c r="L2123" s="68"/>
      <c r="M2123" s="68"/>
      <c r="N2123" s="68"/>
      <c r="O2123" s="68"/>
      <c r="P2123" s="68"/>
      <c r="Q2123" s="68"/>
      <c r="R2123" s="68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</row>
    <row r="2124" spans="2:40">
      <c r="B2124" s="68"/>
      <c r="C2124" s="68"/>
      <c r="D2124" s="68"/>
      <c r="E2124" s="68"/>
      <c r="F2124" s="68"/>
      <c r="G2124" s="68"/>
      <c r="H2124" s="68"/>
      <c r="I2124" s="68"/>
      <c r="J2124" s="68"/>
      <c r="K2124" s="68"/>
      <c r="L2124" s="68"/>
      <c r="M2124" s="68"/>
      <c r="N2124" s="68"/>
      <c r="O2124" s="68"/>
      <c r="P2124" s="68"/>
      <c r="Q2124" s="68"/>
      <c r="R2124" s="68"/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</row>
    <row r="2125" spans="2:40">
      <c r="B2125" s="68"/>
      <c r="C2125" s="68"/>
      <c r="D2125" s="68"/>
      <c r="E2125" s="68"/>
      <c r="F2125" s="68"/>
      <c r="G2125" s="68"/>
      <c r="H2125" s="68"/>
      <c r="I2125" s="68"/>
      <c r="J2125" s="68"/>
      <c r="K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</row>
    <row r="2126" spans="2:40">
      <c r="B2126" s="68"/>
      <c r="C2126" s="68"/>
      <c r="D2126" s="68"/>
      <c r="E2126" s="68"/>
      <c r="F2126" s="68"/>
      <c r="G2126" s="68"/>
      <c r="H2126" s="68"/>
      <c r="I2126" s="68"/>
      <c r="J2126" s="68"/>
      <c r="K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</row>
    <row r="2127" spans="2:40">
      <c r="B2127" s="68"/>
      <c r="C2127" s="68"/>
      <c r="D2127" s="68"/>
      <c r="E2127" s="68"/>
      <c r="F2127" s="68"/>
      <c r="G2127" s="68"/>
      <c r="H2127" s="68"/>
      <c r="I2127" s="68"/>
      <c r="J2127" s="68"/>
      <c r="K2127" s="68"/>
      <c r="L2127" s="68"/>
      <c r="M2127" s="68"/>
      <c r="N2127" s="68"/>
      <c r="O2127" s="68"/>
      <c r="P2127" s="68"/>
      <c r="Q2127" s="68"/>
      <c r="R2127" s="68"/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</row>
    <row r="2128" spans="2:40">
      <c r="B2128" s="68"/>
      <c r="C2128" s="68"/>
      <c r="D2128" s="68"/>
      <c r="E2128" s="68"/>
      <c r="F2128" s="68"/>
      <c r="G2128" s="68"/>
      <c r="H2128" s="68"/>
      <c r="I2128" s="68"/>
      <c r="J2128" s="68"/>
      <c r="K2128" s="68"/>
      <c r="L2128" s="68"/>
      <c r="M2128" s="68"/>
      <c r="N2128" s="68"/>
      <c r="O2128" s="68"/>
      <c r="P2128" s="68"/>
      <c r="Q2128" s="68"/>
      <c r="R2128" s="68"/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</row>
    <row r="2129" spans="2:40">
      <c r="B2129" s="68"/>
      <c r="C2129" s="68"/>
      <c r="D2129" s="68"/>
      <c r="E2129" s="68"/>
      <c r="F2129" s="68"/>
      <c r="G2129" s="68"/>
      <c r="H2129" s="68"/>
      <c r="I2129" s="68"/>
      <c r="J2129" s="68"/>
      <c r="K2129" s="68"/>
      <c r="L2129" s="68"/>
      <c r="M2129" s="68"/>
      <c r="N2129" s="68"/>
      <c r="O2129" s="68"/>
      <c r="P2129" s="68"/>
      <c r="Q2129" s="68"/>
      <c r="R2129" s="68"/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</row>
    <row r="2130" spans="2:40">
      <c r="B2130" s="68"/>
      <c r="C2130" s="68"/>
      <c r="D2130" s="68"/>
      <c r="E2130" s="68"/>
      <c r="F2130" s="68"/>
      <c r="G2130" s="68"/>
      <c r="H2130" s="68"/>
      <c r="I2130" s="68"/>
      <c r="J2130" s="68"/>
      <c r="K2130" s="68"/>
      <c r="L2130" s="68"/>
      <c r="M2130" s="68"/>
      <c r="N2130" s="68"/>
      <c r="O2130" s="68"/>
      <c r="P2130" s="68"/>
      <c r="Q2130" s="68"/>
      <c r="R2130" s="68"/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</row>
    <row r="2131" spans="2:40">
      <c r="B2131" s="68"/>
      <c r="C2131" s="68"/>
      <c r="D2131" s="68"/>
      <c r="E2131" s="68"/>
      <c r="F2131" s="68"/>
      <c r="G2131" s="68"/>
      <c r="H2131" s="68"/>
      <c r="I2131" s="68"/>
      <c r="J2131" s="68"/>
      <c r="K2131" s="68"/>
      <c r="L2131" s="68"/>
      <c r="M2131" s="68"/>
      <c r="N2131" s="68"/>
      <c r="O2131" s="68"/>
      <c r="P2131" s="68"/>
      <c r="Q2131" s="68"/>
      <c r="R2131" s="68"/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</row>
    <row r="2132" spans="2:40">
      <c r="B2132" s="68"/>
      <c r="C2132" s="68"/>
      <c r="D2132" s="68"/>
      <c r="E2132" s="68"/>
      <c r="F2132" s="68"/>
      <c r="G2132" s="68"/>
      <c r="H2132" s="68"/>
      <c r="I2132" s="68"/>
      <c r="J2132" s="68"/>
      <c r="K2132" s="68"/>
      <c r="L2132" s="68"/>
      <c r="M2132" s="68"/>
      <c r="N2132" s="68"/>
      <c r="O2132" s="68"/>
      <c r="P2132" s="68"/>
      <c r="Q2132" s="68"/>
      <c r="R2132" s="68"/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</row>
    <row r="2133" spans="2:40">
      <c r="B2133" s="68"/>
      <c r="C2133" s="68"/>
      <c r="D2133" s="68"/>
      <c r="E2133" s="68"/>
      <c r="F2133" s="68"/>
      <c r="G2133" s="68"/>
      <c r="H2133" s="68"/>
      <c r="I2133" s="68"/>
      <c r="J2133" s="68"/>
      <c r="K2133" s="68"/>
      <c r="L2133" s="68"/>
      <c r="M2133" s="68"/>
      <c r="N2133" s="68"/>
      <c r="O2133" s="68"/>
      <c r="P2133" s="68"/>
      <c r="Q2133" s="68"/>
      <c r="R2133" s="68"/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</row>
    <row r="2134" spans="2:40">
      <c r="B2134" s="68"/>
      <c r="C2134" s="68"/>
      <c r="D2134" s="68"/>
      <c r="E2134" s="68"/>
      <c r="F2134" s="68"/>
      <c r="G2134" s="68"/>
      <c r="H2134" s="68"/>
      <c r="I2134" s="68"/>
      <c r="J2134" s="68"/>
      <c r="K2134" s="68"/>
      <c r="L2134" s="68"/>
      <c r="M2134" s="68"/>
      <c r="N2134" s="68"/>
      <c r="O2134" s="68"/>
      <c r="P2134" s="68"/>
      <c r="Q2134" s="68"/>
      <c r="R2134" s="68"/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</row>
    <row r="2135" spans="2:40">
      <c r="B2135" s="68"/>
      <c r="C2135" s="68"/>
      <c r="D2135" s="68"/>
      <c r="E2135" s="68"/>
      <c r="F2135" s="68"/>
      <c r="G2135" s="68"/>
      <c r="H2135" s="68"/>
      <c r="I2135" s="68"/>
      <c r="J2135" s="68"/>
      <c r="K2135" s="68"/>
      <c r="L2135" s="68"/>
      <c r="M2135" s="68"/>
      <c r="N2135" s="68"/>
      <c r="O2135" s="68"/>
      <c r="P2135" s="68"/>
      <c r="Q2135" s="68"/>
      <c r="R2135" s="68"/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</row>
    <row r="2136" spans="2:40">
      <c r="B2136" s="68"/>
      <c r="C2136" s="68"/>
      <c r="D2136" s="68"/>
      <c r="E2136" s="68"/>
      <c r="F2136" s="68"/>
      <c r="G2136" s="68"/>
      <c r="H2136" s="68"/>
      <c r="I2136" s="68"/>
      <c r="J2136" s="68"/>
      <c r="K2136" s="68"/>
      <c r="L2136" s="68"/>
      <c r="M2136" s="68"/>
      <c r="N2136" s="68"/>
      <c r="O2136" s="68"/>
      <c r="P2136" s="68"/>
      <c r="Q2136" s="68"/>
      <c r="R2136" s="68"/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</row>
    <row r="2137" spans="2:40">
      <c r="B2137" s="68"/>
      <c r="C2137" s="68"/>
      <c r="D2137" s="68"/>
      <c r="E2137" s="68"/>
      <c r="F2137" s="68"/>
      <c r="G2137" s="68"/>
      <c r="H2137" s="68"/>
      <c r="I2137" s="68"/>
      <c r="J2137" s="68"/>
      <c r="K2137" s="68"/>
      <c r="L2137" s="68"/>
      <c r="M2137" s="68"/>
      <c r="N2137" s="68"/>
      <c r="O2137" s="68"/>
      <c r="P2137" s="68"/>
      <c r="Q2137" s="68"/>
      <c r="R2137" s="68"/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</row>
    <row r="2138" spans="2:40">
      <c r="B2138" s="68"/>
      <c r="C2138" s="68"/>
      <c r="D2138" s="68"/>
      <c r="E2138" s="68"/>
      <c r="F2138" s="68"/>
      <c r="G2138" s="68"/>
      <c r="H2138" s="68"/>
      <c r="I2138" s="68"/>
      <c r="J2138" s="68"/>
      <c r="K2138" s="68"/>
      <c r="L2138" s="68"/>
      <c r="M2138" s="68"/>
      <c r="N2138" s="68"/>
      <c r="O2138" s="68"/>
      <c r="P2138" s="68"/>
      <c r="Q2138" s="68"/>
      <c r="R2138" s="68"/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</row>
    <row r="2139" spans="2:40">
      <c r="B2139" s="68"/>
      <c r="C2139" s="68"/>
      <c r="D2139" s="68"/>
      <c r="E2139" s="68"/>
      <c r="F2139" s="68"/>
      <c r="G2139" s="68"/>
      <c r="H2139" s="68"/>
      <c r="I2139" s="68"/>
      <c r="J2139" s="68"/>
      <c r="K2139" s="68"/>
      <c r="L2139" s="68"/>
      <c r="M2139" s="68"/>
      <c r="N2139" s="68"/>
      <c r="O2139" s="68"/>
      <c r="P2139" s="68"/>
      <c r="Q2139" s="68"/>
      <c r="R2139" s="68"/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</row>
    <row r="2140" spans="2:40">
      <c r="B2140" s="68"/>
      <c r="C2140" s="68"/>
      <c r="D2140" s="68"/>
      <c r="E2140" s="68"/>
      <c r="F2140" s="68"/>
      <c r="G2140" s="68"/>
      <c r="H2140" s="68"/>
      <c r="I2140" s="68"/>
      <c r="J2140" s="68"/>
      <c r="K2140" s="68"/>
      <c r="L2140" s="68"/>
      <c r="M2140" s="68"/>
      <c r="N2140" s="68"/>
      <c r="O2140" s="68"/>
      <c r="P2140" s="68"/>
      <c r="Q2140" s="68"/>
      <c r="R2140" s="68"/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</row>
    <row r="2141" spans="2:40">
      <c r="B2141" s="68"/>
      <c r="C2141" s="68"/>
      <c r="D2141" s="68"/>
      <c r="E2141" s="68"/>
      <c r="F2141" s="68"/>
      <c r="G2141" s="68"/>
      <c r="H2141" s="68"/>
      <c r="I2141" s="68"/>
      <c r="J2141" s="68"/>
      <c r="K2141" s="68"/>
      <c r="L2141" s="68"/>
      <c r="M2141" s="68"/>
      <c r="N2141" s="68"/>
      <c r="O2141" s="68"/>
      <c r="P2141" s="68"/>
      <c r="Q2141" s="68"/>
      <c r="R2141" s="68"/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</row>
    <row r="2142" spans="2:40">
      <c r="B2142" s="68"/>
      <c r="C2142" s="68"/>
      <c r="D2142" s="68"/>
      <c r="E2142" s="68"/>
      <c r="F2142" s="68"/>
      <c r="G2142" s="68"/>
      <c r="H2142" s="68"/>
      <c r="I2142" s="68"/>
      <c r="J2142" s="68"/>
      <c r="K2142" s="68"/>
      <c r="L2142" s="68"/>
      <c r="M2142" s="68"/>
      <c r="N2142" s="68"/>
      <c r="O2142" s="68"/>
      <c r="P2142" s="68"/>
      <c r="Q2142" s="68"/>
      <c r="R2142" s="68"/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</row>
    <row r="2143" spans="2:40">
      <c r="B2143" s="68"/>
      <c r="C2143" s="68"/>
      <c r="D2143" s="68"/>
      <c r="E2143" s="68"/>
      <c r="F2143" s="68"/>
      <c r="G2143" s="68"/>
      <c r="H2143" s="68"/>
      <c r="I2143" s="68"/>
      <c r="J2143" s="68"/>
      <c r="K2143" s="68"/>
      <c r="L2143" s="68"/>
      <c r="M2143" s="68"/>
      <c r="N2143" s="68"/>
      <c r="O2143" s="68"/>
      <c r="P2143" s="68"/>
      <c r="Q2143" s="68"/>
      <c r="R2143" s="68"/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</row>
    <row r="2144" spans="2:40">
      <c r="B2144" s="68"/>
      <c r="C2144" s="68"/>
      <c r="D2144" s="68"/>
      <c r="E2144" s="68"/>
      <c r="F2144" s="68"/>
      <c r="G2144" s="68"/>
      <c r="H2144" s="68"/>
      <c r="I2144" s="68"/>
      <c r="J2144" s="68"/>
      <c r="K2144" s="68"/>
      <c r="L2144" s="68"/>
      <c r="M2144" s="68"/>
      <c r="N2144" s="68"/>
      <c r="O2144" s="68"/>
      <c r="P2144" s="68"/>
      <c r="Q2144" s="68"/>
      <c r="R2144" s="68"/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</row>
    <row r="2145" spans="2:40">
      <c r="B2145" s="68"/>
      <c r="C2145" s="68"/>
      <c r="D2145" s="68"/>
      <c r="E2145" s="68"/>
      <c r="F2145" s="68"/>
      <c r="G2145" s="68"/>
      <c r="H2145" s="68"/>
      <c r="I2145" s="68"/>
      <c r="J2145" s="68"/>
      <c r="K2145" s="68"/>
      <c r="L2145" s="68"/>
      <c r="M2145" s="68"/>
      <c r="N2145" s="68"/>
      <c r="O2145" s="68"/>
      <c r="P2145" s="68"/>
      <c r="Q2145" s="68"/>
      <c r="R2145" s="68"/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</row>
    <row r="2146" spans="2:40">
      <c r="B2146" s="68"/>
      <c r="C2146" s="68"/>
      <c r="D2146" s="68"/>
      <c r="E2146" s="68"/>
      <c r="F2146" s="68"/>
      <c r="G2146" s="68"/>
      <c r="H2146" s="68"/>
      <c r="I2146" s="68"/>
      <c r="J2146" s="68"/>
      <c r="K2146" s="68"/>
      <c r="L2146" s="68"/>
      <c r="M2146" s="68"/>
      <c r="N2146" s="68"/>
      <c r="O2146" s="68"/>
      <c r="P2146" s="68"/>
      <c r="Q2146" s="68"/>
      <c r="R2146" s="68"/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</row>
    <row r="2147" spans="2:40">
      <c r="B2147" s="68"/>
      <c r="C2147" s="68"/>
      <c r="D2147" s="68"/>
      <c r="E2147" s="68"/>
      <c r="F2147" s="68"/>
      <c r="G2147" s="68"/>
      <c r="H2147" s="68"/>
      <c r="I2147" s="68"/>
      <c r="J2147" s="68"/>
      <c r="K2147" s="68"/>
      <c r="L2147" s="68"/>
      <c r="M2147" s="68"/>
      <c r="N2147" s="68"/>
      <c r="O2147" s="68"/>
      <c r="P2147" s="68"/>
      <c r="Q2147" s="68"/>
      <c r="R2147" s="68"/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</row>
    <row r="2148" spans="2:40">
      <c r="B2148" s="68"/>
      <c r="C2148" s="68"/>
      <c r="D2148" s="68"/>
      <c r="E2148" s="68"/>
      <c r="F2148" s="68"/>
      <c r="G2148" s="68"/>
      <c r="H2148" s="68"/>
      <c r="I2148" s="68"/>
      <c r="J2148" s="68"/>
      <c r="K2148" s="68"/>
      <c r="L2148" s="68"/>
      <c r="M2148" s="68"/>
      <c r="N2148" s="68"/>
      <c r="O2148" s="68"/>
      <c r="P2148" s="68"/>
      <c r="Q2148" s="68"/>
      <c r="R2148" s="68"/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</row>
    <row r="2149" spans="2:40">
      <c r="B2149" s="68"/>
      <c r="C2149" s="68"/>
      <c r="D2149" s="68"/>
      <c r="E2149" s="68"/>
      <c r="F2149" s="68"/>
      <c r="G2149" s="68"/>
      <c r="H2149" s="68"/>
      <c r="I2149" s="68"/>
      <c r="J2149" s="68"/>
      <c r="K2149" s="68"/>
      <c r="L2149" s="68"/>
      <c r="M2149" s="68"/>
      <c r="N2149" s="68"/>
      <c r="O2149" s="68"/>
      <c r="P2149" s="68"/>
      <c r="Q2149" s="68"/>
      <c r="R2149" s="68"/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</row>
    <row r="2150" spans="2:40">
      <c r="B2150" s="68"/>
      <c r="C2150" s="68"/>
      <c r="D2150" s="68"/>
      <c r="E2150" s="68"/>
      <c r="F2150" s="68"/>
      <c r="G2150" s="68"/>
      <c r="H2150" s="68"/>
      <c r="I2150" s="68"/>
      <c r="J2150" s="68"/>
      <c r="K2150" s="68"/>
      <c r="L2150" s="68"/>
      <c r="M2150" s="68"/>
      <c r="N2150" s="68"/>
      <c r="O2150" s="68"/>
      <c r="P2150" s="68"/>
      <c r="Q2150" s="68"/>
      <c r="R2150" s="68"/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</row>
    <row r="2151" spans="2:40">
      <c r="B2151" s="68"/>
      <c r="C2151" s="68"/>
      <c r="D2151" s="68"/>
      <c r="E2151" s="68"/>
      <c r="F2151" s="68"/>
      <c r="G2151" s="68"/>
      <c r="H2151" s="68"/>
      <c r="I2151" s="68"/>
      <c r="J2151" s="68"/>
      <c r="K2151" s="68"/>
      <c r="L2151" s="68"/>
      <c r="M2151" s="68"/>
      <c r="N2151" s="68"/>
      <c r="O2151" s="68"/>
      <c r="P2151" s="68"/>
      <c r="Q2151" s="68"/>
      <c r="R2151" s="68"/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</row>
    <row r="2152" spans="2:40">
      <c r="B2152" s="68"/>
      <c r="C2152" s="68"/>
      <c r="D2152" s="68"/>
      <c r="E2152" s="68"/>
      <c r="F2152" s="68"/>
      <c r="G2152" s="68"/>
      <c r="H2152" s="68"/>
      <c r="I2152" s="68"/>
      <c r="J2152" s="68"/>
      <c r="K2152" s="68"/>
      <c r="L2152" s="68"/>
      <c r="M2152" s="68"/>
      <c r="N2152" s="68"/>
      <c r="O2152" s="68"/>
      <c r="P2152" s="68"/>
      <c r="Q2152" s="68"/>
      <c r="R2152" s="68"/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</row>
    <row r="2153" spans="2:40">
      <c r="B2153" s="68"/>
      <c r="C2153" s="68"/>
      <c r="D2153" s="68"/>
      <c r="E2153" s="68"/>
      <c r="F2153" s="68"/>
      <c r="G2153" s="68"/>
      <c r="H2153" s="68"/>
      <c r="I2153" s="68"/>
      <c r="J2153" s="68"/>
      <c r="K2153" s="68"/>
      <c r="L2153" s="68"/>
      <c r="M2153" s="68"/>
      <c r="N2153" s="68"/>
      <c r="O2153" s="68"/>
      <c r="P2153" s="68"/>
      <c r="Q2153" s="68"/>
      <c r="R2153" s="68"/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</row>
    <row r="2154" spans="2:40">
      <c r="B2154" s="68"/>
      <c r="C2154" s="68"/>
      <c r="D2154" s="68"/>
      <c r="E2154" s="68"/>
      <c r="F2154" s="68"/>
      <c r="G2154" s="68"/>
      <c r="H2154" s="68"/>
      <c r="I2154" s="68"/>
      <c r="J2154" s="68"/>
      <c r="K2154" s="68"/>
      <c r="L2154" s="68"/>
      <c r="M2154" s="68"/>
      <c r="N2154" s="68"/>
      <c r="O2154" s="68"/>
      <c r="P2154" s="68"/>
      <c r="Q2154" s="68"/>
      <c r="R2154" s="68"/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</row>
    <row r="2155" spans="2:40">
      <c r="B2155" s="68"/>
      <c r="C2155" s="68"/>
      <c r="D2155" s="68"/>
      <c r="E2155" s="68"/>
      <c r="F2155" s="68"/>
      <c r="G2155" s="68"/>
      <c r="H2155" s="68"/>
      <c r="I2155" s="68"/>
      <c r="J2155" s="68"/>
      <c r="K2155" s="68"/>
      <c r="L2155" s="68"/>
      <c r="M2155" s="68"/>
      <c r="N2155" s="68"/>
      <c r="O2155" s="68"/>
      <c r="P2155" s="68"/>
      <c r="Q2155" s="68"/>
      <c r="R2155" s="68"/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</row>
    <row r="2156" spans="2:40">
      <c r="B2156" s="68"/>
      <c r="C2156" s="68"/>
      <c r="D2156" s="68"/>
      <c r="E2156" s="68"/>
      <c r="F2156" s="68"/>
      <c r="G2156" s="68"/>
      <c r="H2156" s="68"/>
      <c r="I2156" s="68"/>
      <c r="J2156" s="68"/>
      <c r="K2156" s="68"/>
      <c r="L2156" s="68"/>
      <c r="M2156" s="68"/>
      <c r="N2156" s="68"/>
      <c r="O2156" s="68"/>
      <c r="P2156" s="68"/>
      <c r="Q2156" s="68"/>
      <c r="R2156" s="68"/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</row>
    <row r="2157" spans="2:40">
      <c r="B2157" s="68"/>
      <c r="C2157" s="68"/>
      <c r="D2157" s="68"/>
      <c r="E2157" s="68"/>
      <c r="F2157" s="68"/>
      <c r="G2157" s="68"/>
      <c r="H2157" s="68"/>
      <c r="I2157" s="68"/>
      <c r="J2157" s="68"/>
      <c r="K2157" s="68"/>
      <c r="L2157" s="68"/>
      <c r="M2157" s="68"/>
      <c r="N2157" s="68"/>
      <c r="O2157" s="68"/>
      <c r="P2157" s="68"/>
      <c r="Q2157" s="68"/>
      <c r="R2157" s="68"/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</row>
    <row r="2158" spans="2:40">
      <c r="B2158" s="68"/>
      <c r="C2158" s="68"/>
      <c r="D2158" s="68"/>
      <c r="E2158" s="68"/>
      <c r="F2158" s="68"/>
      <c r="G2158" s="68"/>
      <c r="H2158" s="68"/>
      <c r="I2158" s="68"/>
      <c r="J2158" s="68"/>
      <c r="K2158" s="68"/>
      <c r="L2158" s="68"/>
      <c r="M2158" s="68"/>
      <c r="N2158" s="68"/>
      <c r="O2158" s="68"/>
      <c r="P2158" s="68"/>
      <c r="Q2158" s="68"/>
      <c r="R2158" s="68"/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</row>
    <row r="2159" spans="2:40">
      <c r="B2159" s="68"/>
      <c r="C2159" s="68"/>
      <c r="D2159" s="68"/>
      <c r="E2159" s="68"/>
      <c r="F2159" s="68"/>
      <c r="G2159" s="68"/>
      <c r="H2159" s="68"/>
      <c r="I2159" s="68"/>
      <c r="J2159" s="68"/>
      <c r="K2159" s="68"/>
      <c r="L2159" s="68"/>
      <c r="M2159" s="68"/>
      <c r="N2159" s="68"/>
      <c r="O2159" s="68"/>
      <c r="P2159" s="68"/>
      <c r="Q2159" s="68"/>
      <c r="R2159" s="68"/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</row>
    <row r="2160" spans="2:40">
      <c r="B2160" s="68"/>
      <c r="C2160" s="68"/>
      <c r="D2160" s="68"/>
      <c r="E2160" s="68"/>
      <c r="F2160" s="68"/>
      <c r="G2160" s="68"/>
      <c r="H2160" s="68"/>
      <c r="I2160" s="68"/>
      <c r="J2160" s="68"/>
      <c r="K2160" s="68"/>
      <c r="L2160" s="68"/>
      <c r="M2160" s="68"/>
      <c r="N2160" s="68"/>
      <c r="O2160" s="68"/>
      <c r="P2160" s="68"/>
      <c r="Q2160" s="68"/>
      <c r="R2160" s="68"/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</row>
    <row r="2161" spans="2:40">
      <c r="B2161" s="68"/>
      <c r="C2161" s="68"/>
      <c r="D2161" s="68"/>
      <c r="E2161" s="68"/>
      <c r="F2161" s="68"/>
      <c r="G2161" s="68"/>
      <c r="H2161" s="68"/>
      <c r="I2161" s="68"/>
      <c r="J2161" s="68"/>
      <c r="K2161" s="68"/>
      <c r="L2161" s="68"/>
      <c r="M2161" s="68"/>
      <c r="N2161" s="68"/>
      <c r="O2161" s="68"/>
      <c r="P2161" s="68"/>
      <c r="Q2161" s="68"/>
      <c r="R2161" s="68"/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</row>
    <row r="2162" spans="2:40">
      <c r="B2162" s="68"/>
      <c r="C2162" s="68"/>
      <c r="D2162" s="68"/>
      <c r="E2162" s="68"/>
      <c r="F2162" s="68"/>
      <c r="G2162" s="68"/>
      <c r="H2162" s="68"/>
      <c r="I2162" s="68"/>
      <c r="J2162" s="68"/>
      <c r="K2162" s="68"/>
      <c r="L2162" s="68"/>
      <c r="M2162" s="68"/>
      <c r="N2162" s="68"/>
      <c r="O2162" s="68"/>
      <c r="P2162" s="68"/>
      <c r="Q2162" s="68"/>
      <c r="R2162" s="68"/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</row>
    <row r="2163" spans="2:40">
      <c r="B2163" s="68"/>
      <c r="C2163" s="68"/>
      <c r="D2163" s="68"/>
      <c r="E2163" s="68"/>
      <c r="F2163" s="68"/>
      <c r="G2163" s="68"/>
      <c r="H2163" s="68"/>
      <c r="I2163" s="68"/>
      <c r="J2163" s="68"/>
      <c r="K2163" s="68"/>
      <c r="L2163" s="68"/>
      <c r="M2163" s="68"/>
      <c r="N2163" s="68"/>
      <c r="O2163" s="68"/>
      <c r="P2163" s="68"/>
      <c r="Q2163" s="68"/>
      <c r="R2163" s="68"/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</row>
    <row r="2164" spans="2:40">
      <c r="B2164" s="68"/>
      <c r="C2164" s="68"/>
      <c r="D2164" s="68"/>
      <c r="E2164" s="68"/>
      <c r="F2164" s="68"/>
      <c r="G2164" s="68"/>
      <c r="H2164" s="68"/>
      <c r="I2164" s="68"/>
      <c r="J2164" s="68"/>
      <c r="K2164" s="68"/>
      <c r="L2164" s="68"/>
      <c r="M2164" s="68"/>
      <c r="N2164" s="68"/>
      <c r="O2164" s="68"/>
      <c r="P2164" s="68"/>
      <c r="Q2164" s="68"/>
      <c r="R2164" s="68"/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</row>
    <row r="2165" spans="2:40">
      <c r="B2165" s="68"/>
      <c r="C2165" s="68"/>
      <c r="D2165" s="68"/>
      <c r="E2165" s="68"/>
      <c r="F2165" s="68"/>
      <c r="G2165" s="68"/>
      <c r="H2165" s="68"/>
      <c r="I2165" s="68"/>
      <c r="J2165" s="68"/>
      <c r="K2165" s="68"/>
      <c r="L2165" s="68"/>
      <c r="M2165" s="68"/>
      <c r="N2165" s="68"/>
      <c r="O2165" s="68"/>
      <c r="P2165" s="68"/>
      <c r="Q2165" s="68"/>
      <c r="R2165" s="68"/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</row>
    <row r="2166" spans="2:40">
      <c r="B2166" s="68"/>
      <c r="C2166" s="68"/>
      <c r="D2166" s="68"/>
      <c r="E2166" s="68"/>
      <c r="F2166" s="68"/>
      <c r="G2166" s="68"/>
      <c r="H2166" s="68"/>
      <c r="I2166" s="68"/>
      <c r="J2166" s="68"/>
      <c r="K2166" s="68"/>
      <c r="L2166" s="68"/>
      <c r="M2166" s="68"/>
      <c r="N2166" s="68"/>
      <c r="O2166" s="68"/>
      <c r="P2166" s="68"/>
      <c r="Q2166" s="68"/>
      <c r="R2166" s="68"/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</row>
    <row r="2167" spans="2:40">
      <c r="B2167" s="68"/>
      <c r="C2167" s="68"/>
      <c r="D2167" s="68"/>
      <c r="E2167" s="68"/>
      <c r="F2167" s="68"/>
      <c r="G2167" s="68"/>
      <c r="H2167" s="68"/>
      <c r="I2167" s="68"/>
      <c r="J2167" s="68"/>
      <c r="K2167" s="68"/>
      <c r="L2167" s="68"/>
      <c r="M2167" s="68"/>
      <c r="N2167" s="68"/>
      <c r="O2167" s="68"/>
      <c r="P2167" s="68"/>
      <c r="Q2167" s="68"/>
      <c r="R2167" s="68"/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</row>
    <row r="2168" spans="2:40">
      <c r="B2168" s="68"/>
      <c r="C2168" s="68"/>
      <c r="D2168" s="68"/>
      <c r="E2168" s="68"/>
      <c r="F2168" s="68"/>
      <c r="G2168" s="68"/>
      <c r="H2168" s="68"/>
      <c r="I2168" s="68"/>
      <c r="J2168" s="68"/>
      <c r="K2168" s="68"/>
      <c r="L2168" s="68"/>
      <c r="M2168" s="68"/>
      <c r="N2168" s="68"/>
      <c r="O2168" s="68"/>
      <c r="P2168" s="68"/>
      <c r="Q2168" s="68"/>
      <c r="R2168" s="68"/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</row>
    <row r="2169" spans="2:40">
      <c r="B2169" s="68"/>
      <c r="C2169" s="68"/>
      <c r="D2169" s="68"/>
      <c r="E2169" s="68"/>
      <c r="F2169" s="68"/>
      <c r="G2169" s="68"/>
      <c r="H2169" s="68"/>
      <c r="I2169" s="68"/>
      <c r="J2169" s="68"/>
      <c r="K2169" s="68"/>
      <c r="L2169" s="68"/>
      <c r="M2169" s="68"/>
      <c r="N2169" s="68"/>
      <c r="O2169" s="68"/>
      <c r="P2169" s="68"/>
      <c r="Q2169" s="68"/>
      <c r="R2169" s="68"/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</row>
    <row r="2170" spans="2:40">
      <c r="B2170" s="68"/>
      <c r="C2170" s="68"/>
      <c r="D2170" s="68"/>
      <c r="E2170" s="68"/>
      <c r="F2170" s="68"/>
      <c r="G2170" s="68"/>
      <c r="H2170" s="68"/>
      <c r="I2170" s="68"/>
      <c r="J2170" s="68"/>
      <c r="K2170" s="68"/>
      <c r="L2170" s="68"/>
      <c r="M2170" s="68"/>
      <c r="N2170" s="68"/>
      <c r="O2170" s="68"/>
      <c r="P2170" s="68"/>
      <c r="Q2170" s="68"/>
      <c r="R2170" s="68"/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</row>
    <row r="2171" spans="2:40">
      <c r="B2171" s="68"/>
      <c r="C2171" s="68"/>
      <c r="D2171" s="68"/>
      <c r="E2171" s="68"/>
      <c r="F2171" s="68"/>
      <c r="G2171" s="68"/>
      <c r="H2171" s="68"/>
      <c r="I2171" s="68"/>
      <c r="J2171" s="68"/>
      <c r="K2171" s="68"/>
      <c r="L2171" s="68"/>
      <c r="M2171" s="68"/>
      <c r="N2171" s="68"/>
      <c r="O2171" s="68"/>
      <c r="P2171" s="68"/>
      <c r="Q2171" s="68"/>
      <c r="R2171" s="68"/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</row>
    <row r="2172" spans="2:40">
      <c r="B2172" s="68"/>
      <c r="C2172" s="68"/>
      <c r="D2172" s="68"/>
      <c r="E2172" s="68"/>
      <c r="F2172" s="68"/>
      <c r="G2172" s="68"/>
      <c r="H2172" s="68"/>
      <c r="I2172" s="68"/>
      <c r="J2172" s="68"/>
      <c r="K2172" s="68"/>
      <c r="L2172" s="68"/>
      <c r="M2172" s="68"/>
      <c r="N2172" s="68"/>
      <c r="O2172" s="68"/>
      <c r="P2172" s="68"/>
      <c r="Q2172" s="68"/>
      <c r="R2172" s="68"/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</row>
    <row r="2173" spans="2:40">
      <c r="B2173" s="68"/>
      <c r="C2173" s="68"/>
      <c r="D2173" s="68"/>
      <c r="E2173" s="68"/>
      <c r="F2173" s="68"/>
      <c r="G2173" s="68"/>
      <c r="H2173" s="68"/>
      <c r="I2173" s="68"/>
      <c r="J2173" s="68"/>
      <c r="K2173" s="68"/>
      <c r="L2173" s="68"/>
      <c r="M2173" s="68"/>
      <c r="N2173" s="68"/>
      <c r="O2173" s="68"/>
      <c r="P2173" s="68"/>
      <c r="Q2173" s="68"/>
      <c r="R2173" s="68"/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</row>
    <row r="2174" spans="2:40">
      <c r="B2174" s="68"/>
      <c r="C2174" s="68"/>
      <c r="D2174" s="68"/>
      <c r="E2174" s="68"/>
      <c r="F2174" s="68"/>
      <c r="G2174" s="68"/>
      <c r="H2174" s="68"/>
      <c r="I2174" s="68"/>
      <c r="J2174" s="68"/>
      <c r="K2174" s="68"/>
      <c r="L2174" s="68"/>
      <c r="M2174" s="68"/>
      <c r="N2174" s="68"/>
      <c r="O2174" s="68"/>
      <c r="P2174" s="68"/>
      <c r="Q2174" s="68"/>
      <c r="R2174" s="68"/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</row>
    <row r="2175" spans="2:40">
      <c r="B2175" s="68"/>
      <c r="C2175" s="68"/>
      <c r="D2175" s="68"/>
      <c r="E2175" s="68"/>
      <c r="F2175" s="68"/>
      <c r="G2175" s="68"/>
      <c r="H2175" s="68"/>
      <c r="I2175" s="68"/>
      <c r="J2175" s="68"/>
      <c r="K2175" s="68"/>
      <c r="L2175" s="68"/>
      <c r="M2175" s="68"/>
      <c r="N2175" s="68"/>
      <c r="O2175" s="68"/>
      <c r="P2175" s="68"/>
      <c r="Q2175" s="68"/>
      <c r="R2175" s="68"/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</row>
    <row r="2176" spans="2:40">
      <c r="B2176" s="68"/>
      <c r="C2176" s="68"/>
      <c r="D2176" s="68"/>
      <c r="E2176" s="68"/>
      <c r="F2176" s="68"/>
      <c r="G2176" s="68"/>
      <c r="H2176" s="68"/>
      <c r="I2176" s="68"/>
      <c r="J2176" s="68"/>
      <c r="K2176" s="68"/>
      <c r="L2176" s="68"/>
      <c r="M2176" s="68"/>
      <c r="N2176" s="68"/>
      <c r="O2176" s="68"/>
      <c r="P2176" s="68"/>
      <c r="Q2176" s="68"/>
      <c r="R2176" s="68"/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</row>
    <row r="2177" spans="2:40">
      <c r="B2177" s="68"/>
      <c r="C2177" s="68"/>
      <c r="D2177" s="68"/>
      <c r="E2177" s="68"/>
      <c r="F2177" s="68"/>
      <c r="G2177" s="68"/>
      <c r="H2177" s="68"/>
      <c r="I2177" s="68"/>
      <c r="J2177" s="68"/>
      <c r="K2177" s="68"/>
      <c r="L2177" s="68"/>
      <c r="M2177" s="68"/>
      <c r="N2177" s="68"/>
      <c r="O2177" s="68"/>
      <c r="P2177" s="68"/>
      <c r="Q2177" s="68"/>
      <c r="R2177" s="68"/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</row>
    <row r="2178" spans="2:40">
      <c r="B2178" s="68"/>
      <c r="C2178" s="68"/>
      <c r="D2178" s="68"/>
      <c r="E2178" s="68"/>
      <c r="F2178" s="68"/>
      <c r="G2178" s="68"/>
      <c r="H2178" s="68"/>
      <c r="I2178" s="68"/>
      <c r="J2178" s="68"/>
      <c r="K2178" s="68"/>
      <c r="L2178" s="68"/>
      <c r="M2178" s="68"/>
      <c r="N2178" s="68"/>
      <c r="O2178" s="68"/>
      <c r="P2178" s="68"/>
      <c r="Q2178" s="68"/>
      <c r="R2178" s="68"/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</row>
    <row r="2179" spans="2:40">
      <c r="B2179" s="68"/>
      <c r="C2179" s="68"/>
      <c r="D2179" s="68"/>
      <c r="E2179" s="68"/>
      <c r="F2179" s="68"/>
      <c r="G2179" s="68"/>
      <c r="H2179" s="68"/>
      <c r="I2179" s="68"/>
      <c r="J2179" s="68"/>
      <c r="K2179" s="68"/>
      <c r="L2179" s="68"/>
      <c r="M2179" s="68"/>
      <c r="N2179" s="68"/>
      <c r="O2179" s="68"/>
      <c r="P2179" s="68"/>
      <c r="Q2179" s="68"/>
      <c r="R2179" s="68"/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</row>
    <row r="2180" spans="2:40">
      <c r="B2180" s="68"/>
      <c r="C2180" s="68"/>
      <c r="D2180" s="68"/>
      <c r="E2180" s="68"/>
      <c r="F2180" s="68"/>
      <c r="G2180" s="68"/>
      <c r="H2180" s="68"/>
      <c r="I2180" s="68"/>
      <c r="J2180" s="68"/>
      <c r="K2180" s="68"/>
      <c r="L2180" s="68"/>
      <c r="M2180" s="68"/>
      <c r="N2180" s="68"/>
      <c r="O2180" s="68"/>
      <c r="P2180" s="68"/>
      <c r="Q2180" s="68"/>
      <c r="R2180" s="68"/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</row>
    <row r="2181" spans="2:40">
      <c r="B2181" s="68"/>
      <c r="C2181" s="68"/>
      <c r="D2181" s="68"/>
      <c r="E2181" s="68"/>
      <c r="F2181" s="68"/>
      <c r="G2181" s="68"/>
      <c r="H2181" s="68"/>
      <c r="I2181" s="68"/>
      <c r="J2181" s="68"/>
      <c r="K2181" s="68"/>
      <c r="L2181" s="68"/>
      <c r="M2181" s="68"/>
      <c r="N2181" s="68"/>
      <c r="O2181" s="68"/>
      <c r="P2181" s="68"/>
      <c r="Q2181" s="68"/>
      <c r="R2181" s="68"/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</row>
    <row r="2182" spans="2:40">
      <c r="B2182" s="68"/>
      <c r="C2182" s="68"/>
      <c r="D2182" s="68"/>
      <c r="E2182" s="68"/>
      <c r="F2182" s="68"/>
      <c r="G2182" s="68"/>
      <c r="H2182" s="68"/>
      <c r="I2182" s="68"/>
      <c r="J2182" s="68"/>
      <c r="K2182" s="68"/>
      <c r="L2182" s="68"/>
      <c r="M2182" s="68"/>
      <c r="N2182" s="68"/>
      <c r="O2182" s="68"/>
      <c r="P2182" s="68"/>
      <c r="Q2182" s="68"/>
      <c r="R2182" s="68"/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</row>
    <row r="2183" spans="2:40">
      <c r="B2183" s="68"/>
      <c r="C2183" s="68"/>
      <c r="D2183" s="68"/>
      <c r="E2183" s="68"/>
      <c r="F2183" s="68"/>
      <c r="G2183" s="68"/>
      <c r="H2183" s="68"/>
      <c r="I2183" s="68"/>
      <c r="J2183" s="68"/>
      <c r="K2183" s="68"/>
      <c r="L2183" s="68"/>
      <c r="M2183" s="68"/>
      <c r="N2183" s="68"/>
      <c r="O2183" s="68"/>
      <c r="P2183" s="68"/>
      <c r="Q2183" s="68"/>
      <c r="R2183" s="68"/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</row>
    <row r="2184" spans="2:40">
      <c r="B2184" s="68"/>
      <c r="C2184" s="68"/>
      <c r="D2184" s="68"/>
      <c r="E2184" s="68"/>
      <c r="F2184" s="68"/>
      <c r="G2184" s="68"/>
      <c r="H2184" s="68"/>
      <c r="I2184" s="68"/>
      <c r="J2184" s="68"/>
      <c r="K2184" s="68"/>
      <c r="L2184" s="68"/>
      <c r="M2184" s="68"/>
      <c r="N2184" s="68"/>
      <c r="O2184" s="68"/>
      <c r="P2184" s="68"/>
      <c r="Q2184" s="68"/>
      <c r="R2184" s="68"/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</row>
    <row r="2185" spans="2:40">
      <c r="B2185" s="68"/>
      <c r="C2185" s="68"/>
      <c r="D2185" s="68"/>
      <c r="E2185" s="68"/>
      <c r="F2185" s="68"/>
      <c r="G2185" s="68"/>
      <c r="H2185" s="68"/>
      <c r="I2185" s="68"/>
      <c r="J2185" s="68"/>
      <c r="K2185" s="68"/>
      <c r="L2185" s="68"/>
      <c r="M2185" s="68"/>
      <c r="N2185" s="68"/>
      <c r="O2185" s="68"/>
      <c r="P2185" s="68"/>
      <c r="Q2185" s="68"/>
      <c r="R2185" s="68"/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</row>
    <row r="2186" spans="2:40">
      <c r="B2186" s="68"/>
      <c r="C2186" s="68"/>
      <c r="D2186" s="68"/>
      <c r="E2186" s="68"/>
      <c r="F2186" s="68"/>
      <c r="G2186" s="68"/>
      <c r="H2186" s="68"/>
      <c r="I2186" s="68"/>
      <c r="J2186" s="68"/>
      <c r="K2186" s="68"/>
      <c r="L2186" s="68"/>
      <c r="M2186" s="68"/>
      <c r="N2186" s="68"/>
      <c r="O2186" s="68"/>
      <c r="P2186" s="68"/>
      <c r="Q2186" s="68"/>
      <c r="R2186" s="68"/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</row>
    <row r="2187" spans="2:40">
      <c r="B2187" s="68"/>
      <c r="C2187" s="68"/>
      <c r="D2187" s="68"/>
      <c r="E2187" s="68"/>
      <c r="F2187" s="68"/>
      <c r="G2187" s="68"/>
      <c r="H2187" s="68"/>
      <c r="I2187" s="68"/>
      <c r="J2187" s="68"/>
      <c r="K2187" s="68"/>
      <c r="L2187" s="68"/>
      <c r="M2187" s="68"/>
      <c r="N2187" s="68"/>
      <c r="O2187" s="68"/>
      <c r="P2187" s="68"/>
      <c r="Q2187" s="68"/>
      <c r="R2187" s="68"/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</row>
    <row r="2188" spans="2:40">
      <c r="B2188" s="68"/>
      <c r="C2188" s="68"/>
      <c r="D2188" s="68"/>
      <c r="E2188" s="68"/>
      <c r="F2188" s="68"/>
      <c r="G2188" s="68"/>
      <c r="H2188" s="68"/>
      <c r="I2188" s="68"/>
      <c r="J2188" s="68"/>
      <c r="K2188" s="68"/>
      <c r="L2188" s="68"/>
      <c r="M2188" s="68"/>
      <c r="N2188" s="68"/>
      <c r="O2188" s="68"/>
      <c r="P2188" s="68"/>
      <c r="Q2188" s="68"/>
      <c r="R2188" s="68"/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</row>
    <row r="2189" spans="2:40">
      <c r="B2189" s="68"/>
      <c r="C2189" s="68"/>
      <c r="D2189" s="68"/>
      <c r="E2189" s="68"/>
      <c r="F2189" s="68"/>
      <c r="G2189" s="68"/>
      <c r="H2189" s="68"/>
      <c r="I2189" s="68"/>
      <c r="J2189" s="68"/>
      <c r="K2189" s="68"/>
      <c r="L2189" s="68"/>
      <c r="M2189" s="68"/>
      <c r="N2189" s="68"/>
      <c r="O2189" s="68"/>
      <c r="P2189" s="68"/>
      <c r="Q2189" s="68"/>
      <c r="R2189" s="68"/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</row>
    <row r="2190" spans="2:40">
      <c r="B2190" s="68"/>
      <c r="C2190" s="68"/>
      <c r="D2190" s="68"/>
      <c r="E2190" s="68"/>
      <c r="F2190" s="68"/>
      <c r="G2190" s="68"/>
      <c r="H2190" s="68"/>
      <c r="I2190" s="68"/>
      <c r="J2190" s="68"/>
      <c r="K2190" s="68"/>
      <c r="L2190" s="68"/>
      <c r="M2190" s="68"/>
      <c r="N2190" s="68"/>
      <c r="O2190" s="68"/>
      <c r="P2190" s="68"/>
      <c r="Q2190" s="68"/>
      <c r="R2190" s="68"/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</row>
    <row r="2191" spans="2:40">
      <c r="B2191" s="68"/>
      <c r="C2191" s="68"/>
      <c r="D2191" s="68"/>
      <c r="E2191" s="68"/>
      <c r="F2191" s="68"/>
      <c r="G2191" s="68"/>
      <c r="H2191" s="68"/>
      <c r="I2191" s="68"/>
      <c r="J2191" s="68"/>
      <c r="K2191" s="68"/>
      <c r="L2191" s="68"/>
      <c r="M2191" s="68"/>
      <c r="N2191" s="68"/>
      <c r="O2191" s="68"/>
      <c r="P2191" s="68"/>
      <c r="Q2191" s="68"/>
      <c r="R2191" s="68"/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</row>
    <row r="2192" spans="2:40">
      <c r="B2192" s="68"/>
      <c r="C2192" s="68"/>
      <c r="D2192" s="68"/>
      <c r="E2192" s="68"/>
      <c r="F2192" s="68"/>
      <c r="G2192" s="68"/>
      <c r="H2192" s="68"/>
      <c r="I2192" s="68"/>
      <c r="J2192" s="68"/>
      <c r="K2192" s="68"/>
      <c r="L2192" s="68"/>
      <c r="M2192" s="68"/>
      <c r="N2192" s="68"/>
      <c r="O2192" s="68"/>
      <c r="P2192" s="68"/>
      <c r="Q2192" s="68"/>
      <c r="R2192" s="68"/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</row>
    <row r="2193" spans="2:40">
      <c r="B2193" s="68"/>
      <c r="C2193" s="68"/>
      <c r="D2193" s="68"/>
      <c r="E2193" s="68"/>
      <c r="F2193" s="68"/>
      <c r="G2193" s="68"/>
      <c r="H2193" s="68"/>
      <c r="I2193" s="68"/>
      <c r="J2193" s="68"/>
      <c r="K2193" s="68"/>
      <c r="L2193" s="68"/>
      <c r="M2193" s="68"/>
      <c r="N2193" s="68"/>
      <c r="O2193" s="68"/>
      <c r="P2193" s="68"/>
      <c r="Q2193" s="68"/>
      <c r="R2193" s="68"/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</row>
    <row r="2194" spans="2:40">
      <c r="B2194" s="68"/>
      <c r="C2194" s="68"/>
      <c r="D2194" s="68"/>
      <c r="E2194" s="68"/>
      <c r="F2194" s="68"/>
      <c r="G2194" s="68"/>
      <c r="H2194" s="68"/>
      <c r="I2194" s="68"/>
      <c r="J2194" s="68"/>
      <c r="K2194" s="68"/>
      <c r="L2194" s="68"/>
      <c r="M2194" s="68"/>
      <c r="N2194" s="68"/>
      <c r="O2194" s="68"/>
      <c r="P2194" s="68"/>
      <c r="Q2194" s="68"/>
      <c r="R2194" s="68"/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</row>
    <row r="2195" spans="2:40">
      <c r="B2195" s="68"/>
      <c r="C2195" s="68"/>
      <c r="D2195" s="68"/>
      <c r="E2195" s="68"/>
      <c r="F2195" s="68"/>
      <c r="G2195" s="68"/>
      <c r="H2195" s="68"/>
      <c r="I2195" s="68"/>
      <c r="J2195" s="68"/>
      <c r="K2195" s="68"/>
      <c r="L2195" s="68"/>
      <c r="M2195" s="68"/>
      <c r="N2195" s="68"/>
      <c r="O2195" s="68"/>
      <c r="P2195" s="68"/>
      <c r="Q2195" s="68"/>
      <c r="R2195" s="68"/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</row>
    <row r="2196" spans="2:40">
      <c r="B2196" s="68"/>
      <c r="C2196" s="68"/>
      <c r="D2196" s="68"/>
      <c r="E2196" s="68"/>
      <c r="F2196" s="68"/>
      <c r="G2196" s="68"/>
      <c r="H2196" s="68"/>
      <c r="I2196" s="68"/>
      <c r="J2196" s="68"/>
      <c r="K2196" s="68"/>
      <c r="L2196" s="68"/>
      <c r="M2196" s="68"/>
      <c r="N2196" s="68"/>
      <c r="O2196" s="68"/>
      <c r="P2196" s="68"/>
      <c r="Q2196" s="68"/>
      <c r="R2196" s="68"/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</row>
    <row r="2197" spans="2:40">
      <c r="B2197" s="68"/>
      <c r="C2197" s="68"/>
      <c r="D2197" s="68"/>
      <c r="E2197" s="68"/>
      <c r="F2197" s="68"/>
      <c r="G2197" s="68"/>
      <c r="H2197" s="68"/>
      <c r="I2197" s="68"/>
      <c r="J2197" s="68"/>
      <c r="K2197" s="68"/>
      <c r="L2197" s="68"/>
      <c r="M2197" s="68"/>
      <c r="N2197" s="68"/>
      <c r="O2197" s="68"/>
      <c r="P2197" s="68"/>
      <c r="Q2197" s="68"/>
      <c r="R2197" s="68"/>
      <c r="S2197" s="68"/>
      <c r="T2197" s="68"/>
      <c r="U2197" s="68"/>
      <c r="V2197" s="68"/>
      <c r="W2197" s="68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</row>
    <row r="2198" spans="2:40">
      <c r="B2198" s="68"/>
      <c r="C2198" s="68"/>
      <c r="D2198" s="68"/>
      <c r="E2198" s="68"/>
      <c r="F2198" s="68"/>
      <c r="G2198" s="68"/>
      <c r="H2198" s="68"/>
      <c r="I2198" s="68"/>
      <c r="J2198" s="68"/>
      <c r="K2198" s="68"/>
      <c r="L2198" s="68"/>
      <c r="M2198" s="68"/>
      <c r="N2198" s="68"/>
      <c r="O2198" s="68"/>
      <c r="P2198" s="68"/>
      <c r="Q2198" s="68"/>
      <c r="R2198" s="68"/>
      <c r="S2198" s="68"/>
      <c r="T2198" s="68"/>
      <c r="U2198" s="68"/>
      <c r="V2198" s="68"/>
      <c r="W2198" s="68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</row>
    <row r="2199" spans="2:40">
      <c r="B2199" s="68"/>
      <c r="C2199" s="68"/>
      <c r="D2199" s="68"/>
      <c r="E2199" s="68"/>
      <c r="F2199" s="68"/>
      <c r="G2199" s="68"/>
      <c r="H2199" s="68"/>
      <c r="I2199" s="68"/>
      <c r="J2199" s="68"/>
      <c r="K2199" s="68"/>
      <c r="L2199" s="68"/>
      <c r="M2199" s="68"/>
      <c r="N2199" s="68"/>
      <c r="O2199" s="68"/>
      <c r="P2199" s="68"/>
      <c r="Q2199" s="68"/>
      <c r="R2199" s="68"/>
      <c r="S2199" s="68"/>
      <c r="T2199" s="68"/>
      <c r="U2199" s="68"/>
      <c r="V2199" s="68"/>
      <c r="W2199" s="68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</row>
    <row r="2200" spans="2:40">
      <c r="B2200" s="68"/>
      <c r="C2200" s="68"/>
      <c r="D2200" s="68"/>
      <c r="E2200" s="68"/>
      <c r="F2200" s="68"/>
      <c r="G2200" s="68"/>
      <c r="H2200" s="68"/>
      <c r="I2200" s="68"/>
      <c r="J2200" s="68"/>
      <c r="K2200" s="68"/>
      <c r="L2200" s="68"/>
      <c r="M2200" s="68"/>
      <c r="N2200" s="68"/>
      <c r="O2200" s="68"/>
      <c r="P2200" s="68"/>
      <c r="Q2200" s="68"/>
      <c r="R2200" s="68"/>
      <c r="S2200" s="68"/>
      <c r="T2200" s="68"/>
      <c r="U2200" s="68"/>
      <c r="V2200" s="68"/>
      <c r="W2200" s="68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</row>
    <row r="2201" spans="2:40">
      <c r="B2201" s="68"/>
      <c r="C2201" s="68"/>
      <c r="D2201" s="68"/>
      <c r="E2201" s="68"/>
      <c r="F2201" s="68"/>
      <c r="G2201" s="68"/>
      <c r="H2201" s="68"/>
      <c r="I2201" s="68"/>
      <c r="J2201" s="68"/>
      <c r="K2201" s="68"/>
      <c r="L2201" s="68"/>
      <c r="M2201" s="68"/>
      <c r="N2201" s="68"/>
      <c r="O2201" s="68"/>
      <c r="P2201" s="68"/>
      <c r="Q2201" s="68"/>
      <c r="R2201" s="68"/>
      <c r="S2201" s="68"/>
      <c r="T2201" s="68"/>
      <c r="U2201" s="68"/>
      <c r="V2201" s="68"/>
      <c r="W2201" s="68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</row>
    <row r="2202" spans="2:40">
      <c r="B2202" s="68"/>
      <c r="C2202" s="68"/>
      <c r="D2202" s="68"/>
      <c r="E2202" s="68"/>
      <c r="F2202" s="68"/>
      <c r="G2202" s="68"/>
      <c r="H2202" s="68"/>
      <c r="I2202" s="68"/>
      <c r="J2202" s="68"/>
      <c r="K2202" s="68"/>
      <c r="L2202" s="68"/>
      <c r="M2202" s="68"/>
      <c r="N2202" s="68"/>
      <c r="O2202" s="68"/>
      <c r="P2202" s="68"/>
      <c r="Q2202" s="68"/>
      <c r="R2202" s="68"/>
      <c r="S2202" s="68"/>
      <c r="T2202" s="68"/>
      <c r="U2202" s="68"/>
      <c r="V2202" s="68"/>
      <c r="W2202" s="68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</row>
    <row r="2203" spans="2:40">
      <c r="B2203" s="68"/>
      <c r="C2203" s="68"/>
      <c r="D2203" s="68"/>
      <c r="E2203" s="68"/>
      <c r="F2203" s="68"/>
      <c r="G2203" s="68"/>
      <c r="H2203" s="68"/>
      <c r="I2203" s="68"/>
      <c r="J2203" s="68"/>
      <c r="K2203" s="68"/>
      <c r="L2203" s="68"/>
      <c r="M2203" s="68"/>
      <c r="N2203" s="68"/>
      <c r="O2203" s="68"/>
      <c r="P2203" s="68"/>
      <c r="Q2203" s="68"/>
      <c r="R2203" s="68"/>
      <c r="S2203" s="68"/>
      <c r="T2203" s="68"/>
      <c r="U2203" s="68"/>
      <c r="V2203" s="68"/>
      <c r="W2203" s="68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</row>
    <row r="2204" spans="2:40">
      <c r="B2204" s="68"/>
      <c r="C2204" s="68"/>
      <c r="D2204" s="68"/>
      <c r="E2204" s="68"/>
      <c r="F2204" s="68"/>
      <c r="G2204" s="68"/>
      <c r="H2204" s="68"/>
      <c r="I2204" s="68"/>
      <c r="J2204" s="68"/>
      <c r="K2204" s="68"/>
      <c r="L2204" s="68"/>
      <c r="M2204" s="68"/>
      <c r="N2204" s="68"/>
      <c r="O2204" s="68"/>
      <c r="P2204" s="68"/>
      <c r="Q2204" s="68"/>
      <c r="R2204" s="68"/>
      <c r="S2204" s="68"/>
      <c r="T2204" s="68"/>
      <c r="U2204" s="68"/>
      <c r="V2204" s="68"/>
      <c r="W2204" s="68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</row>
    <row r="2205" spans="2:40">
      <c r="B2205" s="68"/>
      <c r="C2205" s="68"/>
      <c r="D2205" s="68"/>
      <c r="E2205" s="68"/>
      <c r="F2205" s="68"/>
      <c r="G2205" s="68"/>
      <c r="H2205" s="68"/>
      <c r="I2205" s="68"/>
      <c r="J2205" s="68"/>
      <c r="K2205" s="68"/>
      <c r="L2205" s="68"/>
      <c r="M2205" s="68"/>
      <c r="N2205" s="68"/>
      <c r="O2205" s="68"/>
      <c r="P2205" s="68"/>
      <c r="Q2205" s="68"/>
      <c r="R2205" s="68"/>
      <c r="S2205" s="68"/>
      <c r="T2205" s="68"/>
      <c r="U2205" s="68"/>
      <c r="V2205" s="68"/>
      <c r="W2205" s="68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</row>
    <row r="2206" spans="2:40">
      <c r="B2206" s="68"/>
      <c r="C2206" s="68"/>
      <c r="D2206" s="68"/>
      <c r="E2206" s="68"/>
      <c r="F2206" s="68"/>
      <c r="G2206" s="68"/>
      <c r="H2206" s="68"/>
      <c r="I2206" s="68"/>
      <c r="J2206" s="68"/>
      <c r="K2206" s="68"/>
      <c r="L2206" s="68"/>
      <c r="M2206" s="68"/>
      <c r="N2206" s="68"/>
      <c r="O2206" s="68"/>
      <c r="P2206" s="68"/>
      <c r="Q2206" s="68"/>
      <c r="R2206" s="68"/>
      <c r="S2206" s="68"/>
      <c r="T2206" s="68"/>
      <c r="U2206" s="68"/>
      <c r="V2206" s="68"/>
      <c r="W2206" s="68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</row>
    <row r="2207" spans="2:40">
      <c r="B2207" s="68"/>
      <c r="C2207" s="68"/>
      <c r="D2207" s="68"/>
      <c r="E2207" s="68"/>
      <c r="F2207" s="68"/>
      <c r="G2207" s="68"/>
      <c r="H2207" s="68"/>
      <c r="I2207" s="68"/>
      <c r="J2207" s="68"/>
      <c r="K2207" s="68"/>
      <c r="L2207" s="68"/>
      <c r="M2207" s="68"/>
      <c r="N2207" s="68"/>
      <c r="O2207" s="68"/>
      <c r="P2207" s="68"/>
      <c r="Q2207" s="68"/>
      <c r="R2207" s="68"/>
      <c r="S2207" s="68"/>
      <c r="T2207" s="68"/>
      <c r="U2207" s="68"/>
      <c r="V2207" s="68"/>
      <c r="W2207" s="68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</row>
    <row r="2208" spans="2:40">
      <c r="B2208" s="68"/>
      <c r="C2208" s="68"/>
      <c r="D2208" s="68"/>
      <c r="E2208" s="68"/>
      <c r="F2208" s="68"/>
      <c r="G2208" s="68"/>
      <c r="H2208" s="68"/>
      <c r="I2208" s="68"/>
      <c r="J2208" s="68"/>
      <c r="K2208" s="68"/>
      <c r="L2208" s="68"/>
      <c r="M2208" s="68"/>
      <c r="N2208" s="68"/>
      <c r="O2208" s="68"/>
      <c r="P2208" s="68"/>
      <c r="Q2208" s="68"/>
      <c r="R2208" s="68"/>
      <c r="S2208" s="68"/>
      <c r="T2208" s="68"/>
      <c r="U2208" s="68"/>
      <c r="V2208" s="68"/>
      <c r="W2208" s="68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</row>
    <row r="2209" spans="2:40">
      <c r="B2209" s="68"/>
      <c r="C2209" s="68"/>
      <c r="D2209" s="68"/>
      <c r="E2209" s="68"/>
      <c r="F2209" s="68"/>
      <c r="G2209" s="68"/>
      <c r="H2209" s="68"/>
      <c r="I2209" s="68"/>
      <c r="J2209" s="68"/>
      <c r="K2209" s="68"/>
      <c r="L2209" s="68"/>
      <c r="M2209" s="68"/>
      <c r="N2209" s="68"/>
      <c r="O2209" s="68"/>
      <c r="P2209" s="68"/>
      <c r="Q2209" s="68"/>
      <c r="R2209" s="68"/>
      <c r="S2209" s="68"/>
      <c r="T2209" s="68"/>
      <c r="U2209" s="68"/>
      <c r="V2209" s="68"/>
      <c r="W2209" s="68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</row>
    <row r="2210" spans="2:40">
      <c r="B2210" s="68"/>
      <c r="C2210" s="68"/>
      <c r="D2210" s="68"/>
      <c r="E2210" s="68"/>
      <c r="F2210" s="68"/>
      <c r="G2210" s="68"/>
      <c r="H2210" s="68"/>
      <c r="I2210" s="68"/>
      <c r="J2210" s="68"/>
      <c r="K2210" s="68"/>
      <c r="L2210" s="68"/>
      <c r="M2210" s="68"/>
      <c r="N2210" s="68"/>
      <c r="O2210" s="68"/>
      <c r="P2210" s="68"/>
      <c r="Q2210" s="68"/>
      <c r="R2210" s="68"/>
      <c r="S2210" s="68"/>
      <c r="T2210" s="68"/>
      <c r="U2210" s="68"/>
      <c r="V2210" s="68"/>
      <c r="W2210" s="68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</row>
    <row r="2211" spans="2:40">
      <c r="B2211" s="68"/>
      <c r="C2211" s="68"/>
      <c r="D2211" s="68"/>
      <c r="E2211" s="68"/>
      <c r="F2211" s="68"/>
      <c r="G2211" s="68"/>
      <c r="H2211" s="68"/>
      <c r="I2211" s="68"/>
      <c r="J2211" s="68"/>
      <c r="K2211" s="68"/>
      <c r="L2211" s="68"/>
      <c r="M2211" s="68"/>
      <c r="N2211" s="68"/>
      <c r="O2211" s="68"/>
      <c r="P2211" s="68"/>
      <c r="Q2211" s="68"/>
      <c r="R2211" s="68"/>
      <c r="S2211" s="68"/>
      <c r="T2211" s="68"/>
      <c r="U2211" s="68"/>
      <c r="V2211" s="68"/>
      <c r="W2211" s="68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</row>
    <row r="2212" spans="2:40">
      <c r="B2212" s="68"/>
      <c r="C2212" s="68"/>
      <c r="D2212" s="68"/>
      <c r="E2212" s="68"/>
      <c r="F2212" s="68"/>
      <c r="G2212" s="68"/>
      <c r="H2212" s="68"/>
      <c r="I2212" s="68"/>
      <c r="J2212" s="68"/>
      <c r="K2212" s="68"/>
      <c r="L2212" s="68"/>
      <c r="M2212" s="68"/>
      <c r="N2212" s="68"/>
      <c r="O2212" s="68"/>
      <c r="P2212" s="68"/>
      <c r="Q2212" s="68"/>
      <c r="R2212" s="68"/>
      <c r="S2212" s="68"/>
      <c r="T2212" s="68"/>
      <c r="U2212" s="68"/>
      <c r="V2212" s="68"/>
      <c r="W2212" s="68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</row>
    <row r="2213" spans="2:40">
      <c r="B2213" s="68"/>
      <c r="C2213" s="68"/>
      <c r="D2213" s="68"/>
      <c r="E2213" s="68"/>
      <c r="F2213" s="68"/>
      <c r="G2213" s="68"/>
      <c r="H2213" s="68"/>
      <c r="I2213" s="68"/>
      <c r="J2213" s="68"/>
      <c r="K2213" s="68"/>
      <c r="L2213" s="68"/>
      <c r="M2213" s="68"/>
      <c r="N2213" s="68"/>
      <c r="O2213" s="68"/>
      <c r="P2213" s="68"/>
      <c r="Q2213" s="68"/>
      <c r="R2213" s="68"/>
      <c r="S2213" s="68"/>
      <c r="T2213" s="68"/>
      <c r="U2213" s="68"/>
      <c r="V2213" s="68"/>
      <c r="W2213" s="68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</row>
    <row r="2214" spans="2:40">
      <c r="B2214" s="68"/>
      <c r="C2214" s="68"/>
      <c r="D2214" s="68"/>
      <c r="E2214" s="68"/>
      <c r="F2214" s="68"/>
      <c r="G2214" s="68"/>
      <c r="H2214" s="68"/>
      <c r="I2214" s="68"/>
      <c r="J2214" s="68"/>
      <c r="K2214" s="68"/>
      <c r="L2214" s="68"/>
      <c r="M2214" s="68"/>
      <c r="N2214" s="68"/>
      <c r="O2214" s="68"/>
      <c r="P2214" s="68"/>
      <c r="Q2214" s="68"/>
      <c r="R2214" s="68"/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</row>
    <row r="2215" spans="2:40">
      <c r="B2215" s="68"/>
      <c r="C2215" s="68"/>
      <c r="D2215" s="68"/>
      <c r="E2215" s="68"/>
      <c r="F2215" s="68"/>
      <c r="G2215" s="68"/>
      <c r="H2215" s="68"/>
      <c r="I2215" s="68"/>
      <c r="J2215" s="68"/>
      <c r="K2215" s="68"/>
      <c r="L2215" s="68"/>
      <c r="M2215" s="68"/>
      <c r="N2215" s="68"/>
      <c r="O2215" s="68"/>
      <c r="P2215" s="68"/>
      <c r="Q2215" s="68"/>
      <c r="R2215" s="68"/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</row>
    <row r="2216" spans="2:40">
      <c r="B2216" s="68"/>
      <c r="C2216" s="68"/>
      <c r="D2216" s="68"/>
      <c r="E2216" s="68"/>
      <c r="F2216" s="68"/>
      <c r="G2216" s="68"/>
      <c r="H2216" s="68"/>
      <c r="I2216" s="68"/>
      <c r="J2216" s="68"/>
      <c r="K2216" s="68"/>
      <c r="L2216" s="68"/>
      <c r="M2216" s="68"/>
      <c r="N2216" s="68"/>
      <c r="O2216" s="68"/>
      <c r="P2216" s="68"/>
      <c r="Q2216" s="68"/>
      <c r="R2216" s="68"/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</row>
    <row r="2217" spans="2:40">
      <c r="B2217" s="68"/>
      <c r="C2217" s="68"/>
      <c r="D2217" s="68"/>
      <c r="E2217" s="68"/>
      <c r="F2217" s="68"/>
      <c r="G2217" s="68"/>
      <c r="H2217" s="68"/>
      <c r="I2217" s="68"/>
      <c r="J2217" s="68"/>
      <c r="K2217" s="68"/>
      <c r="L2217" s="68"/>
      <c r="M2217" s="68"/>
      <c r="N2217" s="68"/>
      <c r="O2217" s="68"/>
      <c r="P2217" s="68"/>
      <c r="Q2217" s="68"/>
      <c r="R2217" s="68"/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</row>
    <row r="2218" spans="2:40">
      <c r="B2218" s="68"/>
      <c r="C2218" s="68"/>
      <c r="D2218" s="68"/>
      <c r="E2218" s="68"/>
      <c r="F2218" s="68"/>
      <c r="G2218" s="68"/>
      <c r="H2218" s="68"/>
      <c r="I2218" s="68"/>
      <c r="J2218" s="68"/>
      <c r="K2218" s="68"/>
      <c r="L2218" s="68"/>
      <c r="M2218" s="68"/>
      <c r="N2218" s="68"/>
      <c r="O2218" s="68"/>
      <c r="P2218" s="68"/>
      <c r="Q2218" s="68"/>
      <c r="R2218" s="68"/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</row>
    <row r="2219" spans="2:40">
      <c r="B2219" s="68"/>
      <c r="C2219" s="68"/>
      <c r="D2219" s="68"/>
      <c r="E2219" s="68"/>
      <c r="F2219" s="68"/>
      <c r="G2219" s="68"/>
      <c r="H2219" s="68"/>
      <c r="I2219" s="68"/>
      <c r="J2219" s="68"/>
      <c r="K2219" s="68"/>
      <c r="L2219" s="68"/>
      <c r="M2219" s="68"/>
      <c r="N2219" s="68"/>
      <c r="O2219" s="68"/>
      <c r="P2219" s="68"/>
      <c r="Q2219" s="68"/>
      <c r="R2219" s="68"/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</row>
    <row r="2220" spans="2:40">
      <c r="B2220" s="68"/>
      <c r="C2220" s="68"/>
      <c r="D2220" s="68"/>
      <c r="E2220" s="68"/>
      <c r="F2220" s="68"/>
      <c r="G2220" s="68"/>
      <c r="H2220" s="68"/>
      <c r="I2220" s="68"/>
      <c r="J2220" s="68"/>
      <c r="K2220" s="68"/>
      <c r="L2220" s="68"/>
      <c r="M2220" s="68"/>
      <c r="N2220" s="68"/>
      <c r="O2220" s="68"/>
      <c r="P2220" s="68"/>
      <c r="Q2220" s="68"/>
      <c r="R2220" s="68"/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</row>
    <row r="2221" spans="2:40">
      <c r="B2221" s="68"/>
      <c r="C2221" s="68"/>
      <c r="D2221" s="68"/>
      <c r="E2221" s="68"/>
      <c r="F2221" s="68"/>
      <c r="G2221" s="68"/>
      <c r="H2221" s="68"/>
      <c r="I2221" s="68"/>
      <c r="J2221" s="68"/>
      <c r="K2221" s="68"/>
      <c r="L2221" s="68"/>
      <c r="M2221" s="68"/>
      <c r="N2221" s="68"/>
      <c r="O2221" s="68"/>
      <c r="P2221" s="68"/>
      <c r="Q2221" s="68"/>
      <c r="R2221" s="68"/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</row>
    <row r="2222" spans="2:40">
      <c r="B2222" s="68"/>
      <c r="C2222" s="68"/>
      <c r="D2222" s="68"/>
      <c r="E2222" s="68"/>
      <c r="F2222" s="68"/>
      <c r="G2222" s="68"/>
      <c r="H2222" s="68"/>
      <c r="I2222" s="68"/>
      <c r="J2222" s="68"/>
      <c r="K2222" s="68"/>
      <c r="L2222" s="68"/>
      <c r="M2222" s="68"/>
      <c r="N2222" s="68"/>
      <c r="O2222" s="68"/>
      <c r="P2222" s="68"/>
      <c r="Q2222" s="68"/>
      <c r="R2222" s="68"/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</row>
    <row r="2223" spans="2:40">
      <c r="B2223" s="68"/>
      <c r="C2223" s="68"/>
      <c r="D2223" s="68"/>
      <c r="E2223" s="68"/>
      <c r="F2223" s="68"/>
      <c r="G2223" s="68"/>
      <c r="H2223" s="68"/>
      <c r="I2223" s="68"/>
      <c r="J2223" s="68"/>
      <c r="K2223" s="68"/>
      <c r="L2223" s="68"/>
      <c r="M2223" s="68"/>
      <c r="N2223" s="68"/>
      <c r="O2223" s="68"/>
      <c r="P2223" s="68"/>
      <c r="Q2223" s="68"/>
      <c r="R2223" s="68"/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</row>
    <row r="2224" spans="2:40">
      <c r="B2224" s="68"/>
      <c r="C2224" s="68"/>
      <c r="D2224" s="68"/>
      <c r="E2224" s="68"/>
      <c r="F2224" s="68"/>
      <c r="G2224" s="68"/>
      <c r="H2224" s="68"/>
      <c r="I2224" s="68"/>
      <c r="J2224" s="68"/>
      <c r="K2224" s="68"/>
      <c r="L2224" s="68"/>
      <c r="M2224" s="68"/>
      <c r="N2224" s="68"/>
      <c r="O2224" s="68"/>
      <c r="P2224" s="68"/>
      <c r="Q2224" s="68"/>
      <c r="R2224" s="68"/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</row>
    <row r="2225" spans="2:40">
      <c r="B2225" s="68"/>
      <c r="C2225" s="68"/>
      <c r="D2225" s="68"/>
      <c r="E2225" s="68"/>
      <c r="F2225" s="68"/>
      <c r="G2225" s="68"/>
      <c r="H2225" s="68"/>
      <c r="I2225" s="68"/>
      <c r="J2225" s="68"/>
      <c r="K2225" s="68"/>
      <c r="L2225" s="68"/>
      <c r="M2225" s="68"/>
      <c r="N2225" s="68"/>
      <c r="O2225" s="68"/>
      <c r="P2225" s="68"/>
      <c r="Q2225" s="68"/>
      <c r="R2225" s="68"/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</row>
    <row r="2226" spans="2:40">
      <c r="B2226" s="68"/>
      <c r="C2226" s="68"/>
      <c r="D2226" s="68"/>
      <c r="E2226" s="68"/>
      <c r="F2226" s="68"/>
      <c r="G2226" s="68"/>
      <c r="H2226" s="68"/>
      <c r="I2226" s="68"/>
      <c r="J2226" s="68"/>
      <c r="K2226" s="68"/>
      <c r="L2226" s="68"/>
      <c r="M2226" s="68"/>
      <c r="N2226" s="68"/>
      <c r="O2226" s="68"/>
      <c r="P2226" s="68"/>
      <c r="Q2226" s="68"/>
      <c r="R2226" s="68"/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</row>
    <row r="2227" spans="2:40">
      <c r="B2227" s="68"/>
      <c r="C2227" s="68"/>
      <c r="D2227" s="68"/>
      <c r="E2227" s="68"/>
      <c r="F2227" s="68"/>
      <c r="G2227" s="68"/>
      <c r="H2227" s="68"/>
      <c r="I2227" s="68"/>
      <c r="J2227" s="68"/>
      <c r="K2227" s="68"/>
      <c r="L2227" s="68"/>
      <c r="M2227" s="68"/>
      <c r="N2227" s="68"/>
      <c r="O2227" s="68"/>
      <c r="P2227" s="68"/>
      <c r="Q2227" s="68"/>
      <c r="R2227" s="68"/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</row>
    <row r="2228" spans="2:40">
      <c r="B2228" s="68"/>
      <c r="C2228" s="68"/>
      <c r="D2228" s="68"/>
      <c r="E2228" s="68"/>
      <c r="F2228" s="68"/>
      <c r="G2228" s="68"/>
      <c r="H2228" s="68"/>
      <c r="I2228" s="68"/>
      <c r="J2228" s="68"/>
      <c r="K2228" s="68"/>
      <c r="L2228" s="68"/>
      <c r="M2228" s="68"/>
      <c r="N2228" s="68"/>
      <c r="O2228" s="68"/>
      <c r="P2228" s="68"/>
      <c r="Q2228" s="68"/>
      <c r="R2228" s="68"/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</row>
    <row r="2229" spans="2:40">
      <c r="B2229" s="68"/>
      <c r="C2229" s="68"/>
      <c r="D2229" s="68"/>
      <c r="E2229" s="68"/>
      <c r="F2229" s="68"/>
      <c r="G2229" s="68"/>
      <c r="H2229" s="68"/>
      <c r="I2229" s="68"/>
      <c r="J2229" s="68"/>
      <c r="K2229" s="68"/>
      <c r="L2229" s="68"/>
      <c r="M2229" s="68"/>
      <c r="N2229" s="68"/>
      <c r="O2229" s="68"/>
      <c r="P2229" s="68"/>
      <c r="Q2229" s="68"/>
      <c r="R2229" s="68"/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</row>
    <row r="2230" spans="2:40">
      <c r="B2230" s="68"/>
      <c r="C2230" s="68"/>
      <c r="D2230" s="68"/>
      <c r="E2230" s="68"/>
      <c r="F2230" s="68"/>
      <c r="G2230" s="68"/>
      <c r="H2230" s="68"/>
      <c r="I2230" s="68"/>
      <c r="J2230" s="68"/>
      <c r="K2230" s="68"/>
      <c r="L2230" s="68"/>
      <c r="M2230" s="68"/>
      <c r="N2230" s="68"/>
      <c r="O2230" s="68"/>
      <c r="P2230" s="68"/>
      <c r="Q2230" s="68"/>
      <c r="R2230" s="68"/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</row>
    <row r="2231" spans="2:40">
      <c r="B2231" s="68"/>
      <c r="C2231" s="68"/>
      <c r="D2231" s="68"/>
      <c r="E2231" s="68"/>
      <c r="F2231" s="68"/>
      <c r="G2231" s="68"/>
      <c r="H2231" s="68"/>
      <c r="I2231" s="68"/>
      <c r="J2231" s="68"/>
      <c r="K2231" s="68"/>
      <c r="L2231" s="68"/>
      <c r="M2231" s="68"/>
      <c r="N2231" s="68"/>
      <c r="O2231" s="68"/>
      <c r="P2231" s="68"/>
      <c r="Q2231" s="68"/>
      <c r="R2231" s="68"/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</row>
    <row r="2232" spans="2:40">
      <c r="B2232" s="68"/>
      <c r="C2232" s="68"/>
      <c r="D2232" s="68"/>
      <c r="E2232" s="68"/>
      <c r="F2232" s="68"/>
      <c r="G2232" s="68"/>
      <c r="H2232" s="68"/>
      <c r="I2232" s="68"/>
      <c r="J2232" s="68"/>
      <c r="K2232" s="68"/>
      <c r="L2232" s="68"/>
      <c r="M2232" s="68"/>
      <c r="N2232" s="68"/>
      <c r="O2232" s="68"/>
      <c r="P2232" s="68"/>
      <c r="Q2232" s="68"/>
      <c r="R2232" s="68"/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</row>
    <row r="2233" spans="2:40">
      <c r="B2233" s="68"/>
      <c r="C2233" s="68"/>
      <c r="D2233" s="68"/>
      <c r="E2233" s="68"/>
      <c r="F2233" s="68"/>
      <c r="G2233" s="68"/>
      <c r="H2233" s="68"/>
      <c r="I2233" s="68"/>
      <c r="J2233" s="68"/>
      <c r="K2233" s="68"/>
      <c r="L2233" s="68"/>
      <c r="M2233" s="68"/>
      <c r="N2233" s="68"/>
      <c r="O2233" s="68"/>
      <c r="P2233" s="68"/>
      <c r="Q2233" s="68"/>
      <c r="R2233" s="68"/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</row>
    <row r="2234" spans="2:40">
      <c r="B2234" s="68"/>
      <c r="C2234" s="68"/>
      <c r="D2234" s="68"/>
      <c r="E2234" s="68"/>
      <c r="F2234" s="68"/>
      <c r="G2234" s="68"/>
      <c r="H2234" s="68"/>
      <c r="I2234" s="68"/>
      <c r="J2234" s="68"/>
      <c r="K2234" s="68"/>
      <c r="L2234" s="68"/>
      <c r="M2234" s="68"/>
      <c r="N2234" s="68"/>
      <c r="O2234" s="68"/>
      <c r="P2234" s="68"/>
      <c r="Q2234" s="68"/>
      <c r="R2234" s="68"/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</row>
    <row r="2235" spans="2:40">
      <c r="B2235" s="68"/>
      <c r="C2235" s="68"/>
      <c r="D2235" s="68"/>
      <c r="E2235" s="68"/>
      <c r="F2235" s="68"/>
      <c r="G2235" s="68"/>
      <c r="H2235" s="68"/>
      <c r="I2235" s="68"/>
      <c r="J2235" s="68"/>
      <c r="K2235" s="68"/>
      <c r="L2235" s="68"/>
      <c r="M2235" s="68"/>
      <c r="N2235" s="68"/>
      <c r="O2235" s="68"/>
      <c r="P2235" s="68"/>
      <c r="Q2235" s="68"/>
      <c r="R2235" s="68"/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</row>
    <row r="2236" spans="2:40">
      <c r="B2236" s="68"/>
      <c r="C2236" s="68"/>
      <c r="D2236" s="68"/>
      <c r="E2236" s="68"/>
      <c r="F2236" s="68"/>
      <c r="G2236" s="68"/>
      <c r="H2236" s="68"/>
      <c r="I2236" s="68"/>
      <c r="J2236" s="68"/>
      <c r="K2236" s="68"/>
      <c r="L2236" s="68"/>
      <c r="M2236" s="68"/>
      <c r="N2236" s="68"/>
      <c r="O2236" s="68"/>
      <c r="P2236" s="68"/>
      <c r="Q2236" s="68"/>
      <c r="R2236" s="68"/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</row>
    <row r="2237" spans="2:40">
      <c r="B2237" s="68"/>
      <c r="C2237" s="68"/>
      <c r="D2237" s="68"/>
      <c r="E2237" s="68"/>
      <c r="F2237" s="68"/>
      <c r="G2237" s="68"/>
      <c r="H2237" s="68"/>
      <c r="I2237" s="68"/>
      <c r="J2237" s="68"/>
      <c r="K2237" s="68"/>
      <c r="L2237" s="68"/>
      <c r="M2237" s="68"/>
      <c r="N2237" s="68"/>
      <c r="O2237" s="68"/>
      <c r="P2237" s="68"/>
      <c r="Q2237" s="68"/>
      <c r="R2237" s="68"/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</row>
    <row r="2238" spans="2:40">
      <c r="B2238" s="68"/>
      <c r="C2238" s="68"/>
      <c r="D2238" s="68"/>
      <c r="E2238" s="68"/>
      <c r="F2238" s="68"/>
      <c r="G2238" s="68"/>
      <c r="H2238" s="68"/>
      <c r="I2238" s="68"/>
      <c r="J2238" s="68"/>
      <c r="K2238" s="68"/>
      <c r="L2238" s="68"/>
      <c r="M2238" s="68"/>
      <c r="N2238" s="68"/>
      <c r="O2238" s="68"/>
      <c r="P2238" s="68"/>
      <c r="Q2238" s="68"/>
      <c r="R2238" s="68"/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</row>
    <row r="2239" spans="2:40">
      <c r="B2239" s="68"/>
      <c r="C2239" s="68"/>
      <c r="D2239" s="68"/>
      <c r="E2239" s="68"/>
      <c r="F2239" s="68"/>
      <c r="G2239" s="68"/>
      <c r="H2239" s="68"/>
      <c r="I2239" s="68"/>
      <c r="J2239" s="68"/>
      <c r="K2239" s="68"/>
      <c r="L2239" s="68"/>
      <c r="M2239" s="68"/>
      <c r="N2239" s="68"/>
      <c r="O2239" s="68"/>
      <c r="P2239" s="68"/>
      <c r="Q2239" s="68"/>
      <c r="R2239" s="68"/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</row>
    <row r="2240" spans="2:40">
      <c r="B2240" s="68"/>
      <c r="C2240" s="68"/>
      <c r="D2240" s="68"/>
      <c r="E2240" s="68"/>
      <c r="F2240" s="68"/>
      <c r="G2240" s="68"/>
      <c r="H2240" s="68"/>
      <c r="I2240" s="68"/>
      <c r="J2240" s="68"/>
      <c r="K2240" s="68"/>
      <c r="L2240" s="68"/>
      <c r="M2240" s="68"/>
      <c r="N2240" s="68"/>
      <c r="O2240" s="68"/>
      <c r="P2240" s="68"/>
      <c r="Q2240" s="68"/>
      <c r="R2240" s="68"/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</row>
    <row r="2241" spans="2:40">
      <c r="B2241" s="68"/>
      <c r="C2241" s="68"/>
      <c r="D2241" s="68"/>
      <c r="E2241" s="68"/>
      <c r="F2241" s="68"/>
      <c r="G2241" s="68"/>
      <c r="H2241" s="68"/>
      <c r="I2241" s="68"/>
      <c r="J2241" s="68"/>
      <c r="K2241" s="68"/>
      <c r="L2241" s="68"/>
      <c r="M2241" s="68"/>
      <c r="N2241" s="68"/>
      <c r="O2241" s="68"/>
      <c r="P2241" s="68"/>
      <c r="Q2241" s="68"/>
      <c r="R2241" s="68"/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</row>
    <row r="2242" spans="2:40">
      <c r="B2242" s="68"/>
      <c r="C2242" s="68"/>
      <c r="D2242" s="68"/>
      <c r="E2242" s="68"/>
      <c r="F2242" s="68"/>
      <c r="G2242" s="68"/>
      <c r="H2242" s="68"/>
      <c r="I2242" s="68"/>
      <c r="J2242" s="68"/>
      <c r="K2242" s="68"/>
      <c r="L2242" s="68"/>
      <c r="M2242" s="68"/>
      <c r="N2242" s="68"/>
      <c r="O2242" s="68"/>
      <c r="P2242" s="68"/>
      <c r="Q2242" s="68"/>
      <c r="R2242" s="68"/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</row>
    <row r="2243" spans="2:40">
      <c r="B2243" s="68"/>
      <c r="C2243" s="68"/>
      <c r="D2243" s="68"/>
      <c r="E2243" s="68"/>
      <c r="F2243" s="68"/>
      <c r="G2243" s="68"/>
      <c r="H2243" s="68"/>
      <c r="I2243" s="68"/>
      <c r="J2243" s="68"/>
      <c r="K2243" s="68"/>
      <c r="L2243" s="68"/>
      <c r="M2243" s="68"/>
      <c r="N2243" s="68"/>
      <c r="O2243" s="68"/>
      <c r="P2243" s="68"/>
      <c r="Q2243" s="68"/>
      <c r="R2243" s="68"/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</row>
    <row r="2244" spans="2:40">
      <c r="B2244" s="68"/>
      <c r="C2244" s="68"/>
      <c r="D2244" s="68"/>
      <c r="E2244" s="68"/>
      <c r="F2244" s="68"/>
      <c r="G2244" s="68"/>
      <c r="H2244" s="68"/>
      <c r="I2244" s="68"/>
      <c r="J2244" s="68"/>
      <c r="K2244" s="68"/>
      <c r="L2244" s="68"/>
      <c r="M2244" s="68"/>
      <c r="N2244" s="68"/>
      <c r="O2244" s="68"/>
      <c r="P2244" s="68"/>
      <c r="Q2244" s="68"/>
      <c r="R2244" s="68"/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</row>
    <row r="2245" spans="2:40">
      <c r="B2245" s="68"/>
      <c r="C2245" s="68"/>
      <c r="D2245" s="68"/>
      <c r="E2245" s="68"/>
      <c r="F2245" s="68"/>
      <c r="G2245" s="68"/>
      <c r="H2245" s="68"/>
      <c r="I2245" s="68"/>
      <c r="J2245" s="68"/>
      <c r="K2245" s="68"/>
      <c r="L2245" s="68"/>
      <c r="M2245" s="68"/>
      <c r="N2245" s="68"/>
      <c r="O2245" s="68"/>
      <c r="P2245" s="68"/>
      <c r="Q2245" s="68"/>
      <c r="R2245" s="68"/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</row>
    <row r="2246" spans="2:40">
      <c r="B2246" s="68"/>
      <c r="C2246" s="68"/>
      <c r="D2246" s="68"/>
      <c r="E2246" s="68"/>
      <c r="F2246" s="68"/>
      <c r="G2246" s="68"/>
      <c r="H2246" s="68"/>
      <c r="I2246" s="68"/>
      <c r="J2246" s="68"/>
      <c r="K2246" s="68"/>
      <c r="L2246" s="68"/>
      <c r="M2246" s="68"/>
      <c r="N2246" s="68"/>
      <c r="O2246" s="68"/>
      <c r="P2246" s="68"/>
      <c r="Q2246" s="68"/>
      <c r="R2246" s="68"/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</row>
    <row r="2247" spans="2:40">
      <c r="B2247" s="68"/>
      <c r="C2247" s="68"/>
      <c r="D2247" s="68"/>
      <c r="E2247" s="68"/>
      <c r="F2247" s="68"/>
      <c r="G2247" s="68"/>
      <c r="H2247" s="68"/>
      <c r="I2247" s="68"/>
      <c r="J2247" s="68"/>
      <c r="K2247" s="68"/>
      <c r="L2247" s="68"/>
      <c r="M2247" s="68"/>
      <c r="N2247" s="68"/>
      <c r="O2247" s="68"/>
      <c r="P2247" s="68"/>
      <c r="Q2247" s="68"/>
      <c r="R2247" s="68"/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</row>
    <row r="2248" spans="2:40">
      <c r="B2248" s="68"/>
      <c r="C2248" s="68"/>
      <c r="D2248" s="68"/>
      <c r="E2248" s="68"/>
      <c r="F2248" s="68"/>
      <c r="G2248" s="68"/>
      <c r="H2248" s="68"/>
      <c r="I2248" s="68"/>
      <c r="J2248" s="68"/>
      <c r="K2248" s="68"/>
      <c r="L2248" s="68"/>
      <c r="M2248" s="68"/>
      <c r="N2248" s="68"/>
      <c r="O2248" s="68"/>
      <c r="P2248" s="68"/>
      <c r="Q2248" s="68"/>
      <c r="R2248" s="68"/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</row>
    <row r="2249" spans="2:40">
      <c r="B2249" s="68"/>
      <c r="C2249" s="68"/>
      <c r="D2249" s="68"/>
      <c r="E2249" s="68"/>
      <c r="F2249" s="68"/>
      <c r="G2249" s="68"/>
      <c r="H2249" s="68"/>
      <c r="I2249" s="68"/>
      <c r="J2249" s="68"/>
      <c r="K2249" s="68"/>
      <c r="L2249" s="68"/>
      <c r="M2249" s="68"/>
      <c r="N2249" s="68"/>
      <c r="O2249" s="68"/>
      <c r="P2249" s="68"/>
      <c r="Q2249" s="68"/>
      <c r="R2249" s="68"/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</row>
    <row r="2250" spans="2:40">
      <c r="B2250" s="68"/>
      <c r="C2250" s="68"/>
      <c r="D2250" s="68"/>
      <c r="E2250" s="68"/>
      <c r="F2250" s="68"/>
      <c r="G2250" s="68"/>
      <c r="H2250" s="68"/>
      <c r="I2250" s="68"/>
      <c r="J2250" s="68"/>
      <c r="K2250" s="68"/>
      <c r="L2250" s="68"/>
      <c r="M2250" s="68"/>
      <c r="N2250" s="68"/>
      <c r="O2250" s="68"/>
      <c r="P2250" s="68"/>
      <c r="Q2250" s="68"/>
      <c r="R2250" s="68"/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</row>
    <row r="2251" spans="2:40">
      <c r="B2251" s="68"/>
      <c r="C2251" s="68"/>
      <c r="D2251" s="68"/>
      <c r="E2251" s="68"/>
      <c r="F2251" s="68"/>
      <c r="G2251" s="68"/>
      <c r="H2251" s="68"/>
      <c r="I2251" s="68"/>
      <c r="J2251" s="68"/>
      <c r="K2251" s="68"/>
      <c r="L2251" s="68"/>
      <c r="M2251" s="68"/>
      <c r="N2251" s="68"/>
      <c r="O2251" s="68"/>
      <c r="P2251" s="68"/>
      <c r="Q2251" s="68"/>
      <c r="R2251" s="68"/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</row>
    <row r="2252" spans="2:40">
      <c r="B2252" s="68"/>
      <c r="C2252" s="68"/>
      <c r="D2252" s="68"/>
      <c r="E2252" s="68"/>
      <c r="F2252" s="68"/>
      <c r="G2252" s="68"/>
      <c r="H2252" s="68"/>
      <c r="I2252" s="68"/>
      <c r="J2252" s="68"/>
      <c r="K2252" s="68"/>
      <c r="L2252" s="68"/>
      <c r="M2252" s="68"/>
      <c r="N2252" s="68"/>
      <c r="O2252" s="68"/>
      <c r="P2252" s="68"/>
      <c r="Q2252" s="68"/>
      <c r="R2252" s="68"/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</row>
    <row r="2253" spans="2:40">
      <c r="B2253" s="68"/>
      <c r="C2253" s="68"/>
      <c r="D2253" s="68"/>
      <c r="E2253" s="68"/>
      <c r="F2253" s="68"/>
      <c r="G2253" s="68"/>
      <c r="H2253" s="68"/>
      <c r="I2253" s="68"/>
      <c r="J2253" s="68"/>
      <c r="K2253" s="68"/>
      <c r="L2253" s="68"/>
      <c r="M2253" s="68"/>
      <c r="N2253" s="68"/>
      <c r="O2253" s="68"/>
      <c r="P2253" s="68"/>
      <c r="Q2253" s="68"/>
      <c r="R2253" s="68"/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</row>
    <row r="2254" spans="2:40">
      <c r="B2254" s="68"/>
      <c r="C2254" s="68"/>
      <c r="D2254" s="68"/>
      <c r="E2254" s="68"/>
      <c r="F2254" s="68"/>
      <c r="G2254" s="68"/>
      <c r="H2254" s="68"/>
      <c r="I2254" s="68"/>
      <c r="J2254" s="68"/>
      <c r="K2254" s="68"/>
      <c r="L2254" s="68"/>
      <c r="M2254" s="68"/>
      <c r="N2254" s="68"/>
      <c r="O2254" s="68"/>
      <c r="P2254" s="68"/>
      <c r="Q2254" s="68"/>
      <c r="R2254" s="68"/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</row>
    <row r="2255" spans="2:40">
      <c r="B2255" s="68"/>
      <c r="C2255" s="68"/>
      <c r="D2255" s="68"/>
      <c r="E2255" s="68"/>
      <c r="F2255" s="68"/>
      <c r="G2255" s="68"/>
      <c r="H2255" s="68"/>
      <c r="I2255" s="68"/>
      <c r="J2255" s="68"/>
      <c r="K2255" s="68"/>
      <c r="L2255" s="68"/>
      <c r="M2255" s="68"/>
      <c r="N2255" s="68"/>
      <c r="O2255" s="68"/>
      <c r="P2255" s="68"/>
      <c r="Q2255" s="68"/>
      <c r="R2255" s="68"/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</row>
    <row r="2256" spans="2:40">
      <c r="B2256" s="68"/>
      <c r="C2256" s="68"/>
      <c r="D2256" s="68"/>
      <c r="E2256" s="68"/>
      <c r="F2256" s="68"/>
      <c r="G2256" s="68"/>
      <c r="H2256" s="68"/>
      <c r="I2256" s="68"/>
      <c r="J2256" s="68"/>
      <c r="K2256" s="68"/>
      <c r="L2256" s="68"/>
      <c r="M2256" s="68"/>
      <c r="N2256" s="68"/>
      <c r="O2256" s="68"/>
      <c r="P2256" s="68"/>
      <c r="Q2256" s="68"/>
      <c r="R2256" s="68"/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</row>
    <row r="2257" spans="2:40">
      <c r="B2257" s="68"/>
      <c r="C2257" s="68"/>
      <c r="D2257" s="68"/>
      <c r="E2257" s="68"/>
      <c r="F2257" s="68"/>
      <c r="G2257" s="68"/>
      <c r="H2257" s="68"/>
      <c r="I2257" s="68"/>
      <c r="J2257" s="68"/>
      <c r="K2257" s="68"/>
      <c r="L2257" s="68"/>
      <c r="M2257" s="68"/>
      <c r="N2257" s="68"/>
      <c r="O2257" s="68"/>
      <c r="P2257" s="68"/>
      <c r="Q2257" s="68"/>
      <c r="R2257" s="68"/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</row>
    <row r="2258" spans="2:40">
      <c r="B2258" s="68"/>
      <c r="C2258" s="68"/>
      <c r="D2258" s="68"/>
      <c r="E2258" s="68"/>
      <c r="F2258" s="68"/>
      <c r="G2258" s="68"/>
      <c r="H2258" s="68"/>
      <c r="I2258" s="68"/>
      <c r="J2258" s="68"/>
      <c r="K2258" s="68"/>
      <c r="L2258" s="68"/>
      <c r="M2258" s="68"/>
      <c r="N2258" s="68"/>
      <c r="O2258" s="68"/>
      <c r="P2258" s="68"/>
      <c r="Q2258" s="68"/>
      <c r="R2258" s="68"/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</row>
    <row r="2259" spans="2:40">
      <c r="B2259" s="68"/>
      <c r="C2259" s="68"/>
      <c r="D2259" s="68"/>
      <c r="E2259" s="68"/>
      <c r="F2259" s="68"/>
      <c r="G2259" s="68"/>
      <c r="H2259" s="68"/>
      <c r="I2259" s="68"/>
      <c r="J2259" s="68"/>
      <c r="K2259" s="68"/>
      <c r="L2259" s="68"/>
      <c r="M2259" s="68"/>
      <c r="N2259" s="68"/>
      <c r="O2259" s="68"/>
      <c r="P2259" s="68"/>
      <c r="Q2259" s="68"/>
      <c r="R2259" s="68"/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</row>
    <row r="2260" spans="2:40">
      <c r="B2260" s="68"/>
      <c r="C2260" s="68"/>
      <c r="D2260" s="68"/>
      <c r="E2260" s="68"/>
      <c r="F2260" s="68"/>
      <c r="G2260" s="68"/>
      <c r="H2260" s="68"/>
      <c r="I2260" s="68"/>
      <c r="J2260" s="68"/>
      <c r="K2260" s="68"/>
      <c r="L2260" s="68"/>
      <c r="M2260" s="68"/>
      <c r="N2260" s="68"/>
      <c r="O2260" s="68"/>
      <c r="P2260" s="68"/>
      <c r="Q2260" s="68"/>
      <c r="R2260" s="68"/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</row>
    <row r="2261" spans="2:40">
      <c r="B2261" s="68"/>
      <c r="C2261" s="68"/>
      <c r="D2261" s="68"/>
      <c r="E2261" s="68"/>
      <c r="F2261" s="68"/>
      <c r="G2261" s="68"/>
      <c r="H2261" s="68"/>
      <c r="I2261" s="68"/>
      <c r="J2261" s="68"/>
      <c r="K2261" s="68"/>
      <c r="L2261" s="68"/>
      <c r="M2261" s="68"/>
      <c r="N2261" s="68"/>
      <c r="O2261" s="68"/>
      <c r="P2261" s="68"/>
      <c r="Q2261" s="68"/>
      <c r="R2261" s="68"/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</row>
    <row r="2262" spans="2:40">
      <c r="B2262" s="68"/>
      <c r="C2262" s="68"/>
      <c r="D2262" s="68"/>
      <c r="E2262" s="68"/>
      <c r="F2262" s="68"/>
      <c r="G2262" s="68"/>
      <c r="H2262" s="68"/>
      <c r="I2262" s="68"/>
      <c r="J2262" s="68"/>
      <c r="K2262" s="68"/>
      <c r="L2262" s="68"/>
      <c r="M2262" s="68"/>
      <c r="N2262" s="68"/>
      <c r="O2262" s="68"/>
      <c r="P2262" s="68"/>
      <c r="Q2262" s="68"/>
      <c r="R2262" s="68"/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</row>
    <row r="2263" spans="2:40">
      <c r="B2263" s="68"/>
      <c r="C2263" s="68"/>
      <c r="D2263" s="68"/>
      <c r="E2263" s="68"/>
      <c r="F2263" s="68"/>
      <c r="G2263" s="68"/>
      <c r="H2263" s="68"/>
      <c r="I2263" s="68"/>
      <c r="J2263" s="68"/>
      <c r="K2263" s="68"/>
      <c r="L2263" s="68"/>
      <c r="M2263" s="68"/>
      <c r="N2263" s="68"/>
      <c r="O2263" s="68"/>
      <c r="P2263" s="68"/>
      <c r="Q2263" s="68"/>
      <c r="R2263" s="68"/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</row>
    <row r="2264" spans="2:40">
      <c r="B2264" s="68"/>
      <c r="C2264" s="68"/>
      <c r="D2264" s="68"/>
      <c r="E2264" s="68"/>
      <c r="F2264" s="68"/>
      <c r="G2264" s="68"/>
      <c r="H2264" s="68"/>
      <c r="I2264" s="68"/>
      <c r="J2264" s="68"/>
      <c r="K2264" s="68"/>
      <c r="L2264" s="68"/>
      <c r="M2264" s="68"/>
      <c r="N2264" s="68"/>
      <c r="O2264" s="68"/>
      <c r="P2264" s="68"/>
      <c r="Q2264" s="68"/>
      <c r="R2264" s="68"/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</row>
    <row r="2265" spans="2:40">
      <c r="B2265" s="68"/>
      <c r="C2265" s="68"/>
      <c r="D2265" s="68"/>
      <c r="E2265" s="68"/>
      <c r="F2265" s="68"/>
      <c r="G2265" s="68"/>
      <c r="H2265" s="68"/>
      <c r="I2265" s="68"/>
      <c r="J2265" s="68"/>
      <c r="K2265" s="68"/>
      <c r="L2265" s="68"/>
      <c r="M2265" s="68"/>
      <c r="N2265" s="68"/>
      <c r="O2265" s="68"/>
      <c r="P2265" s="68"/>
      <c r="Q2265" s="68"/>
      <c r="R2265" s="68"/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</row>
    <row r="2266" spans="2:40">
      <c r="B2266" s="68"/>
      <c r="C2266" s="68"/>
      <c r="D2266" s="68"/>
      <c r="E2266" s="68"/>
      <c r="F2266" s="68"/>
      <c r="G2266" s="68"/>
      <c r="H2266" s="68"/>
      <c r="I2266" s="68"/>
      <c r="J2266" s="68"/>
      <c r="K2266" s="68"/>
      <c r="L2266" s="68"/>
      <c r="M2266" s="68"/>
      <c r="N2266" s="68"/>
      <c r="O2266" s="68"/>
      <c r="P2266" s="68"/>
      <c r="Q2266" s="68"/>
      <c r="R2266" s="68"/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</row>
    <row r="2267" spans="2:40">
      <c r="B2267" s="68"/>
      <c r="C2267" s="68"/>
      <c r="D2267" s="68"/>
      <c r="E2267" s="68"/>
      <c r="F2267" s="68"/>
      <c r="G2267" s="68"/>
      <c r="H2267" s="68"/>
      <c r="I2267" s="68"/>
      <c r="J2267" s="68"/>
      <c r="K2267" s="68"/>
      <c r="L2267" s="68"/>
      <c r="M2267" s="68"/>
      <c r="N2267" s="68"/>
      <c r="O2267" s="68"/>
      <c r="P2267" s="68"/>
      <c r="Q2267" s="68"/>
      <c r="R2267" s="68"/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</row>
    <row r="2268" spans="2:40">
      <c r="B2268" s="68"/>
      <c r="C2268" s="68"/>
      <c r="D2268" s="68"/>
      <c r="E2268" s="68"/>
      <c r="F2268" s="68"/>
      <c r="G2268" s="68"/>
      <c r="H2268" s="68"/>
      <c r="I2268" s="68"/>
      <c r="J2268" s="68"/>
      <c r="K2268" s="68"/>
      <c r="L2268" s="68"/>
      <c r="M2268" s="68"/>
      <c r="N2268" s="68"/>
      <c r="O2268" s="68"/>
      <c r="P2268" s="68"/>
      <c r="Q2268" s="68"/>
      <c r="R2268" s="68"/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</row>
    <row r="2269" spans="2:40">
      <c r="B2269" s="68"/>
      <c r="C2269" s="68"/>
      <c r="D2269" s="68"/>
      <c r="E2269" s="68"/>
      <c r="F2269" s="68"/>
      <c r="G2269" s="68"/>
      <c r="H2269" s="68"/>
      <c r="I2269" s="68"/>
      <c r="J2269" s="68"/>
      <c r="K2269" s="68"/>
      <c r="L2269" s="68"/>
      <c r="M2269" s="68"/>
      <c r="N2269" s="68"/>
      <c r="O2269" s="68"/>
      <c r="P2269" s="68"/>
      <c r="Q2269" s="68"/>
      <c r="R2269" s="68"/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</row>
    <row r="2270" spans="2:40">
      <c r="B2270" s="68"/>
      <c r="C2270" s="68"/>
      <c r="D2270" s="68"/>
      <c r="E2270" s="68"/>
      <c r="F2270" s="68"/>
      <c r="G2270" s="68"/>
      <c r="H2270" s="68"/>
      <c r="I2270" s="68"/>
      <c r="J2270" s="68"/>
      <c r="K2270" s="68"/>
      <c r="L2270" s="68"/>
      <c r="M2270" s="68"/>
      <c r="N2270" s="68"/>
      <c r="O2270" s="68"/>
      <c r="P2270" s="68"/>
      <c r="Q2270" s="68"/>
      <c r="R2270" s="68"/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</row>
    <row r="2271" spans="2:40">
      <c r="B2271" s="68"/>
      <c r="C2271" s="68"/>
      <c r="D2271" s="68"/>
      <c r="E2271" s="68"/>
      <c r="F2271" s="68"/>
      <c r="G2271" s="68"/>
      <c r="H2271" s="68"/>
      <c r="I2271" s="68"/>
      <c r="J2271" s="68"/>
      <c r="K2271" s="68"/>
      <c r="L2271" s="68"/>
      <c r="M2271" s="68"/>
      <c r="N2271" s="68"/>
      <c r="O2271" s="68"/>
      <c r="P2271" s="68"/>
      <c r="Q2271" s="68"/>
      <c r="R2271" s="68"/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</row>
    <row r="2272" spans="2:40">
      <c r="B2272" s="68"/>
      <c r="C2272" s="68"/>
      <c r="D2272" s="68"/>
      <c r="E2272" s="68"/>
      <c r="F2272" s="68"/>
      <c r="G2272" s="68"/>
      <c r="H2272" s="68"/>
      <c r="I2272" s="68"/>
      <c r="J2272" s="68"/>
      <c r="K2272" s="68"/>
      <c r="L2272" s="68"/>
      <c r="M2272" s="68"/>
      <c r="N2272" s="68"/>
      <c r="O2272" s="68"/>
      <c r="P2272" s="68"/>
      <c r="Q2272" s="68"/>
      <c r="R2272" s="68"/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</row>
    <row r="2273" spans="2:40">
      <c r="B2273" s="68"/>
      <c r="C2273" s="68"/>
      <c r="D2273" s="68"/>
      <c r="E2273" s="68"/>
      <c r="F2273" s="68"/>
      <c r="G2273" s="68"/>
      <c r="H2273" s="68"/>
      <c r="I2273" s="68"/>
      <c r="J2273" s="68"/>
      <c r="K2273" s="68"/>
      <c r="L2273" s="68"/>
      <c r="M2273" s="68"/>
      <c r="N2273" s="68"/>
      <c r="O2273" s="68"/>
      <c r="P2273" s="68"/>
      <c r="Q2273" s="68"/>
      <c r="R2273" s="68"/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</row>
    <row r="2274" spans="2:40">
      <c r="B2274" s="68"/>
      <c r="C2274" s="68"/>
      <c r="D2274" s="68"/>
      <c r="E2274" s="68"/>
      <c r="F2274" s="68"/>
      <c r="G2274" s="68"/>
      <c r="H2274" s="68"/>
      <c r="I2274" s="68"/>
      <c r="J2274" s="68"/>
      <c r="K2274" s="68"/>
      <c r="L2274" s="68"/>
      <c r="M2274" s="68"/>
      <c r="N2274" s="68"/>
      <c r="O2274" s="68"/>
      <c r="P2274" s="68"/>
      <c r="Q2274" s="68"/>
      <c r="R2274" s="68"/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</row>
    <row r="2275" spans="2:40">
      <c r="B2275" s="68"/>
      <c r="C2275" s="68"/>
      <c r="D2275" s="68"/>
      <c r="E2275" s="68"/>
      <c r="F2275" s="68"/>
      <c r="G2275" s="68"/>
      <c r="H2275" s="68"/>
      <c r="I2275" s="68"/>
      <c r="J2275" s="68"/>
      <c r="K2275" s="68"/>
      <c r="L2275" s="68"/>
      <c r="M2275" s="68"/>
      <c r="N2275" s="68"/>
      <c r="O2275" s="68"/>
      <c r="P2275" s="68"/>
      <c r="Q2275" s="68"/>
      <c r="R2275" s="68"/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</row>
    <row r="2276" spans="2:40">
      <c r="B2276" s="68"/>
      <c r="C2276" s="68"/>
      <c r="D2276" s="68"/>
      <c r="E2276" s="68"/>
      <c r="F2276" s="68"/>
      <c r="G2276" s="68"/>
      <c r="H2276" s="68"/>
      <c r="I2276" s="68"/>
      <c r="J2276" s="68"/>
      <c r="K2276" s="68"/>
      <c r="L2276" s="68"/>
      <c r="M2276" s="68"/>
      <c r="N2276" s="68"/>
      <c r="O2276" s="68"/>
      <c r="P2276" s="68"/>
      <c r="Q2276" s="68"/>
      <c r="R2276" s="68"/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</row>
    <row r="2277" spans="2:40">
      <c r="B2277" s="68"/>
      <c r="C2277" s="68"/>
      <c r="D2277" s="68"/>
      <c r="E2277" s="68"/>
      <c r="F2277" s="68"/>
      <c r="G2277" s="68"/>
      <c r="H2277" s="68"/>
      <c r="I2277" s="68"/>
      <c r="J2277" s="68"/>
      <c r="K2277" s="68"/>
      <c r="L2277" s="68"/>
      <c r="M2277" s="68"/>
      <c r="N2277" s="68"/>
      <c r="O2277" s="68"/>
      <c r="P2277" s="68"/>
      <c r="Q2277" s="68"/>
      <c r="R2277" s="68"/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</row>
    <row r="2278" spans="2:40">
      <c r="B2278" s="68"/>
      <c r="C2278" s="68"/>
      <c r="D2278" s="68"/>
      <c r="E2278" s="68"/>
      <c r="F2278" s="68"/>
      <c r="G2278" s="68"/>
      <c r="H2278" s="68"/>
      <c r="I2278" s="68"/>
      <c r="J2278" s="68"/>
      <c r="K2278" s="68"/>
      <c r="L2278" s="68"/>
      <c r="M2278" s="68"/>
      <c r="N2278" s="68"/>
      <c r="O2278" s="68"/>
      <c r="P2278" s="68"/>
      <c r="Q2278" s="68"/>
      <c r="R2278" s="68"/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</row>
    <row r="2279" spans="2:40">
      <c r="B2279" s="68"/>
      <c r="C2279" s="68"/>
      <c r="D2279" s="68"/>
      <c r="E2279" s="68"/>
      <c r="F2279" s="68"/>
      <c r="G2279" s="68"/>
      <c r="H2279" s="68"/>
      <c r="I2279" s="68"/>
      <c r="J2279" s="68"/>
      <c r="K2279" s="68"/>
      <c r="L2279" s="68"/>
      <c r="M2279" s="68"/>
      <c r="N2279" s="68"/>
      <c r="O2279" s="68"/>
      <c r="P2279" s="68"/>
      <c r="Q2279" s="68"/>
      <c r="R2279" s="68"/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</row>
    <row r="2280" spans="2:40">
      <c r="B2280" s="68"/>
      <c r="C2280" s="68"/>
      <c r="D2280" s="68"/>
      <c r="E2280" s="68"/>
      <c r="F2280" s="68"/>
      <c r="G2280" s="68"/>
      <c r="H2280" s="68"/>
      <c r="I2280" s="68"/>
      <c r="J2280" s="68"/>
      <c r="K2280" s="68"/>
      <c r="L2280" s="68"/>
      <c r="M2280" s="68"/>
      <c r="N2280" s="68"/>
      <c r="O2280" s="68"/>
      <c r="P2280" s="68"/>
      <c r="Q2280" s="68"/>
      <c r="R2280" s="68"/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</row>
    <row r="2281" spans="2:40">
      <c r="B2281" s="68"/>
      <c r="C2281" s="68"/>
      <c r="D2281" s="68"/>
      <c r="E2281" s="68"/>
      <c r="F2281" s="68"/>
      <c r="G2281" s="68"/>
      <c r="H2281" s="68"/>
      <c r="I2281" s="68"/>
      <c r="J2281" s="68"/>
      <c r="K2281" s="68"/>
      <c r="L2281" s="68"/>
      <c r="M2281" s="68"/>
      <c r="N2281" s="68"/>
      <c r="O2281" s="68"/>
      <c r="P2281" s="68"/>
      <c r="Q2281" s="68"/>
      <c r="R2281" s="68"/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</row>
    <row r="2282" spans="2:40">
      <c r="B2282" s="68"/>
      <c r="C2282" s="68"/>
      <c r="D2282" s="68"/>
      <c r="E2282" s="68"/>
      <c r="F2282" s="68"/>
      <c r="G2282" s="68"/>
      <c r="H2282" s="68"/>
      <c r="I2282" s="68"/>
      <c r="J2282" s="68"/>
      <c r="K2282" s="68"/>
      <c r="L2282" s="68"/>
      <c r="M2282" s="68"/>
      <c r="N2282" s="68"/>
      <c r="O2282" s="68"/>
      <c r="P2282" s="68"/>
      <c r="Q2282" s="68"/>
      <c r="R2282" s="68"/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</row>
    <row r="2283" spans="2:40">
      <c r="B2283" s="68"/>
      <c r="C2283" s="68"/>
      <c r="D2283" s="68"/>
      <c r="E2283" s="68"/>
      <c r="F2283" s="68"/>
      <c r="G2283" s="68"/>
      <c r="H2283" s="68"/>
      <c r="I2283" s="68"/>
      <c r="J2283" s="68"/>
      <c r="K2283" s="68"/>
      <c r="L2283" s="68"/>
      <c r="M2283" s="68"/>
      <c r="N2283" s="68"/>
      <c r="O2283" s="68"/>
      <c r="P2283" s="68"/>
      <c r="Q2283" s="68"/>
      <c r="R2283" s="68"/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</row>
    <row r="2284" spans="2:40">
      <c r="B2284" s="68"/>
      <c r="C2284" s="68"/>
      <c r="D2284" s="68"/>
      <c r="E2284" s="68"/>
      <c r="F2284" s="68"/>
      <c r="G2284" s="68"/>
      <c r="H2284" s="68"/>
      <c r="I2284" s="68"/>
      <c r="J2284" s="68"/>
      <c r="K2284" s="68"/>
      <c r="L2284" s="68"/>
      <c r="M2284" s="68"/>
      <c r="N2284" s="68"/>
      <c r="O2284" s="68"/>
      <c r="P2284" s="68"/>
      <c r="Q2284" s="68"/>
      <c r="R2284" s="68"/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</row>
    <row r="2285" spans="2:40">
      <c r="B2285" s="68"/>
      <c r="C2285" s="68"/>
      <c r="D2285" s="68"/>
      <c r="E2285" s="68"/>
      <c r="F2285" s="68"/>
      <c r="G2285" s="68"/>
      <c r="H2285" s="68"/>
      <c r="I2285" s="68"/>
      <c r="J2285" s="68"/>
      <c r="K2285" s="68"/>
      <c r="L2285" s="68"/>
      <c r="M2285" s="68"/>
      <c r="N2285" s="68"/>
      <c r="O2285" s="68"/>
      <c r="P2285" s="68"/>
      <c r="Q2285" s="68"/>
      <c r="R2285" s="68"/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</row>
    <row r="2286" spans="2:40">
      <c r="B2286" s="68"/>
      <c r="C2286" s="68"/>
      <c r="D2286" s="68"/>
      <c r="E2286" s="68"/>
      <c r="F2286" s="68"/>
      <c r="G2286" s="68"/>
      <c r="H2286" s="68"/>
      <c r="I2286" s="68"/>
      <c r="J2286" s="68"/>
      <c r="K2286" s="68"/>
      <c r="L2286" s="68"/>
      <c r="M2286" s="68"/>
      <c r="N2286" s="68"/>
      <c r="O2286" s="68"/>
      <c r="P2286" s="68"/>
      <c r="Q2286" s="68"/>
      <c r="R2286" s="68"/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</row>
    <row r="2287" spans="2:40">
      <c r="B2287" s="68"/>
      <c r="C2287" s="68"/>
      <c r="D2287" s="68"/>
      <c r="E2287" s="68"/>
      <c r="F2287" s="68"/>
      <c r="G2287" s="68"/>
      <c r="H2287" s="68"/>
      <c r="I2287" s="68"/>
      <c r="J2287" s="68"/>
      <c r="K2287" s="68"/>
      <c r="L2287" s="68"/>
      <c r="M2287" s="68"/>
      <c r="N2287" s="68"/>
      <c r="O2287" s="68"/>
      <c r="P2287" s="68"/>
      <c r="Q2287" s="68"/>
      <c r="R2287" s="68"/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</row>
    <row r="2288" spans="2:40">
      <c r="B2288" s="68"/>
      <c r="C2288" s="68"/>
      <c r="D2288" s="68"/>
      <c r="E2288" s="68"/>
      <c r="F2288" s="68"/>
      <c r="G2288" s="68"/>
      <c r="H2288" s="68"/>
      <c r="I2288" s="68"/>
      <c r="J2288" s="68"/>
      <c r="K2288" s="68"/>
      <c r="L2288" s="68"/>
      <c r="M2288" s="68"/>
      <c r="N2288" s="68"/>
      <c r="O2288" s="68"/>
      <c r="P2288" s="68"/>
      <c r="Q2288" s="68"/>
      <c r="R2288" s="68"/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</row>
    <row r="2289" spans="2:40">
      <c r="B2289" s="68"/>
      <c r="C2289" s="68"/>
      <c r="D2289" s="68"/>
      <c r="E2289" s="68"/>
      <c r="F2289" s="68"/>
      <c r="G2289" s="68"/>
      <c r="H2289" s="68"/>
      <c r="I2289" s="68"/>
      <c r="J2289" s="68"/>
      <c r="K2289" s="68"/>
      <c r="L2289" s="68"/>
      <c r="M2289" s="68"/>
      <c r="N2289" s="68"/>
      <c r="O2289" s="68"/>
      <c r="P2289" s="68"/>
      <c r="Q2289" s="68"/>
      <c r="R2289" s="68"/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</row>
    <row r="2290" spans="2:40">
      <c r="B2290" s="68"/>
      <c r="C2290" s="68"/>
      <c r="D2290" s="68"/>
      <c r="E2290" s="68"/>
      <c r="F2290" s="68"/>
      <c r="G2290" s="68"/>
      <c r="H2290" s="68"/>
      <c r="I2290" s="68"/>
      <c r="J2290" s="68"/>
      <c r="K2290" s="68"/>
      <c r="L2290" s="68"/>
      <c r="M2290" s="68"/>
      <c r="N2290" s="68"/>
      <c r="O2290" s="68"/>
      <c r="P2290" s="68"/>
      <c r="Q2290" s="68"/>
      <c r="R2290" s="68"/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</row>
    <row r="2291" spans="2:40">
      <c r="B2291" s="68"/>
      <c r="C2291" s="68"/>
      <c r="D2291" s="68"/>
      <c r="E2291" s="68"/>
      <c r="F2291" s="68"/>
      <c r="G2291" s="68"/>
      <c r="H2291" s="68"/>
      <c r="I2291" s="68"/>
      <c r="J2291" s="68"/>
      <c r="K2291" s="68"/>
      <c r="L2291" s="68"/>
      <c r="M2291" s="68"/>
      <c r="N2291" s="68"/>
      <c r="O2291" s="68"/>
      <c r="P2291" s="68"/>
      <c r="Q2291" s="68"/>
      <c r="R2291" s="68"/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</row>
    <row r="2292" spans="2:40">
      <c r="B2292" s="68"/>
      <c r="C2292" s="68"/>
      <c r="D2292" s="68"/>
      <c r="E2292" s="68"/>
      <c r="F2292" s="68"/>
      <c r="G2292" s="68"/>
      <c r="H2292" s="68"/>
      <c r="I2292" s="68"/>
      <c r="J2292" s="68"/>
      <c r="K2292" s="68"/>
      <c r="L2292" s="68"/>
      <c r="M2292" s="68"/>
      <c r="N2292" s="68"/>
      <c r="O2292" s="68"/>
      <c r="P2292" s="68"/>
      <c r="Q2292" s="68"/>
      <c r="R2292" s="68"/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</row>
    <row r="2293" spans="2:40">
      <c r="B2293" s="68"/>
      <c r="C2293" s="68"/>
      <c r="D2293" s="68"/>
      <c r="E2293" s="68"/>
      <c r="F2293" s="68"/>
      <c r="G2293" s="68"/>
      <c r="H2293" s="68"/>
      <c r="I2293" s="68"/>
      <c r="J2293" s="68"/>
      <c r="K2293" s="68"/>
      <c r="L2293" s="68"/>
      <c r="M2293" s="68"/>
      <c r="N2293" s="68"/>
      <c r="O2293" s="68"/>
      <c r="P2293" s="68"/>
      <c r="Q2293" s="68"/>
      <c r="R2293" s="68"/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</row>
    <row r="2294" spans="2:40">
      <c r="B2294" s="68"/>
      <c r="C2294" s="68"/>
      <c r="D2294" s="68"/>
      <c r="E2294" s="68"/>
      <c r="F2294" s="68"/>
      <c r="G2294" s="68"/>
      <c r="H2294" s="68"/>
      <c r="I2294" s="68"/>
      <c r="J2294" s="68"/>
      <c r="K2294" s="68"/>
      <c r="L2294" s="68"/>
      <c r="M2294" s="68"/>
      <c r="N2294" s="68"/>
      <c r="O2294" s="68"/>
      <c r="P2294" s="68"/>
      <c r="Q2294" s="68"/>
      <c r="R2294" s="68"/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</row>
    <row r="2295" spans="2:40">
      <c r="B2295" s="68"/>
      <c r="C2295" s="68"/>
      <c r="D2295" s="68"/>
      <c r="E2295" s="68"/>
      <c r="F2295" s="68"/>
      <c r="G2295" s="68"/>
      <c r="H2295" s="68"/>
      <c r="I2295" s="68"/>
      <c r="J2295" s="68"/>
      <c r="K2295" s="68"/>
      <c r="L2295" s="68"/>
      <c r="M2295" s="68"/>
      <c r="N2295" s="68"/>
      <c r="O2295" s="68"/>
      <c r="P2295" s="68"/>
      <c r="Q2295" s="68"/>
      <c r="R2295" s="68"/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</row>
    <row r="2296" spans="2:40">
      <c r="B2296" s="68"/>
      <c r="C2296" s="68"/>
      <c r="D2296" s="68"/>
      <c r="E2296" s="68"/>
      <c r="F2296" s="68"/>
      <c r="G2296" s="68"/>
      <c r="H2296" s="68"/>
      <c r="I2296" s="68"/>
      <c r="J2296" s="68"/>
      <c r="K2296" s="68"/>
      <c r="L2296" s="68"/>
      <c r="M2296" s="68"/>
      <c r="N2296" s="68"/>
      <c r="O2296" s="68"/>
      <c r="P2296" s="68"/>
      <c r="Q2296" s="68"/>
      <c r="R2296" s="68"/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</row>
    <row r="2297" spans="2:40">
      <c r="B2297" s="68"/>
      <c r="C2297" s="68"/>
      <c r="D2297" s="68"/>
      <c r="E2297" s="68"/>
      <c r="F2297" s="68"/>
      <c r="G2297" s="68"/>
      <c r="H2297" s="68"/>
      <c r="I2297" s="68"/>
      <c r="J2297" s="68"/>
      <c r="K2297" s="68"/>
      <c r="L2297" s="68"/>
      <c r="M2297" s="68"/>
      <c r="N2297" s="68"/>
      <c r="O2297" s="68"/>
      <c r="P2297" s="68"/>
      <c r="Q2297" s="68"/>
      <c r="R2297" s="68"/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</row>
    <row r="2298" spans="2:40">
      <c r="B2298" s="68"/>
      <c r="C2298" s="68"/>
      <c r="D2298" s="68"/>
      <c r="E2298" s="68"/>
      <c r="F2298" s="68"/>
      <c r="G2298" s="68"/>
      <c r="H2298" s="68"/>
      <c r="I2298" s="68"/>
      <c r="J2298" s="68"/>
      <c r="K2298" s="68"/>
      <c r="L2298" s="68"/>
      <c r="M2298" s="68"/>
      <c r="N2298" s="68"/>
      <c r="O2298" s="68"/>
      <c r="P2298" s="68"/>
      <c r="Q2298" s="68"/>
      <c r="R2298" s="68"/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</row>
    <row r="2299" spans="2:40">
      <c r="B2299" s="68"/>
      <c r="C2299" s="68"/>
      <c r="D2299" s="68"/>
      <c r="E2299" s="68"/>
      <c r="F2299" s="68"/>
      <c r="G2299" s="68"/>
      <c r="H2299" s="68"/>
      <c r="I2299" s="68"/>
      <c r="J2299" s="68"/>
      <c r="K2299" s="68"/>
      <c r="L2299" s="68"/>
      <c r="M2299" s="68"/>
      <c r="N2299" s="68"/>
      <c r="O2299" s="68"/>
      <c r="P2299" s="68"/>
      <c r="Q2299" s="68"/>
      <c r="R2299" s="68"/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</row>
    <row r="2300" spans="2:40">
      <c r="B2300" s="68"/>
      <c r="C2300" s="68"/>
      <c r="D2300" s="68"/>
      <c r="E2300" s="68"/>
      <c r="F2300" s="68"/>
      <c r="G2300" s="68"/>
      <c r="H2300" s="68"/>
      <c r="I2300" s="68"/>
      <c r="J2300" s="68"/>
      <c r="K2300" s="68"/>
      <c r="L2300" s="68"/>
      <c r="M2300" s="68"/>
      <c r="N2300" s="68"/>
      <c r="O2300" s="68"/>
      <c r="P2300" s="68"/>
      <c r="Q2300" s="68"/>
      <c r="R2300" s="68"/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</row>
    <row r="2301" spans="2:40">
      <c r="B2301" s="68"/>
      <c r="C2301" s="68"/>
      <c r="D2301" s="68"/>
      <c r="E2301" s="68"/>
      <c r="F2301" s="68"/>
      <c r="G2301" s="68"/>
      <c r="H2301" s="68"/>
      <c r="I2301" s="68"/>
      <c r="J2301" s="68"/>
      <c r="K2301" s="68"/>
      <c r="L2301" s="68"/>
      <c r="M2301" s="68"/>
      <c r="N2301" s="68"/>
      <c r="O2301" s="68"/>
      <c r="P2301" s="68"/>
      <c r="Q2301" s="68"/>
      <c r="R2301" s="68"/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</row>
    <row r="2302" spans="2:40">
      <c r="B2302" s="68"/>
      <c r="C2302" s="68"/>
      <c r="D2302" s="68"/>
      <c r="E2302" s="68"/>
      <c r="F2302" s="68"/>
      <c r="G2302" s="68"/>
      <c r="H2302" s="68"/>
      <c r="I2302" s="68"/>
      <c r="J2302" s="68"/>
      <c r="K2302" s="68"/>
      <c r="L2302" s="68"/>
      <c r="M2302" s="68"/>
      <c r="N2302" s="68"/>
      <c r="O2302" s="68"/>
      <c r="P2302" s="68"/>
      <c r="Q2302" s="68"/>
      <c r="R2302" s="68"/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</row>
    <row r="2303" spans="2:40">
      <c r="B2303" s="68"/>
      <c r="C2303" s="68"/>
      <c r="D2303" s="68"/>
      <c r="E2303" s="68"/>
      <c r="F2303" s="68"/>
      <c r="G2303" s="68"/>
      <c r="H2303" s="68"/>
      <c r="I2303" s="68"/>
      <c r="J2303" s="68"/>
      <c r="K2303" s="68"/>
      <c r="L2303" s="68"/>
      <c r="M2303" s="68"/>
      <c r="N2303" s="68"/>
      <c r="O2303" s="68"/>
      <c r="P2303" s="68"/>
      <c r="Q2303" s="68"/>
      <c r="R2303" s="68"/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</row>
    <row r="2304" spans="2:40">
      <c r="B2304" s="68"/>
      <c r="C2304" s="68"/>
      <c r="D2304" s="68"/>
      <c r="E2304" s="68"/>
      <c r="F2304" s="68"/>
      <c r="G2304" s="68"/>
      <c r="H2304" s="68"/>
      <c r="I2304" s="68"/>
      <c r="J2304" s="68"/>
      <c r="K2304" s="68"/>
      <c r="L2304" s="68"/>
      <c r="M2304" s="68"/>
      <c r="N2304" s="68"/>
      <c r="O2304" s="68"/>
      <c r="P2304" s="68"/>
      <c r="Q2304" s="68"/>
      <c r="R2304" s="68"/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</row>
    <row r="2305" spans="2:40">
      <c r="B2305" s="68"/>
      <c r="C2305" s="68"/>
      <c r="D2305" s="68"/>
      <c r="E2305" s="68"/>
      <c r="F2305" s="68"/>
      <c r="G2305" s="68"/>
      <c r="H2305" s="68"/>
      <c r="I2305" s="68"/>
      <c r="J2305" s="68"/>
      <c r="K2305" s="68"/>
      <c r="L2305" s="68"/>
      <c r="M2305" s="68"/>
      <c r="N2305" s="68"/>
      <c r="O2305" s="68"/>
      <c r="P2305" s="68"/>
      <c r="Q2305" s="68"/>
      <c r="R2305" s="68"/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</row>
    <row r="2306" spans="2:40">
      <c r="B2306" s="68"/>
      <c r="C2306" s="68"/>
      <c r="D2306" s="68"/>
      <c r="E2306" s="68"/>
      <c r="F2306" s="68"/>
      <c r="G2306" s="68"/>
      <c r="H2306" s="68"/>
      <c r="I2306" s="68"/>
      <c r="J2306" s="68"/>
      <c r="K2306" s="68"/>
      <c r="L2306" s="68"/>
      <c r="M2306" s="68"/>
      <c r="N2306" s="68"/>
      <c r="O2306" s="68"/>
      <c r="P2306" s="68"/>
      <c r="Q2306" s="68"/>
      <c r="R2306" s="68"/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</row>
    <row r="2307" spans="2:40">
      <c r="B2307" s="68"/>
      <c r="C2307" s="68"/>
      <c r="D2307" s="68"/>
      <c r="E2307" s="68"/>
      <c r="F2307" s="68"/>
      <c r="G2307" s="68"/>
      <c r="H2307" s="68"/>
      <c r="I2307" s="68"/>
      <c r="J2307" s="68"/>
      <c r="K2307" s="68"/>
      <c r="L2307" s="68"/>
      <c r="M2307" s="68"/>
      <c r="N2307" s="68"/>
      <c r="O2307" s="68"/>
      <c r="P2307" s="68"/>
      <c r="Q2307" s="68"/>
      <c r="R2307" s="68"/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</row>
    <row r="2308" spans="2:40">
      <c r="B2308" s="68"/>
      <c r="C2308" s="68"/>
      <c r="D2308" s="68"/>
      <c r="E2308" s="68"/>
      <c r="F2308" s="68"/>
      <c r="G2308" s="68"/>
      <c r="H2308" s="68"/>
      <c r="I2308" s="68"/>
      <c r="J2308" s="68"/>
      <c r="K2308" s="68"/>
      <c r="L2308" s="68"/>
      <c r="M2308" s="68"/>
      <c r="N2308" s="68"/>
      <c r="O2308" s="68"/>
      <c r="P2308" s="68"/>
      <c r="Q2308" s="68"/>
      <c r="R2308" s="68"/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</row>
    <row r="2309" spans="2:40">
      <c r="B2309" s="68"/>
      <c r="C2309" s="68"/>
      <c r="D2309" s="68"/>
      <c r="E2309" s="68"/>
      <c r="F2309" s="68"/>
      <c r="G2309" s="68"/>
      <c r="H2309" s="68"/>
      <c r="I2309" s="68"/>
      <c r="J2309" s="68"/>
      <c r="K2309" s="68"/>
      <c r="L2309" s="68"/>
      <c r="M2309" s="68"/>
      <c r="N2309" s="68"/>
      <c r="O2309" s="68"/>
      <c r="P2309" s="68"/>
      <c r="Q2309" s="68"/>
      <c r="R2309" s="68"/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</row>
    <row r="2310" spans="2:40">
      <c r="B2310" s="68"/>
      <c r="C2310" s="68"/>
      <c r="D2310" s="68"/>
      <c r="E2310" s="68"/>
      <c r="F2310" s="68"/>
      <c r="G2310" s="68"/>
      <c r="H2310" s="68"/>
      <c r="I2310" s="68"/>
      <c r="J2310" s="68"/>
      <c r="K2310" s="68"/>
      <c r="L2310" s="68"/>
      <c r="M2310" s="68"/>
      <c r="N2310" s="68"/>
      <c r="O2310" s="68"/>
      <c r="P2310" s="68"/>
      <c r="Q2310" s="68"/>
      <c r="R2310" s="68"/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</row>
    <row r="2311" spans="2:40">
      <c r="B2311" s="68"/>
      <c r="C2311" s="68"/>
      <c r="D2311" s="68"/>
      <c r="E2311" s="68"/>
      <c r="F2311" s="68"/>
      <c r="G2311" s="68"/>
      <c r="H2311" s="68"/>
      <c r="I2311" s="68"/>
      <c r="J2311" s="68"/>
      <c r="K2311" s="68"/>
      <c r="L2311" s="68"/>
      <c r="M2311" s="68"/>
      <c r="N2311" s="68"/>
      <c r="O2311" s="68"/>
      <c r="P2311" s="68"/>
      <c r="Q2311" s="68"/>
      <c r="R2311" s="68"/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</row>
    <row r="2312" spans="2:40">
      <c r="B2312" s="68"/>
      <c r="C2312" s="68"/>
      <c r="D2312" s="68"/>
      <c r="E2312" s="68"/>
      <c r="F2312" s="68"/>
      <c r="G2312" s="68"/>
      <c r="H2312" s="68"/>
      <c r="I2312" s="68"/>
      <c r="J2312" s="68"/>
      <c r="K2312" s="68"/>
      <c r="L2312" s="68"/>
      <c r="M2312" s="68"/>
      <c r="N2312" s="68"/>
      <c r="O2312" s="68"/>
      <c r="P2312" s="68"/>
      <c r="Q2312" s="68"/>
      <c r="R2312" s="68"/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</row>
    <row r="2313" spans="2:40">
      <c r="B2313" s="68"/>
      <c r="C2313" s="68"/>
      <c r="D2313" s="68"/>
      <c r="E2313" s="68"/>
      <c r="F2313" s="68"/>
      <c r="G2313" s="68"/>
      <c r="H2313" s="68"/>
      <c r="I2313" s="68"/>
      <c r="J2313" s="68"/>
      <c r="K2313" s="68"/>
      <c r="L2313" s="68"/>
      <c r="M2313" s="68"/>
      <c r="N2313" s="68"/>
      <c r="O2313" s="68"/>
      <c r="P2313" s="68"/>
      <c r="Q2313" s="68"/>
      <c r="R2313" s="68"/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</row>
    <row r="2314" spans="2:40">
      <c r="B2314" s="68"/>
      <c r="C2314" s="68"/>
      <c r="D2314" s="68"/>
      <c r="E2314" s="68"/>
      <c r="F2314" s="68"/>
      <c r="G2314" s="68"/>
      <c r="H2314" s="68"/>
      <c r="I2314" s="68"/>
      <c r="J2314" s="68"/>
      <c r="K2314" s="68"/>
      <c r="L2314" s="68"/>
      <c r="M2314" s="68"/>
      <c r="N2314" s="68"/>
      <c r="O2314" s="68"/>
      <c r="P2314" s="68"/>
      <c r="Q2314" s="68"/>
      <c r="R2314" s="68"/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</row>
    <row r="2315" spans="2:40">
      <c r="B2315" s="68"/>
      <c r="C2315" s="68"/>
      <c r="D2315" s="68"/>
      <c r="E2315" s="68"/>
      <c r="F2315" s="68"/>
      <c r="G2315" s="68"/>
      <c r="H2315" s="68"/>
      <c r="I2315" s="68"/>
      <c r="J2315" s="68"/>
      <c r="K2315" s="68"/>
      <c r="L2315" s="68"/>
      <c r="M2315" s="68"/>
      <c r="N2315" s="68"/>
      <c r="O2315" s="68"/>
      <c r="P2315" s="68"/>
      <c r="Q2315" s="68"/>
      <c r="R2315" s="68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</row>
    <row r="2316" spans="2:40">
      <c r="B2316" s="68"/>
      <c r="C2316" s="68"/>
      <c r="D2316" s="68"/>
      <c r="E2316" s="68"/>
      <c r="F2316" s="68"/>
      <c r="G2316" s="68"/>
      <c r="H2316" s="68"/>
      <c r="I2316" s="68"/>
      <c r="J2316" s="68"/>
      <c r="K2316" s="68"/>
      <c r="L2316" s="68"/>
      <c r="M2316" s="68"/>
      <c r="N2316" s="68"/>
      <c r="O2316" s="68"/>
      <c r="P2316" s="68"/>
      <c r="Q2316" s="68"/>
      <c r="R2316" s="68"/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</row>
    <row r="2317" spans="2:40">
      <c r="B2317" s="68"/>
      <c r="C2317" s="68"/>
      <c r="D2317" s="68"/>
      <c r="E2317" s="68"/>
      <c r="F2317" s="68"/>
      <c r="G2317" s="68"/>
      <c r="H2317" s="68"/>
      <c r="I2317" s="68"/>
      <c r="J2317" s="68"/>
      <c r="K2317" s="68"/>
      <c r="L2317" s="68"/>
      <c r="M2317" s="68"/>
      <c r="N2317" s="68"/>
      <c r="O2317" s="68"/>
      <c r="P2317" s="68"/>
      <c r="Q2317" s="68"/>
      <c r="R2317" s="68"/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</row>
    <row r="2318" spans="2:40">
      <c r="B2318" s="68"/>
      <c r="C2318" s="68"/>
      <c r="D2318" s="68"/>
      <c r="E2318" s="68"/>
      <c r="F2318" s="68"/>
      <c r="G2318" s="68"/>
      <c r="H2318" s="68"/>
      <c r="I2318" s="68"/>
      <c r="J2318" s="68"/>
      <c r="K2318" s="68"/>
      <c r="L2318" s="68"/>
      <c r="M2318" s="68"/>
      <c r="N2318" s="68"/>
      <c r="O2318" s="68"/>
      <c r="P2318" s="68"/>
      <c r="Q2318" s="68"/>
      <c r="R2318" s="68"/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</row>
    <row r="2319" spans="2:40">
      <c r="B2319" s="68"/>
      <c r="C2319" s="68"/>
      <c r="D2319" s="68"/>
      <c r="E2319" s="68"/>
      <c r="F2319" s="68"/>
      <c r="G2319" s="68"/>
      <c r="H2319" s="68"/>
      <c r="I2319" s="68"/>
      <c r="J2319" s="68"/>
      <c r="K2319" s="68"/>
      <c r="L2319" s="68"/>
      <c r="M2319" s="68"/>
      <c r="N2319" s="68"/>
      <c r="O2319" s="68"/>
      <c r="P2319" s="68"/>
      <c r="Q2319" s="68"/>
      <c r="R2319" s="68"/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</row>
    <row r="2320" spans="2:40">
      <c r="B2320" s="68"/>
      <c r="C2320" s="68"/>
      <c r="D2320" s="68"/>
      <c r="E2320" s="68"/>
      <c r="F2320" s="68"/>
      <c r="G2320" s="68"/>
      <c r="H2320" s="68"/>
      <c r="I2320" s="68"/>
      <c r="J2320" s="68"/>
      <c r="K2320" s="68"/>
      <c r="L2320" s="68"/>
      <c r="M2320" s="68"/>
      <c r="N2320" s="68"/>
      <c r="O2320" s="68"/>
      <c r="P2320" s="68"/>
      <c r="Q2320" s="68"/>
      <c r="R2320" s="68"/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</row>
    <row r="2321" spans="2:40">
      <c r="B2321" s="68"/>
      <c r="C2321" s="68"/>
      <c r="D2321" s="68"/>
      <c r="E2321" s="68"/>
      <c r="F2321" s="68"/>
      <c r="G2321" s="68"/>
      <c r="H2321" s="68"/>
      <c r="I2321" s="68"/>
      <c r="J2321" s="68"/>
      <c r="K2321" s="68"/>
      <c r="L2321" s="68"/>
      <c r="M2321" s="68"/>
      <c r="N2321" s="68"/>
      <c r="O2321" s="68"/>
      <c r="P2321" s="68"/>
      <c r="Q2321" s="68"/>
      <c r="R2321" s="68"/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</row>
    <row r="2322" spans="2:40">
      <c r="B2322" s="68"/>
      <c r="C2322" s="68"/>
      <c r="D2322" s="68"/>
      <c r="E2322" s="68"/>
      <c r="F2322" s="68"/>
      <c r="G2322" s="68"/>
      <c r="H2322" s="68"/>
      <c r="I2322" s="68"/>
      <c r="J2322" s="68"/>
      <c r="K2322" s="68"/>
      <c r="L2322" s="68"/>
      <c r="M2322" s="68"/>
      <c r="N2322" s="68"/>
      <c r="O2322" s="68"/>
      <c r="P2322" s="68"/>
      <c r="Q2322" s="68"/>
      <c r="R2322" s="68"/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</row>
    <row r="2323" spans="2:40">
      <c r="B2323" s="68"/>
      <c r="C2323" s="68"/>
      <c r="D2323" s="68"/>
      <c r="E2323" s="68"/>
      <c r="F2323" s="68"/>
      <c r="G2323" s="68"/>
      <c r="H2323" s="68"/>
      <c r="I2323" s="68"/>
      <c r="J2323" s="68"/>
      <c r="K2323" s="68"/>
      <c r="L2323" s="68"/>
      <c r="M2323" s="68"/>
      <c r="N2323" s="68"/>
      <c r="O2323" s="68"/>
      <c r="P2323" s="68"/>
      <c r="Q2323" s="68"/>
      <c r="R2323" s="68"/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</row>
    <row r="2324" spans="2:40">
      <c r="B2324" s="68"/>
      <c r="C2324" s="68"/>
      <c r="D2324" s="68"/>
      <c r="E2324" s="68"/>
      <c r="F2324" s="68"/>
      <c r="G2324" s="68"/>
      <c r="H2324" s="68"/>
      <c r="I2324" s="68"/>
      <c r="J2324" s="68"/>
      <c r="K2324" s="68"/>
      <c r="L2324" s="68"/>
      <c r="M2324" s="68"/>
      <c r="N2324" s="68"/>
      <c r="O2324" s="68"/>
      <c r="P2324" s="68"/>
      <c r="Q2324" s="68"/>
      <c r="R2324" s="68"/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</row>
    <row r="2325" spans="2:40">
      <c r="B2325" s="68"/>
      <c r="C2325" s="68"/>
      <c r="D2325" s="68"/>
      <c r="E2325" s="68"/>
      <c r="F2325" s="68"/>
      <c r="G2325" s="68"/>
      <c r="H2325" s="68"/>
      <c r="I2325" s="68"/>
      <c r="J2325" s="68"/>
      <c r="K2325" s="68"/>
      <c r="L2325" s="68"/>
      <c r="M2325" s="68"/>
      <c r="N2325" s="68"/>
      <c r="O2325" s="68"/>
      <c r="P2325" s="68"/>
      <c r="Q2325" s="68"/>
      <c r="R2325" s="68"/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</row>
  </sheetData>
  <phoneticPr fontId="2" type="noConversion"/>
  <pageMargins left="0.511811024" right="0.511811024" top="0.78740157499999996" bottom="0.78740157499999996" header="0.31496062000000002" footer="0.31496062000000002"/>
  <pageSetup paperSize="9" orientation="portrait" verticalDpi="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H98"/>
  <sheetViews>
    <sheetView showGridLines="0" workbookViewId="0"/>
  </sheetViews>
  <sheetFormatPr defaultRowHeight="12.75"/>
  <cols>
    <col min="1" max="1" width="21.7109375" style="248" bestFit="1" customWidth="1"/>
    <col min="2" max="2" width="16.28515625" style="248" bestFit="1" customWidth="1"/>
    <col min="3" max="3" width="14.42578125" style="248" customWidth="1"/>
    <col min="4" max="4" width="22.5703125" style="248" customWidth="1"/>
    <col min="5" max="6" width="9.140625" style="248"/>
    <col min="7" max="7" width="8.28515625" style="248" customWidth="1"/>
    <col min="8" max="8" width="12" style="248" bestFit="1" customWidth="1"/>
    <col min="9" max="10" width="9.140625" style="248"/>
    <col min="11" max="11" width="9.7109375" style="248" bestFit="1" customWidth="1"/>
    <col min="12" max="15" width="9.140625" style="248"/>
    <col min="16" max="16" width="10" style="248" bestFit="1" customWidth="1"/>
    <col min="17" max="17" width="11.140625" style="248" bestFit="1" customWidth="1"/>
    <col min="18" max="18" width="11.28515625" style="248" bestFit="1" customWidth="1"/>
    <col min="19" max="24" width="9.140625" style="248"/>
    <col min="25" max="25" width="7.85546875" style="248" bestFit="1" customWidth="1"/>
    <col min="26" max="26" width="10.140625" style="248" bestFit="1" customWidth="1"/>
    <col min="27" max="28" width="9.7109375" style="248" bestFit="1" customWidth="1"/>
    <col min="29" max="29" width="9.140625" style="248"/>
    <col min="30" max="30" width="12" style="248" customWidth="1"/>
    <col min="31" max="31" width="20.5703125" style="248" bestFit="1" customWidth="1"/>
    <col min="32" max="255" width="9.140625" style="248"/>
    <col min="256" max="256" width="21.85546875" style="248" customWidth="1"/>
    <col min="257" max="257" width="9.140625" style="248"/>
    <col min="258" max="258" width="14.7109375" style="248" customWidth="1"/>
    <col min="259" max="259" width="12" style="248" customWidth="1"/>
    <col min="260" max="260" width="9.140625" style="248"/>
    <col min="261" max="261" width="10.42578125" style="248" bestFit="1" customWidth="1"/>
    <col min="262" max="262" width="21.7109375" style="248" bestFit="1" customWidth="1"/>
    <col min="263" max="263" width="22" style="248" bestFit="1" customWidth="1"/>
    <col min="264" max="264" width="14.42578125" style="248" customWidth="1"/>
    <col min="265" max="265" width="16.42578125" style="248" customWidth="1"/>
    <col min="266" max="511" width="9.140625" style="248"/>
    <col min="512" max="512" width="21.85546875" style="248" customWidth="1"/>
    <col min="513" max="513" width="9.140625" style="248"/>
    <col min="514" max="514" width="14.7109375" style="248" customWidth="1"/>
    <col min="515" max="515" width="12" style="248" customWidth="1"/>
    <col min="516" max="516" width="9.140625" style="248"/>
    <col min="517" max="517" width="10.42578125" style="248" bestFit="1" customWidth="1"/>
    <col min="518" max="518" width="21.7109375" style="248" bestFit="1" customWidth="1"/>
    <col min="519" max="519" width="22" style="248" bestFit="1" customWidth="1"/>
    <col min="520" max="520" width="14.42578125" style="248" customWidth="1"/>
    <col min="521" max="521" width="16.42578125" style="248" customWidth="1"/>
    <col min="522" max="767" width="9.140625" style="248"/>
    <col min="768" max="768" width="21.85546875" style="248" customWidth="1"/>
    <col min="769" max="769" width="9.140625" style="248"/>
    <col min="770" max="770" width="14.7109375" style="248" customWidth="1"/>
    <col min="771" max="771" width="12" style="248" customWidth="1"/>
    <col min="772" max="772" width="9.140625" style="248"/>
    <col min="773" max="773" width="10.42578125" style="248" bestFit="1" customWidth="1"/>
    <col min="774" max="774" width="21.7109375" style="248" bestFit="1" customWidth="1"/>
    <col min="775" max="775" width="22" style="248" bestFit="1" customWidth="1"/>
    <col min="776" max="776" width="14.42578125" style="248" customWidth="1"/>
    <col min="777" max="777" width="16.42578125" style="248" customWidth="1"/>
    <col min="778" max="1023" width="9.140625" style="248"/>
    <col min="1024" max="1024" width="21.85546875" style="248" customWidth="1"/>
    <col min="1025" max="1025" width="9.140625" style="248"/>
    <col min="1026" max="1026" width="14.7109375" style="248" customWidth="1"/>
    <col min="1027" max="1027" width="12" style="248" customWidth="1"/>
    <col min="1028" max="1028" width="9.140625" style="248"/>
    <col min="1029" max="1029" width="10.42578125" style="248" bestFit="1" customWidth="1"/>
    <col min="1030" max="1030" width="21.7109375" style="248" bestFit="1" customWidth="1"/>
    <col min="1031" max="1031" width="22" style="248" bestFit="1" customWidth="1"/>
    <col min="1032" max="1032" width="14.42578125" style="248" customWidth="1"/>
    <col min="1033" max="1033" width="16.42578125" style="248" customWidth="1"/>
    <col min="1034" max="1279" width="9.140625" style="248"/>
    <col min="1280" max="1280" width="21.85546875" style="248" customWidth="1"/>
    <col min="1281" max="1281" width="9.140625" style="248"/>
    <col min="1282" max="1282" width="14.7109375" style="248" customWidth="1"/>
    <col min="1283" max="1283" width="12" style="248" customWidth="1"/>
    <col min="1284" max="1284" width="9.140625" style="248"/>
    <col min="1285" max="1285" width="10.42578125" style="248" bestFit="1" customWidth="1"/>
    <col min="1286" max="1286" width="21.7109375" style="248" bestFit="1" customWidth="1"/>
    <col min="1287" max="1287" width="22" style="248" bestFit="1" customWidth="1"/>
    <col min="1288" max="1288" width="14.42578125" style="248" customWidth="1"/>
    <col min="1289" max="1289" width="16.42578125" style="248" customWidth="1"/>
    <col min="1290" max="1535" width="9.140625" style="248"/>
    <col min="1536" max="1536" width="21.85546875" style="248" customWidth="1"/>
    <col min="1537" max="1537" width="9.140625" style="248"/>
    <col min="1538" max="1538" width="14.7109375" style="248" customWidth="1"/>
    <col min="1539" max="1539" width="12" style="248" customWidth="1"/>
    <col min="1540" max="1540" width="9.140625" style="248"/>
    <col min="1541" max="1541" width="10.42578125" style="248" bestFit="1" customWidth="1"/>
    <col min="1542" max="1542" width="21.7109375" style="248" bestFit="1" customWidth="1"/>
    <col min="1543" max="1543" width="22" style="248" bestFit="1" customWidth="1"/>
    <col min="1544" max="1544" width="14.42578125" style="248" customWidth="1"/>
    <col min="1545" max="1545" width="16.42578125" style="248" customWidth="1"/>
    <col min="1546" max="1791" width="9.140625" style="248"/>
    <col min="1792" max="1792" width="21.85546875" style="248" customWidth="1"/>
    <col min="1793" max="1793" width="9.140625" style="248"/>
    <col min="1794" max="1794" width="14.7109375" style="248" customWidth="1"/>
    <col min="1795" max="1795" width="12" style="248" customWidth="1"/>
    <col min="1796" max="1796" width="9.140625" style="248"/>
    <col min="1797" max="1797" width="10.42578125" style="248" bestFit="1" customWidth="1"/>
    <col min="1798" max="1798" width="21.7109375" style="248" bestFit="1" customWidth="1"/>
    <col min="1799" max="1799" width="22" style="248" bestFit="1" customWidth="1"/>
    <col min="1800" max="1800" width="14.42578125" style="248" customWidth="1"/>
    <col min="1801" max="1801" width="16.42578125" style="248" customWidth="1"/>
    <col min="1802" max="2047" width="9.140625" style="248"/>
    <col min="2048" max="2048" width="21.85546875" style="248" customWidth="1"/>
    <col min="2049" max="2049" width="9.140625" style="248"/>
    <col min="2050" max="2050" width="14.7109375" style="248" customWidth="1"/>
    <col min="2051" max="2051" width="12" style="248" customWidth="1"/>
    <col min="2052" max="2052" width="9.140625" style="248"/>
    <col min="2053" max="2053" width="10.42578125" style="248" bestFit="1" customWidth="1"/>
    <col min="2054" max="2054" width="21.7109375" style="248" bestFit="1" customWidth="1"/>
    <col min="2055" max="2055" width="22" style="248" bestFit="1" customWidth="1"/>
    <col min="2056" max="2056" width="14.42578125" style="248" customWidth="1"/>
    <col min="2057" max="2057" width="16.42578125" style="248" customWidth="1"/>
    <col min="2058" max="2303" width="9.140625" style="248"/>
    <col min="2304" max="2304" width="21.85546875" style="248" customWidth="1"/>
    <col min="2305" max="2305" width="9.140625" style="248"/>
    <col min="2306" max="2306" width="14.7109375" style="248" customWidth="1"/>
    <col min="2307" max="2307" width="12" style="248" customWidth="1"/>
    <col min="2308" max="2308" width="9.140625" style="248"/>
    <col min="2309" max="2309" width="10.42578125" style="248" bestFit="1" customWidth="1"/>
    <col min="2310" max="2310" width="21.7109375" style="248" bestFit="1" customWidth="1"/>
    <col min="2311" max="2311" width="22" style="248" bestFit="1" customWidth="1"/>
    <col min="2312" max="2312" width="14.42578125" style="248" customWidth="1"/>
    <col min="2313" max="2313" width="16.42578125" style="248" customWidth="1"/>
    <col min="2314" max="2559" width="9.140625" style="248"/>
    <col min="2560" max="2560" width="21.85546875" style="248" customWidth="1"/>
    <col min="2561" max="2561" width="9.140625" style="248"/>
    <col min="2562" max="2562" width="14.7109375" style="248" customWidth="1"/>
    <col min="2563" max="2563" width="12" style="248" customWidth="1"/>
    <col min="2564" max="2564" width="9.140625" style="248"/>
    <col min="2565" max="2565" width="10.42578125" style="248" bestFit="1" customWidth="1"/>
    <col min="2566" max="2566" width="21.7109375" style="248" bestFit="1" customWidth="1"/>
    <col min="2567" max="2567" width="22" style="248" bestFit="1" customWidth="1"/>
    <col min="2568" max="2568" width="14.42578125" style="248" customWidth="1"/>
    <col min="2569" max="2569" width="16.42578125" style="248" customWidth="1"/>
    <col min="2570" max="2815" width="9.140625" style="248"/>
    <col min="2816" max="2816" width="21.85546875" style="248" customWidth="1"/>
    <col min="2817" max="2817" width="9.140625" style="248"/>
    <col min="2818" max="2818" width="14.7109375" style="248" customWidth="1"/>
    <col min="2819" max="2819" width="12" style="248" customWidth="1"/>
    <col min="2820" max="2820" width="9.140625" style="248"/>
    <col min="2821" max="2821" width="10.42578125" style="248" bestFit="1" customWidth="1"/>
    <col min="2822" max="2822" width="21.7109375" style="248" bestFit="1" customWidth="1"/>
    <col min="2823" max="2823" width="22" style="248" bestFit="1" customWidth="1"/>
    <col min="2824" max="2824" width="14.42578125" style="248" customWidth="1"/>
    <col min="2825" max="2825" width="16.42578125" style="248" customWidth="1"/>
    <col min="2826" max="3071" width="9.140625" style="248"/>
    <col min="3072" max="3072" width="21.85546875" style="248" customWidth="1"/>
    <col min="3073" max="3073" width="9.140625" style="248"/>
    <col min="3074" max="3074" width="14.7109375" style="248" customWidth="1"/>
    <col min="3075" max="3075" width="12" style="248" customWidth="1"/>
    <col min="3076" max="3076" width="9.140625" style="248"/>
    <col min="3077" max="3077" width="10.42578125" style="248" bestFit="1" customWidth="1"/>
    <col min="3078" max="3078" width="21.7109375" style="248" bestFit="1" customWidth="1"/>
    <col min="3079" max="3079" width="22" style="248" bestFit="1" customWidth="1"/>
    <col min="3080" max="3080" width="14.42578125" style="248" customWidth="1"/>
    <col min="3081" max="3081" width="16.42578125" style="248" customWidth="1"/>
    <col min="3082" max="3327" width="9.140625" style="248"/>
    <col min="3328" max="3328" width="21.85546875" style="248" customWidth="1"/>
    <col min="3329" max="3329" width="9.140625" style="248"/>
    <col min="3330" max="3330" width="14.7109375" style="248" customWidth="1"/>
    <col min="3331" max="3331" width="12" style="248" customWidth="1"/>
    <col min="3332" max="3332" width="9.140625" style="248"/>
    <col min="3333" max="3333" width="10.42578125" style="248" bestFit="1" customWidth="1"/>
    <col min="3334" max="3334" width="21.7109375" style="248" bestFit="1" customWidth="1"/>
    <col min="3335" max="3335" width="22" style="248" bestFit="1" customWidth="1"/>
    <col min="3336" max="3336" width="14.42578125" style="248" customWidth="1"/>
    <col min="3337" max="3337" width="16.42578125" style="248" customWidth="1"/>
    <col min="3338" max="3583" width="9.140625" style="248"/>
    <col min="3584" max="3584" width="21.85546875" style="248" customWidth="1"/>
    <col min="3585" max="3585" width="9.140625" style="248"/>
    <col min="3586" max="3586" width="14.7109375" style="248" customWidth="1"/>
    <col min="3587" max="3587" width="12" style="248" customWidth="1"/>
    <col min="3588" max="3588" width="9.140625" style="248"/>
    <col min="3589" max="3589" width="10.42578125" style="248" bestFit="1" customWidth="1"/>
    <col min="3590" max="3590" width="21.7109375" style="248" bestFit="1" customWidth="1"/>
    <col min="3591" max="3591" width="22" style="248" bestFit="1" customWidth="1"/>
    <col min="3592" max="3592" width="14.42578125" style="248" customWidth="1"/>
    <col min="3593" max="3593" width="16.42578125" style="248" customWidth="1"/>
    <col min="3594" max="3839" width="9.140625" style="248"/>
    <col min="3840" max="3840" width="21.85546875" style="248" customWidth="1"/>
    <col min="3841" max="3841" width="9.140625" style="248"/>
    <col min="3842" max="3842" width="14.7109375" style="248" customWidth="1"/>
    <col min="3843" max="3843" width="12" style="248" customWidth="1"/>
    <col min="3844" max="3844" width="9.140625" style="248"/>
    <col min="3845" max="3845" width="10.42578125" style="248" bestFit="1" customWidth="1"/>
    <col min="3846" max="3846" width="21.7109375" style="248" bestFit="1" customWidth="1"/>
    <col min="3847" max="3847" width="22" style="248" bestFit="1" customWidth="1"/>
    <col min="3848" max="3848" width="14.42578125" style="248" customWidth="1"/>
    <col min="3849" max="3849" width="16.42578125" style="248" customWidth="1"/>
    <col min="3850" max="4095" width="9.140625" style="248"/>
    <col min="4096" max="4096" width="21.85546875" style="248" customWidth="1"/>
    <col min="4097" max="4097" width="9.140625" style="248"/>
    <col min="4098" max="4098" width="14.7109375" style="248" customWidth="1"/>
    <col min="4099" max="4099" width="12" style="248" customWidth="1"/>
    <col min="4100" max="4100" width="9.140625" style="248"/>
    <col min="4101" max="4101" width="10.42578125" style="248" bestFit="1" customWidth="1"/>
    <col min="4102" max="4102" width="21.7109375" style="248" bestFit="1" customWidth="1"/>
    <col min="4103" max="4103" width="22" style="248" bestFit="1" customWidth="1"/>
    <col min="4104" max="4104" width="14.42578125" style="248" customWidth="1"/>
    <col min="4105" max="4105" width="16.42578125" style="248" customWidth="1"/>
    <col min="4106" max="4351" width="9.140625" style="248"/>
    <col min="4352" max="4352" width="21.85546875" style="248" customWidth="1"/>
    <col min="4353" max="4353" width="9.140625" style="248"/>
    <col min="4354" max="4354" width="14.7109375" style="248" customWidth="1"/>
    <col min="4355" max="4355" width="12" style="248" customWidth="1"/>
    <col min="4356" max="4356" width="9.140625" style="248"/>
    <col min="4357" max="4357" width="10.42578125" style="248" bestFit="1" customWidth="1"/>
    <col min="4358" max="4358" width="21.7109375" style="248" bestFit="1" customWidth="1"/>
    <col min="4359" max="4359" width="22" style="248" bestFit="1" customWidth="1"/>
    <col min="4360" max="4360" width="14.42578125" style="248" customWidth="1"/>
    <col min="4361" max="4361" width="16.42578125" style="248" customWidth="1"/>
    <col min="4362" max="4607" width="9.140625" style="248"/>
    <col min="4608" max="4608" width="21.85546875" style="248" customWidth="1"/>
    <col min="4609" max="4609" width="9.140625" style="248"/>
    <col min="4610" max="4610" width="14.7109375" style="248" customWidth="1"/>
    <col min="4611" max="4611" width="12" style="248" customWidth="1"/>
    <col min="4612" max="4612" width="9.140625" style="248"/>
    <col min="4613" max="4613" width="10.42578125" style="248" bestFit="1" customWidth="1"/>
    <col min="4614" max="4614" width="21.7109375" style="248" bestFit="1" customWidth="1"/>
    <col min="4615" max="4615" width="22" style="248" bestFit="1" customWidth="1"/>
    <col min="4616" max="4616" width="14.42578125" style="248" customWidth="1"/>
    <col min="4617" max="4617" width="16.42578125" style="248" customWidth="1"/>
    <col min="4618" max="4863" width="9.140625" style="248"/>
    <col min="4864" max="4864" width="21.85546875" style="248" customWidth="1"/>
    <col min="4865" max="4865" width="9.140625" style="248"/>
    <col min="4866" max="4866" width="14.7109375" style="248" customWidth="1"/>
    <col min="4867" max="4867" width="12" style="248" customWidth="1"/>
    <col min="4868" max="4868" width="9.140625" style="248"/>
    <col min="4869" max="4869" width="10.42578125" style="248" bestFit="1" customWidth="1"/>
    <col min="4870" max="4870" width="21.7109375" style="248" bestFit="1" customWidth="1"/>
    <col min="4871" max="4871" width="22" style="248" bestFit="1" customWidth="1"/>
    <col min="4872" max="4872" width="14.42578125" style="248" customWidth="1"/>
    <col min="4873" max="4873" width="16.42578125" style="248" customWidth="1"/>
    <col min="4874" max="5119" width="9.140625" style="248"/>
    <col min="5120" max="5120" width="21.85546875" style="248" customWidth="1"/>
    <col min="5121" max="5121" width="9.140625" style="248"/>
    <col min="5122" max="5122" width="14.7109375" style="248" customWidth="1"/>
    <col min="5123" max="5123" width="12" style="248" customWidth="1"/>
    <col min="5124" max="5124" width="9.140625" style="248"/>
    <col min="5125" max="5125" width="10.42578125" style="248" bestFit="1" customWidth="1"/>
    <col min="5126" max="5126" width="21.7109375" style="248" bestFit="1" customWidth="1"/>
    <col min="5127" max="5127" width="22" style="248" bestFit="1" customWidth="1"/>
    <col min="5128" max="5128" width="14.42578125" style="248" customWidth="1"/>
    <col min="5129" max="5129" width="16.42578125" style="248" customWidth="1"/>
    <col min="5130" max="5375" width="9.140625" style="248"/>
    <col min="5376" max="5376" width="21.85546875" style="248" customWidth="1"/>
    <col min="5377" max="5377" width="9.140625" style="248"/>
    <col min="5378" max="5378" width="14.7109375" style="248" customWidth="1"/>
    <col min="5379" max="5379" width="12" style="248" customWidth="1"/>
    <col min="5380" max="5380" width="9.140625" style="248"/>
    <col min="5381" max="5381" width="10.42578125" style="248" bestFit="1" customWidth="1"/>
    <col min="5382" max="5382" width="21.7109375" style="248" bestFit="1" customWidth="1"/>
    <col min="5383" max="5383" width="22" style="248" bestFit="1" customWidth="1"/>
    <col min="5384" max="5384" width="14.42578125" style="248" customWidth="1"/>
    <col min="5385" max="5385" width="16.42578125" style="248" customWidth="1"/>
    <col min="5386" max="5631" width="9.140625" style="248"/>
    <col min="5632" max="5632" width="21.85546875" style="248" customWidth="1"/>
    <col min="5633" max="5633" width="9.140625" style="248"/>
    <col min="5634" max="5634" width="14.7109375" style="248" customWidth="1"/>
    <col min="5635" max="5635" width="12" style="248" customWidth="1"/>
    <col min="5636" max="5636" width="9.140625" style="248"/>
    <col min="5637" max="5637" width="10.42578125" style="248" bestFit="1" customWidth="1"/>
    <col min="5638" max="5638" width="21.7109375" style="248" bestFit="1" customWidth="1"/>
    <col min="5639" max="5639" width="22" style="248" bestFit="1" customWidth="1"/>
    <col min="5640" max="5640" width="14.42578125" style="248" customWidth="1"/>
    <col min="5641" max="5641" width="16.42578125" style="248" customWidth="1"/>
    <col min="5642" max="5887" width="9.140625" style="248"/>
    <col min="5888" max="5888" width="21.85546875" style="248" customWidth="1"/>
    <col min="5889" max="5889" width="9.140625" style="248"/>
    <col min="5890" max="5890" width="14.7109375" style="248" customWidth="1"/>
    <col min="5891" max="5891" width="12" style="248" customWidth="1"/>
    <col min="5892" max="5892" width="9.140625" style="248"/>
    <col min="5893" max="5893" width="10.42578125" style="248" bestFit="1" customWidth="1"/>
    <col min="5894" max="5894" width="21.7109375" style="248" bestFit="1" customWidth="1"/>
    <col min="5895" max="5895" width="22" style="248" bestFit="1" customWidth="1"/>
    <col min="5896" max="5896" width="14.42578125" style="248" customWidth="1"/>
    <col min="5897" max="5897" width="16.42578125" style="248" customWidth="1"/>
    <col min="5898" max="6143" width="9.140625" style="248"/>
    <col min="6144" max="6144" width="21.85546875" style="248" customWidth="1"/>
    <col min="6145" max="6145" width="9.140625" style="248"/>
    <col min="6146" max="6146" width="14.7109375" style="248" customWidth="1"/>
    <col min="6147" max="6147" width="12" style="248" customWidth="1"/>
    <col min="6148" max="6148" width="9.140625" style="248"/>
    <col min="6149" max="6149" width="10.42578125" style="248" bestFit="1" customWidth="1"/>
    <col min="6150" max="6150" width="21.7109375" style="248" bestFit="1" customWidth="1"/>
    <col min="6151" max="6151" width="22" style="248" bestFit="1" customWidth="1"/>
    <col min="6152" max="6152" width="14.42578125" style="248" customWidth="1"/>
    <col min="6153" max="6153" width="16.42578125" style="248" customWidth="1"/>
    <col min="6154" max="6399" width="9.140625" style="248"/>
    <col min="6400" max="6400" width="21.85546875" style="248" customWidth="1"/>
    <col min="6401" max="6401" width="9.140625" style="248"/>
    <col min="6402" max="6402" width="14.7109375" style="248" customWidth="1"/>
    <col min="6403" max="6403" width="12" style="248" customWidth="1"/>
    <col min="6404" max="6404" width="9.140625" style="248"/>
    <col min="6405" max="6405" width="10.42578125" style="248" bestFit="1" customWidth="1"/>
    <col min="6406" max="6406" width="21.7109375" style="248" bestFit="1" customWidth="1"/>
    <col min="6407" max="6407" width="22" style="248" bestFit="1" customWidth="1"/>
    <col min="6408" max="6408" width="14.42578125" style="248" customWidth="1"/>
    <col min="6409" max="6409" width="16.42578125" style="248" customWidth="1"/>
    <col min="6410" max="6655" width="9.140625" style="248"/>
    <col min="6656" max="6656" width="21.85546875" style="248" customWidth="1"/>
    <col min="6657" max="6657" width="9.140625" style="248"/>
    <col min="6658" max="6658" width="14.7109375" style="248" customWidth="1"/>
    <col min="6659" max="6659" width="12" style="248" customWidth="1"/>
    <col min="6660" max="6660" width="9.140625" style="248"/>
    <col min="6661" max="6661" width="10.42578125" style="248" bestFit="1" customWidth="1"/>
    <col min="6662" max="6662" width="21.7109375" style="248" bestFit="1" customWidth="1"/>
    <col min="6663" max="6663" width="22" style="248" bestFit="1" customWidth="1"/>
    <col min="6664" max="6664" width="14.42578125" style="248" customWidth="1"/>
    <col min="6665" max="6665" width="16.42578125" style="248" customWidth="1"/>
    <col min="6666" max="6911" width="9.140625" style="248"/>
    <col min="6912" max="6912" width="21.85546875" style="248" customWidth="1"/>
    <col min="6913" max="6913" width="9.140625" style="248"/>
    <col min="6914" max="6914" width="14.7109375" style="248" customWidth="1"/>
    <col min="6915" max="6915" width="12" style="248" customWidth="1"/>
    <col min="6916" max="6916" width="9.140625" style="248"/>
    <col min="6917" max="6917" width="10.42578125" style="248" bestFit="1" customWidth="1"/>
    <col min="6918" max="6918" width="21.7109375" style="248" bestFit="1" customWidth="1"/>
    <col min="6919" max="6919" width="22" style="248" bestFit="1" customWidth="1"/>
    <col min="6920" max="6920" width="14.42578125" style="248" customWidth="1"/>
    <col min="6921" max="6921" width="16.42578125" style="248" customWidth="1"/>
    <col min="6922" max="7167" width="9.140625" style="248"/>
    <col min="7168" max="7168" width="21.85546875" style="248" customWidth="1"/>
    <col min="7169" max="7169" width="9.140625" style="248"/>
    <col min="7170" max="7170" width="14.7109375" style="248" customWidth="1"/>
    <col min="7171" max="7171" width="12" style="248" customWidth="1"/>
    <col min="7172" max="7172" width="9.140625" style="248"/>
    <col min="7173" max="7173" width="10.42578125" style="248" bestFit="1" customWidth="1"/>
    <col min="7174" max="7174" width="21.7109375" style="248" bestFit="1" customWidth="1"/>
    <col min="7175" max="7175" width="22" style="248" bestFit="1" customWidth="1"/>
    <col min="7176" max="7176" width="14.42578125" style="248" customWidth="1"/>
    <col min="7177" max="7177" width="16.42578125" style="248" customWidth="1"/>
    <col min="7178" max="7423" width="9.140625" style="248"/>
    <col min="7424" max="7424" width="21.85546875" style="248" customWidth="1"/>
    <col min="7425" max="7425" width="9.140625" style="248"/>
    <col min="7426" max="7426" width="14.7109375" style="248" customWidth="1"/>
    <col min="7427" max="7427" width="12" style="248" customWidth="1"/>
    <col min="7428" max="7428" width="9.140625" style="248"/>
    <col min="7429" max="7429" width="10.42578125" style="248" bestFit="1" customWidth="1"/>
    <col min="7430" max="7430" width="21.7109375" style="248" bestFit="1" customWidth="1"/>
    <col min="7431" max="7431" width="22" style="248" bestFit="1" customWidth="1"/>
    <col min="7432" max="7432" width="14.42578125" style="248" customWidth="1"/>
    <col min="7433" max="7433" width="16.42578125" style="248" customWidth="1"/>
    <col min="7434" max="7679" width="9.140625" style="248"/>
    <col min="7680" max="7680" width="21.85546875" style="248" customWidth="1"/>
    <col min="7681" max="7681" width="9.140625" style="248"/>
    <col min="7682" max="7682" width="14.7109375" style="248" customWidth="1"/>
    <col min="7683" max="7683" width="12" style="248" customWidth="1"/>
    <col min="7684" max="7684" width="9.140625" style="248"/>
    <col min="7685" max="7685" width="10.42578125" style="248" bestFit="1" customWidth="1"/>
    <col min="7686" max="7686" width="21.7109375" style="248" bestFit="1" customWidth="1"/>
    <col min="7687" max="7687" width="22" style="248" bestFit="1" customWidth="1"/>
    <col min="7688" max="7688" width="14.42578125" style="248" customWidth="1"/>
    <col min="7689" max="7689" width="16.42578125" style="248" customWidth="1"/>
    <col min="7690" max="7935" width="9.140625" style="248"/>
    <col min="7936" max="7936" width="21.85546875" style="248" customWidth="1"/>
    <col min="7937" max="7937" width="9.140625" style="248"/>
    <col min="7938" max="7938" width="14.7109375" style="248" customWidth="1"/>
    <col min="7939" max="7939" width="12" style="248" customWidth="1"/>
    <col min="7940" max="7940" width="9.140625" style="248"/>
    <col min="7941" max="7941" width="10.42578125" style="248" bestFit="1" customWidth="1"/>
    <col min="7942" max="7942" width="21.7109375" style="248" bestFit="1" customWidth="1"/>
    <col min="7943" max="7943" width="22" style="248" bestFit="1" customWidth="1"/>
    <col min="7944" max="7944" width="14.42578125" style="248" customWidth="1"/>
    <col min="7945" max="7945" width="16.42578125" style="248" customWidth="1"/>
    <col min="7946" max="8191" width="9.140625" style="248"/>
    <col min="8192" max="8192" width="21.85546875" style="248" customWidth="1"/>
    <col min="8193" max="8193" width="9.140625" style="248"/>
    <col min="8194" max="8194" width="14.7109375" style="248" customWidth="1"/>
    <col min="8195" max="8195" width="12" style="248" customWidth="1"/>
    <col min="8196" max="8196" width="9.140625" style="248"/>
    <col min="8197" max="8197" width="10.42578125" style="248" bestFit="1" customWidth="1"/>
    <col min="8198" max="8198" width="21.7109375" style="248" bestFit="1" customWidth="1"/>
    <col min="8199" max="8199" width="22" style="248" bestFit="1" customWidth="1"/>
    <col min="8200" max="8200" width="14.42578125" style="248" customWidth="1"/>
    <col min="8201" max="8201" width="16.42578125" style="248" customWidth="1"/>
    <col min="8202" max="8447" width="9.140625" style="248"/>
    <col min="8448" max="8448" width="21.85546875" style="248" customWidth="1"/>
    <col min="8449" max="8449" width="9.140625" style="248"/>
    <col min="8450" max="8450" width="14.7109375" style="248" customWidth="1"/>
    <col min="8451" max="8451" width="12" style="248" customWidth="1"/>
    <col min="8452" max="8452" width="9.140625" style="248"/>
    <col min="8453" max="8453" width="10.42578125" style="248" bestFit="1" customWidth="1"/>
    <col min="8454" max="8454" width="21.7109375" style="248" bestFit="1" customWidth="1"/>
    <col min="8455" max="8455" width="22" style="248" bestFit="1" customWidth="1"/>
    <col min="8456" max="8456" width="14.42578125" style="248" customWidth="1"/>
    <col min="8457" max="8457" width="16.42578125" style="248" customWidth="1"/>
    <col min="8458" max="8703" width="9.140625" style="248"/>
    <col min="8704" max="8704" width="21.85546875" style="248" customWidth="1"/>
    <col min="8705" max="8705" width="9.140625" style="248"/>
    <col min="8706" max="8706" width="14.7109375" style="248" customWidth="1"/>
    <col min="8707" max="8707" width="12" style="248" customWidth="1"/>
    <col min="8708" max="8708" width="9.140625" style="248"/>
    <col min="8709" max="8709" width="10.42578125" style="248" bestFit="1" customWidth="1"/>
    <col min="8710" max="8710" width="21.7109375" style="248" bestFit="1" customWidth="1"/>
    <col min="8711" max="8711" width="22" style="248" bestFit="1" customWidth="1"/>
    <col min="8712" max="8712" width="14.42578125" style="248" customWidth="1"/>
    <col min="8713" max="8713" width="16.42578125" style="248" customWidth="1"/>
    <col min="8714" max="8959" width="9.140625" style="248"/>
    <col min="8960" max="8960" width="21.85546875" style="248" customWidth="1"/>
    <col min="8961" max="8961" width="9.140625" style="248"/>
    <col min="8962" max="8962" width="14.7109375" style="248" customWidth="1"/>
    <col min="8963" max="8963" width="12" style="248" customWidth="1"/>
    <col min="8964" max="8964" width="9.140625" style="248"/>
    <col min="8965" max="8965" width="10.42578125" style="248" bestFit="1" customWidth="1"/>
    <col min="8966" max="8966" width="21.7109375" style="248" bestFit="1" customWidth="1"/>
    <col min="8967" max="8967" width="22" style="248" bestFit="1" customWidth="1"/>
    <col min="8968" max="8968" width="14.42578125" style="248" customWidth="1"/>
    <col min="8969" max="8969" width="16.42578125" style="248" customWidth="1"/>
    <col min="8970" max="9215" width="9.140625" style="248"/>
    <col min="9216" max="9216" width="21.85546875" style="248" customWidth="1"/>
    <col min="9217" max="9217" width="9.140625" style="248"/>
    <col min="9218" max="9218" width="14.7109375" style="248" customWidth="1"/>
    <col min="9219" max="9219" width="12" style="248" customWidth="1"/>
    <col min="9220" max="9220" width="9.140625" style="248"/>
    <col min="9221" max="9221" width="10.42578125" style="248" bestFit="1" customWidth="1"/>
    <col min="9222" max="9222" width="21.7109375" style="248" bestFit="1" customWidth="1"/>
    <col min="9223" max="9223" width="22" style="248" bestFit="1" customWidth="1"/>
    <col min="9224" max="9224" width="14.42578125" style="248" customWidth="1"/>
    <col min="9225" max="9225" width="16.42578125" style="248" customWidth="1"/>
    <col min="9226" max="9471" width="9.140625" style="248"/>
    <col min="9472" max="9472" width="21.85546875" style="248" customWidth="1"/>
    <col min="9473" max="9473" width="9.140625" style="248"/>
    <col min="9474" max="9474" width="14.7109375" style="248" customWidth="1"/>
    <col min="9475" max="9475" width="12" style="248" customWidth="1"/>
    <col min="9476" max="9476" width="9.140625" style="248"/>
    <col min="9477" max="9477" width="10.42578125" style="248" bestFit="1" customWidth="1"/>
    <col min="9478" max="9478" width="21.7109375" style="248" bestFit="1" customWidth="1"/>
    <col min="9479" max="9479" width="22" style="248" bestFit="1" customWidth="1"/>
    <col min="9480" max="9480" width="14.42578125" style="248" customWidth="1"/>
    <col min="9481" max="9481" width="16.42578125" style="248" customWidth="1"/>
    <col min="9482" max="9727" width="9.140625" style="248"/>
    <col min="9728" max="9728" width="21.85546875" style="248" customWidth="1"/>
    <col min="9729" max="9729" width="9.140625" style="248"/>
    <col min="9730" max="9730" width="14.7109375" style="248" customWidth="1"/>
    <col min="9731" max="9731" width="12" style="248" customWidth="1"/>
    <col min="9732" max="9732" width="9.140625" style="248"/>
    <col min="9733" max="9733" width="10.42578125" style="248" bestFit="1" customWidth="1"/>
    <col min="9734" max="9734" width="21.7109375" style="248" bestFit="1" customWidth="1"/>
    <col min="9735" max="9735" width="22" style="248" bestFit="1" customWidth="1"/>
    <col min="9736" max="9736" width="14.42578125" style="248" customWidth="1"/>
    <col min="9737" max="9737" width="16.42578125" style="248" customWidth="1"/>
    <col min="9738" max="9983" width="9.140625" style="248"/>
    <col min="9984" max="9984" width="21.85546875" style="248" customWidth="1"/>
    <col min="9985" max="9985" width="9.140625" style="248"/>
    <col min="9986" max="9986" width="14.7109375" style="248" customWidth="1"/>
    <col min="9987" max="9987" width="12" style="248" customWidth="1"/>
    <col min="9988" max="9988" width="9.140625" style="248"/>
    <col min="9989" max="9989" width="10.42578125" style="248" bestFit="1" customWidth="1"/>
    <col min="9990" max="9990" width="21.7109375" style="248" bestFit="1" customWidth="1"/>
    <col min="9991" max="9991" width="22" style="248" bestFit="1" customWidth="1"/>
    <col min="9992" max="9992" width="14.42578125" style="248" customWidth="1"/>
    <col min="9993" max="9993" width="16.42578125" style="248" customWidth="1"/>
    <col min="9994" max="10239" width="9.140625" style="248"/>
    <col min="10240" max="10240" width="21.85546875" style="248" customWidth="1"/>
    <col min="10241" max="10241" width="9.140625" style="248"/>
    <col min="10242" max="10242" width="14.7109375" style="248" customWidth="1"/>
    <col min="10243" max="10243" width="12" style="248" customWidth="1"/>
    <col min="10244" max="10244" width="9.140625" style="248"/>
    <col min="10245" max="10245" width="10.42578125" style="248" bestFit="1" customWidth="1"/>
    <col min="10246" max="10246" width="21.7109375" style="248" bestFit="1" customWidth="1"/>
    <col min="10247" max="10247" width="22" style="248" bestFit="1" customWidth="1"/>
    <col min="10248" max="10248" width="14.42578125" style="248" customWidth="1"/>
    <col min="10249" max="10249" width="16.42578125" style="248" customWidth="1"/>
    <col min="10250" max="10495" width="9.140625" style="248"/>
    <col min="10496" max="10496" width="21.85546875" style="248" customWidth="1"/>
    <col min="10497" max="10497" width="9.140625" style="248"/>
    <col min="10498" max="10498" width="14.7109375" style="248" customWidth="1"/>
    <col min="10499" max="10499" width="12" style="248" customWidth="1"/>
    <col min="10500" max="10500" width="9.140625" style="248"/>
    <col min="10501" max="10501" width="10.42578125" style="248" bestFit="1" customWidth="1"/>
    <col min="10502" max="10502" width="21.7109375" style="248" bestFit="1" customWidth="1"/>
    <col min="10503" max="10503" width="22" style="248" bestFit="1" customWidth="1"/>
    <col min="10504" max="10504" width="14.42578125" style="248" customWidth="1"/>
    <col min="10505" max="10505" width="16.42578125" style="248" customWidth="1"/>
    <col min="10506" max="10751" width="9.140625" style="248"/>
    <col min="10752" max="10752" width="21.85546875" style="248" customWidth="1"/>
    <col min="10753" max="10753" width="9.140625" style="248"/>
    <col min="10754" max="10754" width="14.7109375" style="248" customWidth="1"/>
    <col min="10755" max="10755" width="12" style="248" customWidth="1"/>
    <col min="10756" max="10756" width="9.140625" style="248"/>
    <col min="10757" max="10757" width="10.42578125" style="248" bestFit="1" customWidth="1"/>
    <col min="10758" max="10758" width="21.7109375" style="248" bestFit="1" customWidth="1"/>
    <col min="10759" max="10759" width="22" style="248" bestFit="1" customWidth="1"/>
    <col min="10760" max="10760" width="14.42578125" style="248" customWidth="1"/>
    <col min="10761" max="10761" width="16.42578125" style="248" customWidth="1"/>
    <col min="10762" max="11007" width="9.140625" style="248"/>
    <col min="11008" max="11008" width="21.85546875" style="248" customWidth="1"/>
    <col min="11009" max="11009" width="9.140625" style="248"/>
    <col min="11010" max="11010" width="14.7109375" style="248" customWidth="1"/>
    <col min="11011" max="11011" width="12" style="248" customWidth="1"/>
    <col min="11012" max="11012" width="9.140625" style="248"/>
    <col min="11013" max="11013" width="10.42578125" style="248" bestFit="1" customWidth="1"/>
    <col min="11014" max="11014" width="21.7109375" style="248" bestFit="1" customWidth="1"/>
    <col min="11015" max="11015" width="22" style="248" bestFit="1" customWidth="1"/>
    <col min="11016" max="11016" width="14.42578125" style="248" customWidth="1"/>
    <col min="11017" max="11017" width="16.42578125" style="248" customWidth="1"/>
    <col min="11018" max="11263" width="9.140625" style="248"/>
    <col min="11264" max="11264" width="21.85546875" style="248" customWidth="1"/>
    <col min="11265" max="11265" width="9.140625" style="248"/>
    <col min="11266" max="11266" width="14.7109375" style="248" customWidth="1"/>
    <col min="11267" max="11267" width="12" style="248" customWidth="1"/>
    <col min="11268" max="11268" width="9.140625" style="248"/>
    <col min="11269" max="11269" width="10.42578125" style="248" bestFit="1" customWidth="1"/>
    <col min="11270" max="11270" width="21.7109375" style="248" bestFit="1" customWidth="1"/>
    <col min="11271" max="11271" width="22" style="248" bestFit="1" customWidth="1"/>
    <col min="11272" max="11272" width="14.42578125" style="248" customWidth="1"/>
    <col min="11273" max="11273" width="16.42578125" style="248" customWidth="1"/>
    <col min="11274" max="11519" width="9.140625" style="248"/>
    <col min="11520" max="11520" width="21.85546875" style="248" customWidth="1"/>
    <col min="11521" max="11521" width="9.140625" style="248"/>
    <col min="11522" max="11522" width="14.7109375" style="248" customWidth="1"/>
    <col min="11523" max="11523" width="12" style="248" customWidth="1"/>
    <col min="11524" max="11524" width="9.140625" style="248"/>
    <col min="11525" max="11525" width="10.42578125" style="248" bestFit="1" customWidth="1"/>
    <col min="11526" max="11526" width="21.7109375" style="248" bestFit="1" customWidth="1"/>
    <col min="11527" max="11527" width="22" style="248" bestFit="1" customWidth="1"/>
    <col min="11528" max="11528" width="14.42578125" style="248" customWidth="1"/>
    <col min="11529" max="11529" width="16.42578125" style="248" customWidth="1"/>
    <col min="11530" max="11775" width="9.140625" style="248"/>
    <col min="11776" max="11776" width="21.85546875" style="248" customWidth="1"/>
    <col min="11777" max="11777" width="9.140625" style="248"/>
    <col min="11778" max="11778" width="14.7109375" style="248" customWidth="1"/>
    <col min="11779" max="11779" width="12" style="248" customWidth="1"/>
    <col min="11780" max="11780" width="9.140625" style="248"/>
    <col min="11781" max="11781" width="10.42578125" style="248" bestFit="1" customWidth="1"/>
    <col min="11782" max="11782" width="21.7109375" style="248" bestFit="1" customWidth="1"/>
    <col min="11783" max="11783" width="22" style="248" bestFit="1" customWidth="1"/>
    <col min="11784" max="11784" width="14.42578125" style="248" customWidth="1"/>
    <col min="11785" max="11785" width="16.42578125" style="248" customWidth="1"/>
    <col min="11786" max="12031" width="9.140625" style="248"/>
    <col min="12032" max="12032" width="21.85546875" style="248" customWidth="1"/>
    <col min="12033" max="12033" width="9.140625" style="248"/>
    <col min="12034" max="12034" width="14.7109375" style="248" customWidth="1"/>
    <col min="12035" max="12035" width="12" style="248" customWidth="1"/>
    <col min="12036" max="12036" width="9.140625" style="248"/>
    <col min="12037" max="12037" width="10.42578125" style="248" bestFit="1" customWidth="1"/>
    <col min="12038" max="12038" width="21.7109375" style="248" bestFit="1" customWidth="1"/>
    <col min="12039" max="12039" width="22" style="248" bestFit="1" customWidth="1"/>
    <col min="12040" max="12040" width="14.42578125" style="248" customWidth="1"/>
    <col min="12041" max="12041" width="16.42578125" style="248" customWidth="1"/>
    <col min="12042" max="12287" width="9.140625" style="248"/>
    <col min="12288" max="12288" width="21.85546875" style="248" customWidth="1"/>
    <col min="12289" max="12289" width="9.140625" style="248"/>
    <col min="12290" max="12290" width="14.7109375" style="248" customWidth="1"/>
    <col min="12291" max="12291" width="12" style="248" customWidth="1"/>
    <col min="12292" max="12292" width="9.140625" style="248"/>
    <col min="12293" max="12293" width="10.42578125" style="248" bestFit="1" customWidth="1"/>
    <col min="12294" max="12294" width="21.7109375" style="248" bestFit="1" customWidth="1"/>
    <col min="12295" max="12295" width="22" style="248" bestFit="1" customWidth="1"/>
    <col min="12296" max="12296" width="14.42578125" style="248" customWidth="1"/>
    <col min="12297" max="12297" width="16.42578125" style="248" customWidth="1"/>
    <col min="12298" max="12543" width="9.140625" style="248"/>
    <col min="12544" max="12544" width="21.85546875" style="248" customWidth="1"/>
    <col min="12545" max="12545" width="9.140625" style="248"/>
    <col min="12546" max="12546" width="14.7109375" style="248" customWidth="1"/>
    <col min="12547" max="12547" width="12" style="248" customWidth="1"/>
    <col min="12548" max="12548" width="9.140625" style="248"/>
    <col min="12549" max="12549" width="10.42578125" style="248" bestFit="1" customWidth="1"/>
    <col min="12550" max="12550" width="21.7109375" style="248" bestFit="1" customWidth="1"/>
    <col min="12551" max="12551" width="22" style="248" bestFit="1" customWidth="1"/>
    <col min="12552" max="12552" width="14.42578125" style="248" customWidth="1"/>
    <col min="12553" max="12553" width="16.42578125" style="248" customWidth="1"/>
    <col min="12554" max="12799" width="9.140625" style="248"/>
    <col min="12800" max="12800" width="21.85546875" style="248" customWidth="1"/>
    <col min="12801" max="12801" width="9.140625" style="248"/>
    <col min="12802" max="12802" width="14.7109375" style="248" customWidth="1"/>
    <col min="12803" max="12803" width="12" style="248" customWidth="1"/>
    <col min="12804" max="12804" width="9.140625" style="248"/>
    <col min="12805" max="12805" width="10.42578125" style="248" bestFit="1" customWidth="1"/>
    <col min="12806" max="12806" width="21.7109375" style="248" bestFit="1" customWidth="1"/>
    <col min="12807" max="12807" width="22" style="248" bestFit="1" customWidth="1"/>
    <col min="12808" max="12808" width="14.42578125" style="248" customWidth="1"/>
    <col min="12809" max="12809" width="16.42578125" style="248" customWidth="1"/>
    <col min="12810" max="13055" width="9.140625" style="248"/>
    <col min="13056" max="13056" width="21.85546875" style="248" customWidth="1"/>
    <col min="13057" max="13057" width="9.140625" style="248"/>
    <col min="13058" max="13058" width="14.7109375" style="248" customWidth="1"/>
    <col min="13059" max="13059" width="12" style="248" customWidth="1"/>
    <col min="13060" max="13060" width="9.140625" style="248"/>
    <col min="13061" max="13061" width="10.42578125" style="248" bestFit="1" customWidth="1"/>
    <col min="13062" max="13062" width="21.7109375" style="248" bestFit="1" customWidth="1"/>
    <col min="13063" max="13063" width="22" style="248" bestFit="1" customWidth="1"/>
    <col min="13064" max="13064" width="14.42578125" style="248" customWidth="1"/>
    <col min="13065" max="13065" width="16.42578125" style="248" customWidth="1"/>
    <col min="13066" max="13311" width="9.140625" style="248"/>
    <col min="13312" max="13312" width="21.85546875" style="248" customWidth="1"/>
    <col min="13313" max="13313" width="9.140625" style="248"/>
    <col min="13314" max="13314" width="14.7109375" style="248" customWidth="1"/>
    <col min="13315" max="13315" width="12" style="248" customWidth="1"/>
    <col min="13316" max="13316" width="9.140625" style="248"/>
    <col min="13317" max="13317" width="10.42578125" style="248" bestFit="1" customWidth="1"/>
    <col min="13318" max="13318" width="21.7109375" style="248" bestFit="1" customWidth="1"/>
    <col min="13319" max="13319" width="22" style="248" bestFit="1" customWidth="1"/>
    <col min="13320" max="13320" width="14.42578125" style="248" customWidth="1"/>
    <col min="13321" max="13321" width="16.42578125" style="248" customWidth="1"/>
    <col min="13322" max="13567" width="9.140625" style="248"/>
    <col min="13568" max="13568" width="21.85546875" style="248" customWidth="1"/>
    <col min="13569" max="13569" width="9.140625" style="248"/>
    <col min="13570" max="13570" width="14.7109375" style="248" customWidth="1"/>
    <col min="13571" max="13571" width="12" style="248" customWidth="1"/>
    <col min="13572" max="13572" width="9.140625" style="248"/>
    <col min="13573" max="13573" width="10.42578125" style="248" bestFit="1" customWidth="1"/>
    <col min="13574" max="13574" width="21.7109375" style="248" bestFit="1" customWidth="1"/>
    <col min="13575" max="13575" width="22" style="248" bestFit="1" customWidth="1"/>
    <col min="13576" max="13576" width="14.42578125" style="248" customWidth="1"/>
    <col min="13577" max="13577" width="16.42578125" style="248" customWidth="1"/>
    <col min="13578" max="13823" width="9.140625" style="248"/>
    <col min="13824" max="13824" width="21.85546875" style="248" customWidth="1"/>
    <col min="13825" max="13825" width="9.140625" style="248"/>
    <col min="13826" max="13826" width="14.7109375" style="248" customWidth="1"/>
    <col min="13827" max="13827" width="12" style="248" customWidth="1"/>
    <col min="13828" max="13828" width="9.140625" style="248"/>
    <col min="13829" max="13829" width="10.42578125" style="248" bestFit="1" customWidth="1"/>
    <col min="13830" max="13830" width="21.7109375" style="248" bestFit="1" customWidth="1"/>
    <col min="13831" max="13831" width="22" style="248" bestFit="1" customWidth="1"/>
    <col min="13832" max="13832" width="14.42578125" style="248" customWidth="1"/>
    <col min="13833" max="13833" width="16.42578125" style="248" customWidth="1"/>
    <col min="13834" max="14079" width="9.140625" style="248"/>
    <col min="14080" max="14080" width="21.85546875" style="248" customWidth="1"/>
    <col min="14081" max="14081" width="9.140625" style="248"/>
    <col min="14082" max="14082" width="14.7109375" style="248" customWidth="1"/>
    <col min="14083" max="14083" width="12" style="248" customWidth="1"/>
    <col min="14084" max="14084" width="9.140625" style="248"/>
    <col min="14085" max="14085" width="10.42578125" style="248" bestFit="1" customWidth="1"/>
    <col min="14086" max="14086" width="21.7109375" style="248" bestFit="1" customWidth="1"/>
    <col min="14087" max="14087" width="22" style="248" bestFit="1" customWidth="1"/>
    <col min="14088" max="14088" width="14.42578125" style="248" customWidth="1"/>
    <col min="14089" max="14089" width="16.42578125" style="248" customWidth="1"/>
    <col min="14090" max="14335" width="9.140625" style="248"/>
    <col min="14336" max="14336" width="21.85546875" style="248" customWidth="1"/>
    <col min="14337" max="14337" width="9.140625" style="248"/>
    <col min="14338" max="14338" width="14.7109375" style="248" customWidth="1"/>
    <col min="14339" max="14339" width="12" style="248" customWidth="1"/>
    <col min="14340" max="14340" width="9.140625" style="248"/>
    <col min="14341" max="14341" width="10.42578125" style="248" bestFit="1" customWidth="1"/>
    <col min="14342" max="14342" width="21.7109375" style="248" bestFit="1" customWidth="1"/>
    <col min="14343" max="14343" width="22" style="248" bestFit="1" customWidth="1"/>
    <col min="14344" max="14344" width="14.42578125" style="248" customWidth="1"/>
    <col min="14345" max="14345" width="16.42578125" style="248" customWidth="1"/>
    <col min="14346" max="14591" width="9.140625" style="248"/>
    <col min="14592" max="14592" width="21.85546875" style="248" customWidth="1"/>
    <col min="14593" max="14593" width="9.140625" style="248"/>
    <col min="14594" max="14594" width="14.7109375" style="248" customWidth="1"/>
    <col min="14595" max="14595" width="12" style="248" customWidth="1"/>
    <col min="14596" max="14596" width="9.140625" style="248"/>
    <col min="14597" max="14597" width="10.42578125" style="248" bestFit="1" customWidth="1"/>
    <col min="14598" max="14598" width="21.7109375" style="248" bestFit="1" customWidth="1"/>
    <col min="14599" max="14599" width="22" style="248" bestFit="1" customWidth="1"/>
    <col min="14600" max="14600" width="14.42578125" style="248" customWidth="1"/>
    <col min="14601" max="14601" width="16.42578125" style="248" customWidth="1"/>
    <col min="14602" max="14847" width="9.140625" style="248"/>
    <col min="14848" max="14848" width="21.85546875" style="248" customWidth="1"/>
    <col min="14849" max="14849" width="9.140625" style="248"/>
    <col min="14850" max="14850" width="14.7109375" style="248" customWidth="1"/>
    <col min="14851" max="14851" width="12" style="248" customWidth="1"/>
    <col min="14852" max="14852" width="9.140625" style="248"/>
    <col min="14853" max="14853" width="10.42578125" style="248" bestFit="1" customWidth="1"/>
    <col min="14854" max="14854" width="21.7109375" style="248" bestFit="1" customWidth="1"/>
    <col min="14855" max="14855" width="22" style="248" bestFit="1" customWidth="1"/>
    <col min="14856" max="14856" width="14.42578125" style="248" customWidth="1"/>
    <col min="14857" max="14857" width="16.42578125" style="248" customWidth="1"/>
    <col min="14858" max="15103" width="9.140625" style="248"/>
    <col min="15104" max="15104" width="21.85546875" style="248" customWidth="1"/>
    <col min="15105" max="15105" width="9.140625" style="248"/>
    <col min="15106" max="15106" width="14.7109375" style="248" customWidth="1"/>
    <col min="15107" max="15107" width="12" style="248" customWidth="1"/>
    <col min="15108" max="15108" width="9.140625" style="248"/>
    <col min="15109" max="15109" width="10.42578125" style="248" bestFit="1" customWidth="1"/>
    <col min="15110" max="15110" width="21.7109375" style="248" bestFit="1" customWidth="1"/>
    <col min="15111" max="15111" width="22" style="248" bestFit="1" customWidth="1"/>
    <col min="15112" max="15112" width="14.42578125" style="248" customWidth="1"/>
    <col min="15113" max="15113" width="16.42578125" style="248" customWidth="1"/>
    <col min="15114" max="15359" width="9.140625" style="248"/>
    <col min="15360" max="15360" width="21.85546875" style="248" customWidth="1"/>
    <col min="15361" max="15361" width="9.140625" style="248"/>
    <col min="15362" max="15362" width="14.7109375" style="248" customWidth="1"/>
    <col min="15363" max="15363" width="12" style="248" customWidth="1"/>
    <col min="15364" max="15364" width="9.140625" style="248"/>
    <col min="15365" max="15365" width="10.42578125" style="248" bestFit="1" customWidth="1"/>
    <col min="15366" max="15366" width="21.7109375" style="248" bestFit="1" customWidth="1"/>
    <col min="15367" max="15367" width="22" style="248" bestFit="1" customWidth="1"/>
    <col min="15368" max="15368" width="14.42578125" style="248" customWidth="1"/>
    <col min="15369" max="15369" width="16.42578125" style="248" customWidth="1"/>
    <col min="15370" max="15615" width="9.140625" style="248"/>
    <col min="15616" max="15616" width="21.85546875" style="248" customWidth="1"/>
    <col min="15617" max="15617" width="9.140625" style="248"/>
    <col min="15618" max="15618" width="14.7109375" style="248" customWidth="1"/>
    <col min="15619" max="15619" width="12" style="248" customWidth="1"/>
    <col min="15620" max="15620" width="9.140625" style="248"/>
    <col min="15621" max="15621" width="10.42578125" style="248" bestFit="1" customWidth="1"/>
    <col min="15622" max="15622" width="21.7109375" style="248" bestFit="1" customWidth="1"/>
    <col min="15623" max="15623" width="22" style="248" bestFit="1" customWidth="1"/>
    <col min="15624" max="15624" width="14.42578125" style="248" customWidth="1"/>
    <col min="15625" max="15625" width="16.42578125" style="248" customWidth="1"/>
    <col min="15626" max="15871" width="9.140625" style="248"/>
    <col min="15872" max="15872" width="21.85546875" style="248" customWidth="1"/>
    <col min="15873" max="15873" width="9.140625" style="248"/>
    <col min="15874" max="15874" width="14.7109375" style="248" customWidth="1"/>
    <col min="15875" max="15875" width="12" style="248" customWidth="1"/>
    <col min="15876" max="15876" width="9.140625" style="248"/>
    <col min="15877" max="15877" width="10.42578125" style="248" bestFit="1" customWidth="1"/>
    <col min="15878" max="15878" width="21.7109375" style="248" bestFit="1" customWidth="1"/>
    <col min="15879" max="15879" width="22" style="248" bestFit="1" customWidth="1"/>
    <col min="15880" max="15880" width="14.42578125" style="248" customWidth="1"/>
    <col min="15881" max="15881" width="16.42578125" style="248" customWidth="1"/>
    <col min="15882" max="16127" width="9.140625" style="248"/>
    <col min="16128" max="16128" width="21.85546875" style="248" customWidth="1"/>
    <col min="16129" max="16129" width="9.140625" style="248"/>
    <col min="16130" max="16130" width="14.7109375" style="248" customWidth="1"/>
    <col min="16131" max="16131" width="12" style="248" customWidth="1"/>
    <col min="16132" max="16132" width="9.140625" style="248"/>
    <col min="16133" max="16133" width="10.42578125" style="248" bestFit="1" customWidth="1"/>
    <col min="16134" max="16134" width="21.7109375" style="248" bestFit="1" customWidth="1"/>
    <col min="16135" max="16135" width="22" style="248" bestFit="1" customWidth="1"/>
    <col min="16136" max="16136" width="14.42578125" style="248" customWidth="1"/>
    <col min="16137" max="16137" width="16.42578125" style="248" customWidth="1"/>
    <col min="16138" max="16384" width="9.140625" style="248"/>
  </cols>
  <sheetData>
    <row r="2" spans="2:8" ht="20.25">
      <c r="C2" s="444" t="s">
        <v>235</v>
      </c>
      <c r="D2" s="444"/>
      <c r="E2" s="443" t="s">
        <v>304</v>
      </c>
      <c r="F2" s="443"/>
    </row>
    <row r="10" spans="2:8">
      <c r="D10" s="247"/>
    </row>
    <row r="11" spans="2:8" ht="14.25" customHeight="1">
      <c r="B11" s="247"/>
      <c r="C11" s="449" t="s">
        <v>236</v>
      </c>
      <c r="D11" s="450"/>
      <c r="G11" s="249" t="s">
        <v>286</v>
      </c>
      <c r="H11" s="250">
        <f>balanceamento!F4*0.01</f>
        <v>0.95000000000000007</v>
      </c>
    </row>
    <row r="12" spans="2:8" ht="15" customHeight="1">
      <c r="B12" s="267" t="s">
        <v>237</v>
      </c>
      <c r="C12" s="259">
        <f>'Família 08'!N25</f>
        <v>955095.82019999996</v>
      </c>
      <c r="D12" s="251">
        <f>C12/$C$12</f>
        <v>1</v>
      </c>
      <c r="G12" s="249" t="s">
        <v>286</v>
      </c>
      <c r="H12" s="252">
        <f>balanceamento!C2</f>
        <v>1.1399999999999999</v>
      </c>
    </row>
    <row r="13" spans="2:8" ht="9.9499999999999993" customHeight="1">
      <c r="B13" s="267" t="s">
        <v>304</v>
      </c>
      <c r="C13" s="259">
        <f>balanceamento!B4</f>
        <v>278733.33</v>
      </c>
      <c r="D13" s="251">
        <f>C13/$C$12</f>
        <v>0.29183807959879082</v>
      </c>
      <c r="G13" s="253"/>
      <c r="H13" s="253"/>
    </row>
    <row r="14" spans="2:8">
      <c r="B14" s="267" t="s">
        <v>304</v>
      </c>
      <c r="C14" s="259">
        <f>'Família 08'!G29*'Família 08'!N26</f>
        <v>24249.799709999999</v>
      </c>
      <c r="D14" s="251">
        <f>C14/$C$12</f>
        <v>2.53899129250948E-2</v>
      </c>
      <c r="G14" s="253"/>
      <c r="H14" s="253"/>
    </row>
    <row r="15" spans="2:8">
      <c r="B15" s="249" t="str">
        <f>B14</f>
        <v>Família 8</v>
      </c>
      <c r="C15" s="254">
        <f>C20*C18</f>
        <v>244502.92105263163</v>
      </c>
      <c r="D15" s="255">
        <f>C15/(('Família 08'!G29*'Família 08'!N26)/'Família 08'!N28)</f>
        <v>1.1169590643274858</v>
      </c>
    </row>
    <row r="16" spans="2:8">
      <c r="B16" s="256" t="str">
        <f>B15</f>
        <v>Família 8</v>
      </c>
      <c r="C16" s="257">
        <f>'Família 08'!G29*'Família 08'!N26</f>
        <v>24249.799709999999</v>
      </c>
      <c r="D16" s="258">
        <f>('Família 08'!G29*'Família 08'!N26)/('Família 08'!G29*'Família 08'!N26)</f>
        <v>1</v>
      </c>
    </row>
    <row r="17" spans="2:31">
      <c r="B17" s="247"/>
      <c r="C17" s="449" t="s">
        <v>238</v>
      </c>
      <c r="D17" s="450"/>
    </row>
    <row r="18" spans="2:31">
      <c r="B18" s="267" t="s">
        <v>239</v>
      </c>
      <c r="C18" s="451">
        <f>balanceamento!C4</f>
        <v>21</v>
      </c>
      <c r="D18" s="451"/>
    </row>
    <row r="19" spans="2:31">
      <c r="B19" s="267" t="s">
        <v>240</v>
      </c>
      <c r="C19" s="452">
        <f>C14/C18</f>
        <v>1154.7523671428571</v>
      </c>
      <c r="D19" s="452"/>
    </row>
    <row r="20" spans="2:31">
      <c r="B20" s="267" t="s">
        <v>240</v>
      </c>
      <c r="C20" s="453">
        <f>balanceamento!D4/balanceamento!C2</f>
        <v>11642.996240601506</v>
      </c>
      <c r="D20" s="453"/>
    </row>
    <row r="21" spans="2:31">
      <c r="B21" s="267" t="s">
        <v>240</v>
      </c>
      <c r="C21" s="454">
        <f>balanceamento!G4</f>
        <v>11060.846428571431</v>
      </c>
      <c r="D21" s="454"/>
    </row>
    <row r="22" spans="2:31">
      <c r="B22" s="260" t="s">
        <v>241</v>
      </c>
      <c r="C22" s="445">
        <f>((G89*60)/C21)</f>
        <v>6.6610193832546113E-2</v>
      </c>
      <c r="D22" s="445"/>
    </row>
    <row r="27" spans="2:31">
      <c r="Z27" s="293" t="s">
        <v>32</v>
      </c>
    </row>
    <row r="28" spans="2:31">
      <c r="Z28" s="293" t="s">
        <v>287</v>
      </c>
      <c r="AA28" s="293" t="s">
        <v>288</v>
      </c>
      <c r="AB28" s="293" t="s">
        <v>289</v>
      </c>
      <c r="AC28" s="293" t="s">
        <v>290</v>
      </c>
      <c r="AD28" s="293" t="s">
        <v>291</v>
      </c>
      <c r="AE28" s="293" t="s">
        <v>292</v>
      </c>
    </row>
    <row r="29" spans="2:31">
      <c r="Z29" s="294">
        <v>1</v>
      </c>
      <c r="AA29" s="295" t="s">
        <v>57</v>
      </c>
      <c r="AB29" s="295" t="s">
        <v>152</v>
      </c>
      <c r="AC29" s="295" t="s">
        <v>293</v>
      </c>
      <c r="AD29" s="295" t="s">
        <v>294</v>
      </c>
      <c r="AE29" s="296">
        <f>B53+F54+K53+Q52+U54</f>
        <v>511.81000000000006</v>
      </c>
    </row>
    <row r="30" spans="2:31">
      <c r="Z30" s="294">
        <f>Z29+1</f>
        <v>2</v>
      </c>
      <c r="AA30" s="295" t="s">
        <v>57</v>
      </c>
      <c r="AB30" s="295" t="s">
        <v>152</v>
      </c>
      <c r="AC30" s="295" t="s">
        <v>293</v>
      </c>
      <c r="AD30" s="295" t="s">
        <v>295</v>
      </c>
      <c r="AE30" s="296">
        <f>B53+F54+K53+Q53+U54</f>
        <v>511.81000000000006</v>
      </c>
    </row>
    <row r="31" spans="2:31">
      <c r="Z31" s="294">
        <f t="shared" ref="Z31:Z34" si="0">Z30+1</f>
        <v>3</v>
      </c>
      <c r="AA31" s="295" t="s">
        <v>57</v>
      </c>
      <c r="AB31" s="295" t="s">
        <v>152</v>
      </c>
      <c r="AC31" s="295" t="s">
        <v>293</v>
      </c>
      <c r="AD31" s="295" t="s">
        <v>296</v>
      </c>
      <c r="AE31" s="296">
        <f>B53+F54+K53+Q54+U54</f>
        <v>508.13000000000005</v>
      </c>
    </row>
    <row r="32" spans="2:31">
      <c r="Z32" s="294">
        <f t="shared" si="0"/>
        <v>4</v>
      </c>
      <c r="AA32" s="295" t="s">
        <v>57</v>
      </c>
      <c r="AB32" s="295" t="s">
        <v>152</v>
      </c>
      <c r="AC32" s="295" t="s">
        <v>118</v>
      </c>
      <c r="AD32" s="295" t="s">
        <v>294</v>
      </c>
      <c r="AE32" s="296">
        <f>B53+F54+K54+Q52+U54</f>
        <v>505.29</v>
      </c>
    </row>
    <row r="33" spans="1:31">
      <c r="Z33" s="294">
        <f t="shared" si="0"/>
        <v>5</v>
      </c>
      <c r="AA33" s="295" t="s">
        <v>57</v>
      </c>
      <c r="AB33" s="295" t="s">
        <v>152</v>
      </c>
      <c r="AC33" s="295" t="s">
        <v>118</v>
      </c>
      <c r="AD33" s="295" t="s">
        <v>295</v>
      </c>
      <c r="AE33" s="296">
        <f>B53+F54+K54+Q53+U54</f>
        <v>505.29</v>
      </c>
    </row>
    <row r="34" spans="1:31">
      <c r="K34" s="308"/>
      <c r="Z34" s="294">
        <f t="shared" si="0"/>
        <v>6</v>
      </c>
      <c r="AA34" s="295" t="s">
        <v>57</v>
      </c>
      <c r="AB34" s="295" t="s">
        <v>152</v>
      </c>
      <c r="AC34" s="295" t="s">
        <v>118</v>
      </c>
      <c r="AD34" s="295" t="s">
        <v>296</v>
      </c>
      <c r="AE34" s="296">
        <f>B53+F54+K54+Q54+U54</f>
        <v>501.61</v>
      </c>
    </row>
    <row r="37" spans="1:31">
      <c r="Z37" s="293" t="s">
        <v>33</v>
      </c>
    </row>
    <row r="38" spans="1:31">
      <c r="A38" s="312" t="s">
        <v>242</v>
      </c>
      <c r="Z38" s="293" t="s">
        <v>287</v>
      </c>
      <c r="AA38" s="293" t="s">
        <v>288</v>
      </c>
      <c r="AB38" s="293" t="s">
        <v>289</v>
      </c>
      <c r="AC38" s="293" t="s">
        <v>290</v>
      </c>
      <c r="AD38" s="293" t="s">
        <v>291</v>
      </c>
      <c r="AE38" s="293" t="s">
        <v>292</v>
      </c>
    </row>
    <row r="39" spans="1:31">
      <c r="Z39" s="294">
        <v>1</v>
      </c>
      <c r="AA39" s="295" t="s">
        <v>57</v>
      </c>
      <c r="AB39" s="295" t="s">
        <v>152</v>
      </c>
      <c r="AC39" s="295" t="s">
        <v>293</v>
      </c>
      <c r="AD39" s="295" t="s">
        <v>294</v>
      </c>
      <c r="AE39" s="315">
        <f>B54+F54+K53+Q52+U54</f>
        <v>548.80999999999995</v>
      </c>
    </row>
    <row r="40" spans="1:31">
      <c r="Z40" s="294">
        <f>Z39+1</f>
        <v>2</v>
      </c>
      <c r="AA40" s="295" t="s">
        <v>57</v>
      </c>
      <c r="AB40" s="295" t="s">
        <v>152</v>
      </c>
      <c r="AC40" s="295" t="s">
        <v>293</v>
      </c>
      <c r="AD40" s="295" t="s">
        <v>295</v>
      </c>
      <c r="AE40" s="315">
        <f>B54+F54+K53+Q53+U54</f>
        <v>548.80999999999995</v>
      </c>
    </row>
    <row r="41" spans="1:31" ht="15" customHeight="1">
      <c r="Z41" s="294">
        <f t="shared" ref="Z41:Z44" si="1">Z40+1</f>
        <v>3</v>
      </c>
      <c r="AA41" s="295" t="s">
        <v>57</v>
      </c>
      <c r="AB41" s="295" t="s">
        <v>152</v>
      </c>
      <c r="AC41" s="295" t="s">
        <v>293</v>
      </c>
      <c r="AD41" s="295" t="s">
        <v>296</v>
      </c>
      <c r="AE41" s="296">
        <f>B54+F54+K53+Q54+U54</f>
        <v>545.13</v>
      </c>
    </row>
    <row r="42" spans="1:31" ht="15" customHeight="1">
      <c r="S42" s="263"/>
      <c r="T42" s="263"/>
      <c r="U42" s="263"/>
      <c r="V42" s="263"/>
      <c r="W42" s="263"/>
      <c r="X42" s="263"/>
      <c r="Z42" s="294">
        <f t="shared" si="1"/>
        <v>4</v>
      </c>
      <c r="AA42" s="295" t="s">
        <v>57</v>
      </c>
      <c r="AB42" s="295" t="s">
        <v>152</v>
      </c>
      <c r="AC42" s="295" t="s">
        <v>118</v>
      </c>
      <c r="AD42" s="295" t="s">
        <v>294</v>
      </c>
      <c r="AE42" s="296">
        <f>B54+F54+K54+Q52+U54</f>
        <v>542.29</v>
      </c>
    </row>
    <row r="43" spans="1:31" ht="15" customHeight="1">
      <c r="Z43" s="294">
        <f t="shared" si="1"/>
        <v>5</v>
      </c>
      <c r="AA43" s="295" t="s">
        <v>57</v>
      </c>
      <c r="AB43" s="295" t="s">
        <v>152</v>
      </c>
      <c r="AC43" s="295" t="s">
        <v>118</v>
      </c>
      <c r="AD43" s="295" t="s">
        <v>295</v>
      </c>
      <c r="AE43" s="296">
        <f>B54+F54+K54+Q53+U54</f>
        <v>542.29</v>
      </c>
    </row>
    <row r="44" spans="1:31">
      <c r="H44" s="307"/>
      <c r="Z44" s="294">
        <f t="shared" si="1"/>
        <v>6</v>
      </c>
      <c r="AA44" s="295" t="s">
        <v>57</v>
      </c>
      <c r="AB44" s="295" t="s">
        <v>152</v>
      </c>
      <c r="AC44" s="295" t="s">
        <v>118</v>
      </c>
      <c r="AD44" s="295" t="s">
        <v>296</v>
      </c>
      <c r="AE44" s="296">
        <f>B54+F54+K54+Q54+U54</f>
        <v>538.6099999999999</v>
      </c>
    </row>
    <row r="48" spans="1:31">
      <c r="D48" s="446" t="s">
        <v>243</v>
      </c>
      <c r="E48" s="446"/>
      <c r="I48" s="261">
        <v>120</v>
      </c>
      <c r="O48" s="261">
        <v>120</v>
      </c>
    </row>
    <row r="49" spans="1:32">
      <c r="D49" s="446">
        <f>'Família 08'!I28</f>
        <v>0.29183807959879082</v>
      </c>
      <c r="E49" s="446"/>
      <c r="I49" s="262">
        <v>26587</v>
      </c>
      <c r="O49" s="262">
        <v>0</v>
      </c>
    </row>
    <row r="50" spans="1:32">
      <c r="D50" s="447"/>
      <c r="E50" s="447"/>
    </row>
    <row r="51" spans="1:32" ht="15" customHeight="1">
      <c r="Y51" s="439" t="s">
        <v>313</v>
      </c>
      <c r="Z51" s="440"/>
    </row>
    <row r="52" spans="1:32">
      <c r="A52" s="264"/>
      <c r="B52" s="264"/>
      <c r="C52" s="264"/>
      <c r="D52" s="432">
        <f>($C$22*((D50)/(AG65+AA65)))/(G89*60)</f>
        <v>0</v>
      </c>
      <c r="E52" s="432"/>
      <c r="F52" s="264"/>
      <c r="G52" s="264"/>
      <c r="H52" s="433">
        <f>(C22*(I49/(Y63*F73)))/(M89*60)</f>
        <v>3.0214463346567828</v>
      </c>
      <c r="I52" s="433"/>
      <c r="J52" s="433"/>
      <c r="K52" s="264"/>
      <c r="L52" s="264"/>
      <c r="M52" s="264"/>
      <c r="N52" s="433">
        <f>(C22*(O49/Y63))/(R96*60)</f>
        <v>0</v>
      </c>
      <c r="O52" s="433"/>
      <c r="P52" s="433"/>
      <c r="Q52" s="441">
        <f>'corte costura Chinesa'!C15</f>
        <v>73.680000000000007</v>
      </c>
      <c r="R52" s="441"/>
      <c r="S52" s="441"/>
      <c r="Y52" s="448">
        <f>D52+H52+N52+S52</f>
        <v>3.0214463346567828</v>
      </c>
      <c r="Z52" s="448"/>
    </row>
    <row r="53" spans="1:32">
      <c r="A53" s="265"/>
      <c r="B53" s="391">
        <f>extrusora!C23</f>
        <v>25</v>
      </c>
      <c r="C53" s="391"/>
      <c r="D53" s="435">
        <f>($C$22*((D50*D49)/(AG65+AA65)))/(G89*60)</f>
        <v>0</v>
      </c>
      <c r="E53" s="435"/>
      <c r="F53" s="264"/>
      <c r="G53" s="264"/>
      <c r="H53" s="436">
        <f>(C22*((I49*D49)/(Y63*F73)))/(M89*60)</f>
        <v>0.88177309591704101</v>
      </c>
      <c r="I53" s="436"/>
      <c r="J53" s="436"/>
      <c r="K53" s="441">
        <f>'impressora Thunder COMAT'!C15</f>
        <v>17.16</v>
      </c>
      <c r="L53" s="441"/>
      <c r="M53" s="441"/>
      <c r="N53" s="436">
        <f>(C22*((O49*D49)/Y63))/(R96*60)</f>
        <v>0</v>
      </c>
      <c r="O53" s="436"/>
      <c r="P53" s="436"/>
      <c r="Q53" s="441">
        <f>'corte costura Taubaté'!C15</f>
        <v>73.680000000000007</v>
      </c>
      <c r="R53" s="441"/>
      <c r="S53" s="441"/>
      <c r="T53" s="265"/>
      <c r="U53" s="264"/>
      <c r="V53" s="264"/>
      <c r="W53" s="264"/>
      <c r="X53" s="265"/>
      <c r="Y53" s="434">
        <f>D53+H53+N53+S53</f>
        <v>0.88177309591704101</v>
      </c>
      <c r="Z53" s="434"/>
      <c r="AA53" s="264"/>
      <c r="AB53" s="264"/>
    </row>
    <row r="54" spans="1:32">
      <c r="A54" s="311"/>
      <c r="B54" s="389">
        <f>extrusora!C24</f>
        <v>62</v>
      </c>
      <c r="C54" s="390"/>
      <c r="D54" s="297"/>
      <c r="E54" s="297"/>
      <c r="F54" s="389">
        <f>tecelagem!C20</f>
        <v>391.17</v>
      </c>
      <c r="G54" s="390"/>
      <c r="H54" s="309"/>
      <c r="I54" s="266"/>
      <c r="J54" s="266"/>
      <c r="K54" s="389">
        <f>'impressora Padane'!C15</f>
        <v>10.64</v>
      </c>
      <c r="L54" s="442"/>
      <c r="M54" s="390"/>
      <c r="N54" s="266"/>
      <c r="O54" s="266"/>
      <c r="P54" s="266"/>
      <c r="Q54" s="389">
        <f>'corte costura Vitra'!C15</f>
        <v>70</v>
      </c>
      <c r="R54" s="442"/>
      <c r="S54" s="390"/>
      <c r="T54" s="310"/>
      <c r="U54" s="389">
        <v>4.8</v>
      </c>
      <c r="V54" s="442"/>
      <c r="W54" s="390"/>
      <c r="X54" s="305"/>
      <c r="Y54" s="439" t="s">
        <v>244</v>
      </c>
      <c r="Z54" s="440"/>
      <c r="AA54" s="264"/>
      <c r="AB54" s="264"/>
    </row>
    <row r="55" spans="1:32">
      <c r="Y55" s="437" t="s">
        <v>297</v>
      </c>
      <c r="Z55" s="438"/>
    </row>
    <row r="56" spans="1:32" ht="13.5" thickBot="1"/>
    <row r="57" spans="1:32" ht="16.5" customHeight="1" thickTop="1" thickBot="1">
      <c r="Y57" s="423" t="s">
        <v>304</v>
      </c>
      <c r="Z57" s="424"/>
      <c r="AA57" s="424"/>
      <c r="AB57" s="424"/>
      <c r="AC57" s="424"/>
      <c r="AD57" s="424"/>
      <c r="AE57" s="424"/>
      <c r="AF57" s="425"/>
    </row>
    <row r="58" spans="1:32" ht="14.25" thickTop="1" thickBot="1">
      <c r="Y58" s="247"/>
      <c r="Z58" s="269"/>
      <c r="AA58" s="268"/>
      <c r="AB58" s="268"/>
      <c r="AC58" s="268"/>
      <c r="AD58" s="268"/>
      <c r="AE58" s="270"/>
      <c r="AF58" s="271"/>
    </row>
    <row r="59" spans="1:32" ht="16.5" customHeight="1" thickTop="1" thickBot="1">
      <c r="Y59" s="426" t="s">
        <v>298</v>
      </c>
      <c r="Z59" s="427"/>
      <c r="AA59" s="427"/>
      <c r="AB59" s="427"/>
      <c r="AC59" s="427"/>
      <c r="AD59" s="428"/>
      <c r="AE59" s="429">
        <v>60</v>
      </c>
      <c r="AF59" s="430"/>
    </row>
    <row r="60" spans="1:32" ht="14.25" thickTop="1" thickBot="1">
      <c r="Y60" s="431">
        <v>95</v>
      </c>
      <c r="Z60" s="431"/>
      <c r="AA60" s="431"/>
      <c r="AB60" s="431"/>
      <c r="AC60" s="431"/>
      <c r="AD60" s="431"/>
      <c r="AE60" s="431"/>
      <c r="AF60" s="431"/>
    </row>
    <row r="61" spans="1:32" ht="14.25" thickTop="1" thickBot="1">
      <c r="Y61" s="247"/>
      <c r="Z61" s="269"/>
      <c r="AA61" s="268"/>
      <c r="AB61" s="268"/>
      <c r="AC61" s="268"/>
      <c r="AD61" s="247"/>
      <c r="AE61" s="247"/>
      <c r="AF61" s="272"/>
    </row>
    <row r="62" spans="1:32" ht="16.5" customHeight="1" thickTop="1" thickBot="1">
      <c r="Y62" s="273" t="s">
        <v>245</v>
      </c>
      <c r="Z62" s="413">
        <v>60</v>
      </c>
      <c r="AA62" s="414"/>
      <c r="AB62" s="414"/>
      <c r="AC62" s="414"/>
      <c r="AD62" s="414"/>
      <c r="AE62" s="414"/>
      <c r="AF62" s="415"/>
    </row>
    <row r="63" spans="1:32" ht="16.5" customHeight="1" thickTop="1" thickBot="1">
      <c r="Y63" s="416">
        <f>Y60/(F73*100)</f>
        <v>7.1428571428571429E-4</v>
      </c>
      <c r="Z63" s="417"/>
      <c r="AA63" s="417"/>
      <c r="AB63" s="417"/>
      <c r="AC63" s="417"/>
      <c r="AD63" s="417"/>
      <c r="AE63" s="417"/>
      <c r="AF63" s="418"/>
    </row>
    <row r="64" spans="1:32" ht="14.25" thickTop="1" thickBot="1">
      <c r="Y64" s="247"/>
      <c r="Z64" s="269"/>
      <c r="AA64" s="268"/>
      <c r="AB64" s="268"/>
      <c r="AC64" s="268"/>
      <c r="AD64" s="247"/>
      <c r="AE64" s="247"/>
      <c r="AF64" s="298"/>
    </row>
    <row r="65" spans="6:34" ht="16.5" customHeight="1" thickTop="1" thickBot="1">
      <c r="X65" s="419" t="s">
        <v>32</v>
      </c>
      <c r="Y65" s="420"/>
      <c r="Z65" s="421"/>
      <c r="AA65" s="299">
        <f>((tecelagem!F78)*(Y60*0.01))/F73</f>
        <v>4.3548000000000003E-2</v>
      </c>
      <c r="AB65" s="300"/>
      <c r="AC65" s="300"/>
      <c r="AD65" s="300"/>
      <c r="AE65" s="419" t="s">
        <v>33</v>
      </c>
      <c r="AF65" s="421"/>
      <c r="AG65" s="299">
        <f>(((tecelagem!F79)*(Y60*0.01))/F73)</f>
        <v>6.4735714285714299E-2</v>
      </c>
    </row>
    <row r="66" spans="6:34" ht="15" customHeight="1" thickTop="1" thickBot="1">
      <c r="Y66" s="247"/>
      <c r="Z66" s="269"/>
      <c r="AA66" s="268"/>
      <c r="AB66" s="268"/>
      <c r="AC66" s="268"/>
      <c r="AD66" s="247"/>
      <c r="AE66" s="247"/>
      <c r="AF66" s="269"/>
    </row>
    <row r="67" spans="6:34" ht="16.5" customHeight="1" thickTop="1" thickBot="1">
      <c r="W67" s="422" t="s">
        <v>246</v>
      </c>
      <c r="X67" s="422"/>
      <c r="Y67" s="422" t="s">
        <v>247</v>
      </c>
      <c r="Z67" s="422"/>
      <c r="AA67" s="408" t="s">
        <v>248</v>
      </c>
      <c r="AB67" s="409"/>
      <c r="AC67" s="247"/>
      <c r="AD67" s="274" t="str">
        <f>W67</f>
        <v>polipropileno</v>
      </c>
      <c r="AE67" s="422" t="s">
        <v>247</v>
      </c>
      <c r="AF67" s="422"/>
      <c r="AG67" s="408" t="s">
        <v>248</v>
      </c>
      <c r="AH67" s="409"/>
    </row>
    <row r="68" spans="6:34" ht="15" customHeight="1" thickTop="1" thickBot="1">
      <c r="W68" s="410">
        <f>AA65*extrusora!D71</f>
        <v>4.2459300000000005E-2</v>
      </c>
      <c r="X68" s="410"/>
      <c r="Y68" s="410">
        <f>AA65*extrusora!D72</f>
        <v>3.3967440000000002E-4</v>
      </c>
      <c r="Z68" s="410"/>
      <c r="AA68" s="411">
        <f>AA65*extrusora!D73</f>
        <v>7.4902560000000005E-4</v>
      </c>
      <c r="AB68" s="412"/>
      <c r="AC68" s="247"/>
      <c r="AD68" s="275">
        <f>AG65*extrusora!D79</f>
        <v>6.3441000000000011E-2</v>
      </c>
      <c r="AE68" s="410">
        <f>AG65*extrusora!D80</f>
        <v>1.1005071428571431E-3</v>
      </c>
      <c r="AF68" s="410"/>
      <c r="AG68" s="411">
        <f>AG65*extrusora!D81</f>
        <v>1.942071428571429E-4</v>
      </c>
      <c r="AH68" s="412"/>
    </row>
    <row r="69" spans="6:34" ht="16.5" customHeight="1" thickTop="1">
      <c r="AE69" s="263"/>
    </row>
    <row r="70" spans="6:34" ht="9.9499999999999993" customHeight="1">
      <c r="AE70" s="263"/>
    </row>
    <row r="71" spans="6:34">
      <c r="AE71" s="263"/>
    </row>
    <row r="72" spans="6:34" ht="16.5" customHeight="1">
      <c r="F72" s="405" t="s">
        <v>158</v>
      </c>
      <c r="G72" s="405"/>
      <c r="AD72" s="268"/>
      <c r="AE72" s="263"/>
    </row>
    <row r="73" spans="6:34">
      <c r="F73" s="406">
        <v>1330</v>
      </c>
      <c r="G73" s="406"/>
      <c r="AD73" s="268"/>
      <c r="AE73" s="263"/>
    </row>
    <row r="74" spans="6:34" ht="9.9499999999999993" customHeight="1">
      <c r="AD74" s="268"/>
      <c r="AE74" s="263"/>
    </row>
    <row r="75" spans="6:34" ht="9.9499999999999993" customHeight="1">
      <c r="AD75" s="268"/>
      <c r="AE75" s="263"/>
    </row>
    <row r="76" spans="6:34" ht="9.9499999999999993" customHeight="1">
      <c r="AD76" s="268"/>
      <c r="AE76" s="263"/>
    </row>
    <row r="77" spans="6:34" ht="15" customHeight="1">
      <c r="AD77" s="268"/>
      <c r="AE77" s="263"/>
    </row>
    <row r="78" spans="6:34" ht="15" customHeight="1">
      <c r="AD78" s="268"/>
      <c r="AE78" s="263"/>
    </row>
    <row r="79" spans="6:34" ht="15" customHeight="1">
      <c r="P79" s="456" t="s">
        <v>315</v>
      </c>
      <c r="Q79" s="457"/>
      <c r="R79" s="457"/>
      <c r="S79" s="457"/>
      <c r="T79" s="458"/>
      <c r="AD79" s="268"/>
      <c r="AE79" s="263"/>
    </row>
    <row r="80" spans="6:34" ht="15" customHeight="1">
      <c r="P80" s="397" t="s">
        <v>299</v>
      </c>
      <c r="Q80" s="397"/>
      <c r="R80" s="386">
        <f>balanceamento!H20</f>
        <v>14.454148404592377</v>
      </c>
      <c r="S80" s="386"/>
      <c r="T80" s="386"/>
      <c r="U80" s="301"/>
      <c r="V80" s="301"/>
      <c r="W80" s="301"/>
      <c r="X80" s="301"/>
      <c r="AD80" s="268"/>
      <c r="AE80" s="263"/>
    </row>
    <row r="81" spans="2:31" ht="15" customHeight="1">
      <c r="P81" s="397" t="s">
        <v>250</v>
      </c>
      <c r="Q81" s="397"/>
      <c r="R81" s="387">
        <f>balanceamento!D11</f>
        <v>1</v>
      </c>
      <c r="S81" s="387"/>
      <c r="T81" s="387"/>
      <c r="U81" s="270"/>
      <c r="V81" s="270"/>
      <c r="W81" s="270"/>
      <c r="X81" s="270"/>
      <c r="AD81" s="268"/>
      <c r="AE81" s="263"/>
    </row>
    <row r="82" spans="2:31" ht="15" customHeight="1">
      <c r="P82" s="397" t="s">
        <v>251</v>
      </c>
      <c r="Q82" s="397"/>
      <c r="R82" s="386">
        <f>R80</f>
        <v>14.454148404592377</v>
      </c>
      <c r="S82" s="386"/>
      <c r="T82" s="386"/>
      <c r="U82" s="301"/>
      <c r="V82" s="301"/>
      <c r="W82" s="301"/>
      <c r="X82" s="301"/>
      <c r="Y82" s="263"/>
      <c r="Z82" s="263"/>
      <c r="AA82" s="263"/>
      <c r="AB82" s="263"/>
      <c r="AC82" s="268"/>
      <c r="AD82" s="268"/>
      <c r="AE82" s="263"/>
    </row>
    <row r="83" spans="2:31" ht="12.95" customHeight="1">
      <c r="P83" s="397" t="str">
        <f>$E$2</f>
        <v>Família 8</v>
      </c>
      <c r="Q83" s="397"/>
      <c r="R83" s="388">
        <f>$D$13*R82</f>
        <v>4.2182709126321658</v>
      </c>
      <c r="S83" s="388"/>
      <c r="T83" s="388"/>
      <c r="U83" s="302"/>
      <c r="V83" s="302"/>
      <c r="W83" s="302"/>
      <c r="X83" s="302"/>
    </row>
    <row r="84" spans="2:31" ht="12.95" customHeight="1">
      <c r="P84" s="397" t="str">
        <f>$E$2</f>
        <v>Família 8</v>
      </c>
      <c r="Q84" s="397"/>
      <c r="R84" s="388">
        <f>$D$14*R82</f>
        <v>0.36698956939899841</v>
      </c>
      <c r="S84" s="388"/>
      <c r="T84" s="388"/>
      <c r="U84" s="302"/>
      <c r="V84" s="302"/>
      <c r="W84" s="302"/>
      <c r="X84" s="302"/>
    </row>
    <row r="85" spans="2:31" ht="3" customHeight="1">
      <c r="B85" s="264"/>
      <c r="C85" s="264"/>
    </row>
    <row r="86" spans="2:31" ht="15" customHeight="1">
      <c r="B86" s="455" t="s">
        <v>314</v>
      </c>
      <c r="C86" s="455"/>
      <c r="D86" s="247"/>
      <c r="E86" s="455" t="s">
        <v>320</v>
      </c>
      <c r="F86" s="455"/>
      <c r="G86" s="455"/>
      <c r="H86" s="455"/>
      <c r="J86" s="455" t="s">
        <v>318</v>
      </c>
      <c r="K86" s="455"/>
      <c r="L86" s="455"/>
      <c r="M86" s="455"/>
      <c r="N86" s="455"/>
      <c r="O86" s="247"/>
      <c r="P86" s="456" t="s">
        <v>316</v>
      </c>
      <c r="Q86" s="457"/>
      <c r="R86" s="457"/>
      <c r="S86" s="457"/>
      <c r="T86" s="458"/>
    </row>
    <row r="87" spans="2:31" ht="12.95" customHeight="1">
      <c r="B87" s="306" t="s">
        <v>249</v>
      </c>
      <c r="C87" s="303">
        <f>balanceamento!H16</f>
        <v>21.235050663622093</v>
      </c>
      <c r="E87" s="392" t="s">
        <v>249</v>
      </c>
      <c r="F87" s="394"/>
      <c r="G87" s="403">
        <f>balanceamento!H17</f>
        <v>12.279418742652808</v>
      </c>
      <c r="H87" s="404"/>
      <c r="J87" s="392" t="s">
        <v>300</v>
      </c>
      <c r="K87" s="393"/>
      <c r="L87" s="394"/>
      <c r="M87" s="395">
        <f>balanceamento!H18</f>
        <v>10.283010810711875</v>
      </c>
      <c r="N87" s="396"/>
      <c r="P87" s="397" t="s">
        <v>301</v>
      </c>
      <c r="Q87" s="397"/>
      <c r="R87" s="386">
        <f>balanceamento!H21</f>
        <v>14.529520840596355</v>
      </c>
      <c r="S87" s="386"/>
      <c r="T87" s="386"/>
      <c r="U87" s="301"/>
      <c r="V87" s="301"/>
      <c r="W87" s="301"/>
      <c r="X87" s="301"/>
    </row>
    <row r="88" spans="2:31" ht="12.95" customHeight="1">
      <c r="B88" s="306" t="s">
        <v>250</v>
      </c>
      <c r="C88" s="321">
        <f>balanceamento!D7</f>
        <v>1</v>
      </c>
      <c r="E88" s="401" t="s">
        <v>250</v>
      </c>
      <c r="F88" s="402"/>
      <c r="G88" s="407">
        <f>balanceamento!D8</f>
        <v>5</v>
      </c>
      <c r="H88" s="402"/>
      <c r="J88" s="392" t="s">
        <v>250</v>
      </c>
      <c r="K88" s="393"/>
      <c r="L88" s="394"/>
      <c r="M88" s="398">
        <f>balanceamento!D9</f>
        <v>1</v>
      </c>
      <c r="N88" s="394"/>
      <c r="P88" s="397" t="s">
        <v>250</v>
      </c>
      <c r="Q88" s="397"/>
      <c r="R88" s="387">
        <f>balanceamento!D12</f>
        <v>1</v>
      </c>
      <c r="S88" s="387"/>
      <c r="T88" s="387"/>
      <c r="U88" s="270"/>
      <c r="V88" s="270"/>
      <c r="W88" s="270"/>
      <c r="X88" s="270"/>
    </row>
    <row r="89" spans="2:31" ht="15" customHeight="1">
      <c r="B89" s="306" t="s">
        <v>251</v>
      </c>
      <c r="C89" s="303">
        <f>C87</f>
        <v>21.235050663622093</v>
      </c>
      <c r="E89" s="401" t="s">
        <v>251</v>
      </c>
      <c r="F89" s="402"/>
      <c r="G89" s="403">
        <f>G87</f>
        <v>12.279418742652808</v>
      </c>
      <c r="H89" s="404"/>
      <c r="J89" s="392" t="s">
        <v>251</v>
      </c>
      <c r="K89" s="393"/>
      <c r="L89" s="394"/>
      <c r="M89" s="395">
        <f>M87</f>
        <v>10.283010810711875</v>
      </c>
      <c r="N89" s="396"/>
      <c r="P89" s="397" t="s">
        <v>251</v>
      </c>
      <c r="Q89" s="397"/>
      <c r="R89" s="386">
        <f>R87</f>
        <v>14.529520840596355</v>
      </c>
      <c r="S89" s="386"/>
      <c r="T89" s="386"/>
      <c r="U89" s="301"/>
      <c r="V89" s="301"/>
      <c r="W89" s="301"/>
      <c r="X89" s="301"/>
    </row>
    <row r="90" spans="2:31" ht="15" customHeight="1">
      <c r="B90" s="306" t="str">
        <f>$E$2</f>
        <v>Família 8</v>
      </c>
      <c r="C90" s="276">
        <f>$D$13*C89</f>
        <v>6.1971964058545002</v>
      </c>
      <c r="E90" s="401" t="s">
        <v>252</v>
      </c>
      <c r="F90" s="402"/>
      <c r="G90" s="399">
        <f>$D$13*G89</f>
        <v>3.5836019844451941</v>
      </c>
      <c r="H90" s="400"/>
      <c r="J90" s="397" t="str">
        <f>$E$2</f>
        <v>Família 8</v>
      </c>
      <c r="K90" s="397"/>
      <c r="L90" s="397"/>
      <c r="M90" s="399">
        <f>$D$13*M89</f>
        <v>3.0009741274917587</v>
      </c>
      <c r="N90" s="400"/>
      <c r="P90" s="397" t="str">
        <f>$E$2</f>
        <v>Família 8</v>
      </c>
      <c r="Q90" s="397"/>
      <c r="R90" s="388">
        <f>$D$13*R89</f>
        <v>4.2402674596102488</v>
      </c>
      <c r="S90" s="388"/>
      <c r="T90" s="388"/>
      <c r="U90" s="302"/>
      <c r="V90" s="302"/>
      <c r="W90" s="302"/>
      <c r="X90" s="302"/>
    </row>
    <row r="91" spans="2:31" ht="15" customHeight="1">
      <c r="B91" s="306" t="str">
        <f>$E$2</f>
        <v>Família 8</v>
      </c>
      <c r="C91" s="276">
        <f>$D$14*C89</f>
        <v>0.5391560873093415</v>
      </c>
      <c r="E91" s="392" t="str">
        <f>$E$2</f>
        <v>Família 8</v>
      </c>
      <c r="F91" s="394"/>
      <c r="G91" s="399">
        <f>$D$14*G89</f>
        <v>0.31177337264673188</v>
      </c>
      <c r="H91" s="400"/>
      <c r="J91" s="397" t="str">
        <f>$E$2</f>
        <v>Família 8</v>
      </c>
      <c r="K91" s="397"/>
      <c r="L91" s="397"/>
      <c r="M91" s="388">
        <f>$D$14*M89</f>
        <v>0.26108474909178297</v>
      </c>
      <c r="N91" s="388"/>
      <c r="P91" s="397" t="str">
        <f>$E$2</f>
        <v>Família 8</v>
      </c>
      <c r="Q91" s="397"/>
      <c r="R91" s="388">
        <f>$D$14*R89</f>
        <v>0.36890326898609166</v>
      </c>
      <c r="S91" s="388"/>
      <c r="T91" s="388"/>
      <c r="U91" s="302"/>
      <c r="V91" s="302"/>
      <c r="W91" s="302"/>
      <c r="X91" s="302"/>
    </row>
    <row r="92" spans="2:31" ht="5.25" customHeight="1"/>
    <row r="93" spans="2:31" ht="15" customHeight="1">
      <c r="J93" s="455" t="s">
        <v>319</v>
      </c>
      <c r="K93" s="455"/>
      <c r="L93" s="455"/>
      <c r="M93" s="455"/>
      <c r="N93" s="455"/>
      <c r="O93" s="247"/>
      <c r="P93" s="456" t="s">
        <v>317</v>
      </c>
      <c r="Q93" s="457"/>
      <c r="R93" s="457"/>
      <c r="S93" s="457"/>
      <c r="T93" s="458"/>
    </row>
    <row r="94" spans="2:31">
      <c r="J94" s="392" t="s">
        <v>302</v>
      </c>
      <c r="K94" s="393"/>
      <c r="L94" s="394"/>
      <c r="M94" s="395">
        <f>balanceamento!H19</f>
        <v>4.7030671195864135</v>
      </c>
      <c r="N94" s="396"/>
      <c r="P94" s="397" t="s">
        <v>303</v>
      </c>
      <c r="Q94" s="397"/>
      <c r="R94" s="386">
        <f>balanceamento!H22</f>
        <v>14.911975381994981</v>
      </c>
      <c r="S94" s="386"/>
      <c r="T94" s="386"/>
      <c r="U94" s="301"/>
      <c r="V94" s="301"/>
      <c r="W94" s="301"/>
      <c r="X94" s="301"/>
    </row>
    <row r="95" spans="2:31">
      <c r="J95" s="392" t="s">
        <v>250</v>
      </c>
      <c r="K95" s="393"/>
      <c r="L95" s="394"/>
      <c r="M95" s="398">
        <f>balanceamento!D10</f>
        <v>1</v>
      </c>
      <c r="N95" s="394"/>
      <c r="P95" s="397" t="s">
        <v>250</v>
      </c>
      <c r="Q95" s="397"/>
      <c r="R95" s="387">
        <f>balanceamento!D13</f>
        <v>1</v>
      </c>
      <c r="S95" s="387"/>
      <c r="T95" s="387"/>
      <c r="U95" s="270"/>
      <c r="V95" s="270"/>
      <c r="W95" s="270"/>
      <c r="X95" s="270"/>
    </row>
    <row r="96" spans="2:31">
      <c r="J96" s="392" t="s">
        <v>251</v>
      </c>
      <c r="K96" s="393"/>
      <c r="L96" s="394"/>
      <c r="M96" s="395">
        <f>M94</f>
        <v>4.7030671195864135</v>
      </c>
      <c r="N96" s="396"/>
      <c r="P96" s="397" t="s">
        <v>251</v>
      </c>
      <c r="Q96" s="397"/>
      <c r="R96" s="386">
        <f>R94</f>
        <v>14.911975381994981</v>
      </c>
      <c r="S96" s="386"/>
      <c r="T96" s="386"/>
      <c r="U96" s="301"/>
      <c r="V96" s="301"/>
      <c r="W96" s="301"/>
      <c r="X96" s="301"/>
    </row>
    <row r="97" spans="10:24">
      <c r="J97" s="397" t="str">
        <f>$E$2</f>
        <v>Família 8</v>
      </c>
      <c r="K97" s="397"/>
      <c r="L97" s="397"/>
      <c r="M97" s="399">
        <f>$D$13*M96</f>
        <v>1.3725340764043157</v>
      </c>
      <c r="N97" s="400"/>
      <c r="P97" s="397" t="str">
        <f>$E$2</f>
        <v>Família 8</v>
      </c>
      <c r="Q97" s="397"/>
      <c r="R97" s="388">
        <f>$D$13*R96</f>
        <v>4.351882258505861</v>
      </c>
      <c r="S97" s="388"/>
      <c r="T97" s="388"/>
      <c r="U97" s="302"/>
      <c r="V97" s="302"/>
      <c r="W97" s="302"/>
      <c r="X97" s="302"/>
    </row>
    <row r="98" spans="10:24">
      <c r="J98" s="397" t="str">
        <f>$E$2</f>
        <v>Família 8</v>
      </c>
      <c r="K98" s="397"/>
      <c r="L98" s="397"/>
      <c r="M98" s="388">
        <f>$D$14*M96</f>
        <v>0.11941046464717545</v>
      </c>
      <c r="N98" s="388"/>
      <c r="P98" s="397" t="str">
        <f>$E$2</f>
        <v>Família 8</v>
      </c>
      <c r="Q98" s="397"/>
      <c r="R98" s="388">
        <f>$D$14*R96</f>
        <v>0.37861375649000983</v>
      </c>
      <c r="S98" s="388"/>
      <c r="T98" s="388"/>
      <c r="U98" s="302"/>
      <c r="V98" s="302"/>
      <c r="W98" s="302"/>
      <c r="X98" s="302"/>
    </row>
  </sheetData>
  <mergeCells count="119">
    <mergeCell ref="B86:C86"/>
    <mergeCell ref="P79:T79"/>
    <mergeCell ref="P86:T86"/>
    <mergeCell ref="P93:T93"/>
    <mergeCell ref="J86:N86"/>
    <mergeCell ref="J93:N93"/>
    <mergeCell ref="E86:H86"/>
    <mergeCell ref="E2:F2"/>
    <mergeCell ref="C2:D2"/>
    <mergeCell ref="C22:D22"/>
    <mergeCell ref="D48:E48"/>
    <mergeCell ref="D49:E49"/>
    <mergeCell ref="D50:E50"/>
    <mergeCell ref="Y51:Z51"/>
    <mergeCell ref="Y52:Z52"/>
    <mergeCell ref="C11:D11"/>
    <mergeCell ref="C17:D17"/>
    <mergeCell ref="C18:D18"/>
    <mergeCell ref="C19:D19"/>
    <mergeCell ref="C20:D20"/>
    <mergeCell ref="C21:D21"/>
    <mergeCell ref="Y57:AF57"/>
    <mergeCell ref="Y59:AD59"/>
    <mergeCell ref="AE59:AF59"/>
    <mergeCell ref="Y60:AF60"/>
    <mergeCell ref="D52:E52"/>
    <mergeCell ref="H52:J52"/>
    <mergeCell ref="N52:P52"/>
    <mergeCell ref="Y53:Z53"/>
    <mergeCell ref="D53:E53"/>
    <mergeCell ref="H53:J53"/>
    <mergeCell ref="N53:P53"/>
    <mergeCell ref="Y55:Z55"/>
    <mergeCell ref="Y54:Z54"/>
    <mergeCell ref="Q52:S52"/>
    <mergeCell ref="Q53:S53"/>
    <mergeCell ref="Q54:S54"/>
    <mergeCell ref="K53:M53"/>
    <mergeCell ref="K54:M54"/>
    <mergeCell ref="F54:G54"/>
    <mergeCell ref="U54:W54"/>
    <mergeCell ref="AG67:AH67"/>
    <mergeCell ref="W68:X68"/>
    <mergeCell ref="Y68:Z68"/>
    <mergeCell ref="AA68:AB68"/>
    <mergeCell ref="AE68:AF68"/>
    <mergeCell ref="AG68:AH68"/>
    <mergeCell ref="Z62:AF62"/>
    <mergeCell ref="Y63:AF63"/>
    <mergeCell ref="X65:Z65"/>
    <mergeCell ref="AE65:AF65"/>
    <mergeCell ref="W67:X67"/>
    <mergeCell ref="Y67:Z67"/>
    <mergeCell ref="AA67:AB67"/>
    <mergeCell ref="AE67:AF67"/>
    <mergeCell ref="R87:T87"/>
    <mergeCell ref="R88:T88"/>
    <mergeCell ref="R89:T89"/>
    <mergeCell ref="R90:T90"/>
    <mergeCell ref="R91:T91"/>
    <mergeCell ref="P82:Q82"/>
    <mergeCell ref="P83:Q83"/>
    <mergeCell ref="P84:Q84"/>
    <mergeCell ref="F72:G72"/>
    <mergeCell ref="F73:G73"/>
    <mergeCell ref="P80:Q80"/>
    <mergeCell ref="P81:Q81"/>
    <mergeCell ref="R80:T80"/>
    <mergeCell ref="R81:T81"/>
    <mergeCell ref="R82:T82"/>
    <mergeCell ref="R83:T83"/>
    <mergeCell ref="R84:T84"/>
    <mergeCell ref="E88:F88"/>
    <mergeCell ref="G88:H88"/>
    <mergeCell ref="J88:L88"/>
    <mergeCell ref="M88:N88"/>
    <mergeCell ref="P88:Q88"/>
    <mergeCell ref="E87:F87"/>
    <mergeCell ref="G87:H87"/>
    <mergeCell ref="J87:L87"/>
    <mergeCell ref="M87:N87"/>
    <mergeCell ref="P87:Q87"/>
    <mergeCell ref="G89:H89"/>
    <mergeCell ref="J98:L98"/>
    <mergeCell ref="M98:N98"/>
    <mergeCell ref="P98:Q98"/>
    <mergeCell ref="J96:L96"/>
    <mergeCell ref="M96:N96"/>
    <mergeCell ref="P96:Q96"/>
    <mergeCell ref="J97:L97"/>
    <mergeCell ref="M97:N97"/>
    <mergeCell ref="P97:Q97"/>
    <mergeCell ref="J89:L89"/>
    <mergeCell ref="M89:N89"/>
    <mergeCell ref="P89:Q89"/>
    <mergeCell ref="R94:T94"/>
    <mergeCell ref="R95:T95"/>
    <mergeCell ref="R96:T96"/>
    <mergeCell ref="R97:T97"/>
    <mergeCell ref="R98:T98"/>
    <mergeCell ref="B54:C54"/>
    <mergeCell ref="B53:C53"/>
    <mergeCell ref="J94:L94"/>
    <mergeCell ref="M94:N94"/>
    <mergeCell ref="P94:Q94"/>
    <mergeCell ref="J95:L95"/>
    <mergeCell ref="M95:N95"/>
    <mergeCell ref="P95:Q95"/>
    <mergeCell ref="E91:F91"/>
    <mergeCell ref="G91:H91"/>
    <mergeCell ref="J91:L91"/>
    <mergeCell ref="M91:N91"/>
    <mergeCell ref="P91:Q91"/>
    <mergeCell ref="E90:F90"/>
    <mergeCell ref="G90:H90"/>
    <mergeCell ref="J90:L90"/>
    <mergeCell ref="M90:N90"/>
    <mergeCell ref="P90:Q90"/>
    <mergeCell ref="E89:F89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AH98"/>
  <sheetViews>
    <sheetView showGridLines="0" workbookViewId="0"/>
  </sheetViews>
  <sheetFormatPr defaultRowHeight="12.75"/>
  <cols>
    <col min="1" max="1" width="21.7109375" style="248" bestFit="1" customWidth="1"/>
    <col min="2" max="2" width="16.28515625" style="248" bestFit="1" customWidth="1"/>
    <col min="3" max="3" width="14.42578125" style="248" customWidth="1"/>
    <col min="4" max="4" width="22.5703125" style="248" customWidth="1"/>
    <col min="5" max="6" width="9.140625" style="248"/>
    <col min="7" max="7" width="8.28515625" style="248" customWidth="1"/>
    <col min="8" max="8" width="12" style="248" bestFit="1" customWidth="1"/>
    <col min="9" max="10" width="9.140625" style="248"/>
    <col min="11" max="11" width="9.7109375" style="248" bestFit="1" customWidth="1"/>
    <col min="12" max="15" width="9.140625" style="248"/>
    <col min="16" max="16" width="10" style="248" bestFit="1" customWidth="1"/>
    <col min="17" max="17" width="11.140625" style="248" bestFit="1" customWidth="1"/>
    <col min="18" max="18" width="11.28515625" style="248" bestFit="1" customWidth="1"/>
    <col min="19" max="24" width="9.140625" style="248"/>
    <col min="25" max="25" width="7.85546875" style="248" bestFit="1" customWidth="1"/>
    <col min="26" max="26" width="10.140625" style="248" bestFit="1" customWidth="1"/>
    <col min="27" max="28" width="9.7109375" style="248" bestFit="1" customWidth="1"/>
    <col min="29" max="29" width="9.140625" style="248"/>
    <col min="30" max="30" width="12" style="248" customWidth="1"/>
    <col min="31" max="31" width="20.5703125" style="248" bestFit="1" customWidth="1"/>
    <col min="32" max="255" width="9.140625" style="248"/>
    <col min="256" max="256" width="21.85546875" style="248" customWidth="1"/>
    <col min="257" max="257" width="9.140625" style="248"/>
    <col min="258" max="258" width="14.7109375" style="248" customWidth="1"/>
    <col min="259" max="259" width="12" style="248" customWidth="1"/>
    <col min="260" max="260" width="9.140625" style="248"/>
    <col min="261" max="261" width="10.42578125" style="248" bestFit="1" customWidth="1"/>
    <col min="262" max="262" width="21.7109375" style="248" bestFit="1" customWidth="1"/>
    <col min="263" max="263" width="22" style="248" bestFit="1" customWidth="1"/>
    <col min="264" max="264" width="14.42578125" style="248" customWidth="1"/>
    <col min="265" max="265" width="16.42578125" style="248" customWidth="1"/>
    <col min="266" max="511" width="9.140625" style="248"/>
    <col min="512" max="512" width="21.85546875" style="248" customWidth="1"/>
    <col min="513" max="513" width="9.140625" style="248"/>
    <col min="514" max="514" width="14.7109375" style="248" customWidth="1"/>
    <col min="515" max="515" width="12" style="248" customWidth="1"/>
    <col min="516" max="516" width="9.140625" style="248"/>
    <col min="517" max="517" width="10.42578125" style="248" bestFit="1" customWidth="1"/>
    <col min="518" max="518" width="21.7109375" style="248" bestFit="1" customWidth="1"/>
    <col min="519" max="519" width="22" style="248" bestFit="1" customWidth="1"/>
    <col min="520" max="520" width="14.42578125" style="248" customWidth="1"/>
    <col min="521" max="521" width="16.42578125" style="248" customWidth="1"/>
    <col min="522" max="767" width="9.140625" style="248"/>
    <col min="768" max="768" width="21.85546875" style="248" customWidth="1"/>
    <col min="769" max="769" width="9.140625" style="248"/>
    <col min="770" max="770" width="14.7109375" style="248" customWidth="1"/>
    <col min="771" max="771" width="12" style="248" customWidth="1"/>
    <col min="772" max="772" width="9.140625" style="248"/>
    <col min="773" max="773" width="10.42578125" style="248" bestFit="1" customWidth="1"/>
    <col min="774" max="774" width="21.7109375" style="248" bestFit="1" customWidth="1"/>
    <col min="775" max="775" width="22" style="248" bestFit="1" customWidth="1"/>
    <col min="776" max="776" width="14.42578125" style="248" customWidth="1"/>
    <col min="777" max="777" width="16.42578125" style="248" customWidth="1"/>
    <col min="778" max="1023" width="9.140625" style="248"/>
    <col min="1024" max="1024" width="21.85546875" style="248" customWidth="1"/>
    <col min="1025" max="1025" width="9.140625" style="248"/>
    <col min="1026" max="1026" width="14.7109375" style="248" customWidth="1"/>
    <col min="1027" max="1027" width="12" style="248" customWidth="1"/>
    <col min="1028" max="1028" width="9.140625" style="248"/>
    <col min="1029" max="1029" width="10.42578125" style="248" bestFit="1" customWidth="1"/>
    <col min="1030" max="1030" width="21.7109375" style="248" bestFit="1" customWidth="1"/>
    <col min="1031" max="1031" width="22" style="248" bestFit="1" customWidth="1"/>
    <col min="1032" max="1032" width="14.42578125" style="248" customWidth="1"/>
    <col min="1033" max="1033" width="16.42578125" style="248" customWidth="1"/>
    <col min="1034" max="1279" width="9.140625" style="248"/>
    <col min="1280" max="1280" width="21.85546875" style="248" customWidth="1"/>
    <col min="1281" max="1281" width="9.140625" style="248"/>
    <col min="1282" max="1282" width="14.7109375" style="248" customWidth="1"/>
    <col min="1283" max="1283" width="12" style="248" customWidth="1"/>
    <col min="1284" max="1284" width="9.140625" style="248"/>
    <col min="1285" max="1285" width="10.42578125" style="248" bestFit="1" customWidth="1"/>
    <col min="1286" max="1286" width="21.7109375" style="248" bestFit="1" customWidth="1"/>
    <col min="1287" max="1287" width="22" style="248" bestFit="1" customWidth="1"/>
    <col min="1288" max="1288" width="14.42578125" style="248" customWidth="1"/>
    <col min="1289" max="1289" width="16.42578125" style="248" customWidth="1"/>
    <col min="1290" max="1535" width="9.140625" style="248"/>
    <col min="1536" max="1536" width="21.85546875" style="248" customWidth="1"/>
    <col min="1537" max="1537" width="9.140625" style="248"/>
    <col min="1538" max="1538" width="14.7109375" style="248" customWidth="1"/>
    <col min="1539" max="1539" width="12" style="248" customWidth="1"/>
    <col min="1540" max="1540" width="9.140625" style="248"/>
    <col min="1541" max="1541" width="10.42578125" style="248" bestFit="1" customWidth="1"/>
    <col min="1542" max="1542" width="21.7109375" style="248" bestFit="1" customWidth="1"/>
    <col min="1543" max="1543" width="22" style="248" bestFit="1" customWidth="1"/>
    <col min="1544" max="1544" width="14.42578125" style="248" customWidth="1"/>
    <col min="1545" max="1545" width="16.42578125" style="248" customWidth="1"/>
    <col min="1546" max="1791" width="9.140625" style="248"/>
    <col min="1792" max="1792" width="21.85546875" style="248" customWidth="1"/>
    <col min="1793" max="1793" width="9.140625" style="248"/>
    <col min="1794" max="1794" width="14.7109375" style="248" customWidth="1"/>
    <col min="1795" max="1795" width="12" style="248" customWidth="1"/>
    <col min="1796" max="1796" width="9.140625" style="248"/>
    <col min="1797" max="1797" width="10.42578125" style="248" bestFit="1" customWidth="1"/>
    <col min="1798" max="1798" width="21.7109375" style="248" bestFit="1" customWidth="1"/>
    <col min="1799" max="1799" width="22" style="248" bestFit="1" customWidth="1"/>
    <col min="1800" max="1800" width="14.42578125" style="248" customWidth="1"/>
    <col min="1801" max="1801" width="16.42578125" style="248" customWidth="1"/>
    <col min="1802" max="2047" width="9.140625" style="248"/>
    <col min="2048" max="2048" width="21.85546875" style="248" customWidth="1"/>
    <col min="2049" max="2049" width="9.140625" style="248"/>
    <col min="2050" max="2050" width="14.7109375" style="248" customWidth="1"/>
    <col min="2051" max="2051" width="12" style="248" customWidth="1"/>
    <col min="2052" max="2052" width="9.140625" style="248"/>
    <col min="2053" max="2053" width="10.42578125" style="248" bestFit="1" customWidth="1"/>
    <col min="2054" max="2054" width="21.7109375" style="248" bestFit="1" customWidth="1"/>
    <col min="2055" max="2055" width="22" style="248" bestFit="1" customWidth="1"/>
    <col min="2056" max="2056" width="14.42578125" style="248" customWidth="1"/>
    <col min="2057" max="2057" width="16.42578125" style="248" customWidth="1"/>
    <col min="2058" max="2303" width="9.140625" style="248"/>
    <col min="2304" max="2304" width="21.85546875" style="248" customWidth="1"/>
    <col min="2305" max="2305" width="9.140625" style="248"/>
    <col min="2306" max="2306" width="14.7109375" style="248" customWidth="1"/>
    <col min="2307" max="2307" width="12" style="248" customWidth="1"/>
    <col min="2308" max="2308" width="9.140625" style="248"/>
    <col min="2309" max="2309" width="10.42578125" style="248" bestFit="1" customWidth="1"/>
    <col min="2310" max="2310" width="21.7109375" style="248" bestFit="1" customWidth="1"/>
    <col min="2311" max="2311" width="22" style="248" bestFit="1" customWidth="1"/>
    <col min="2312" max="2312" width="14.42578125" style="248" customWidth="1"/>
    <col min="2313" max="2313" width="16.42578125" style="248" customWidth="1"/>
    <col min="2314" max="2559" width="9.140625" style="248"/>
    <col min="2560" max="2560" width="21.85546875" style="248" customWidth="1"/>
    <col min="2561" max="2561" width="9.140625" style="248"/>
    <col min="2562" max="2562" width="14.7109375" style="248" customWidth="1"/>
    <col min="2563" max="2563" width="12" style="248" customWidth="1"/>
    <col min="2564" max="2564" width="9.140625" style="248"/>
    <col min="2565" max="2565" width="10.42578125" style="248" bestFit="1" customWidth="1"/>
    <col min="2566" max="2566" width="21.7109375" style="248" bestFit="1" customWidth="1"/>
    <col min="2567" max="2567" width="22" style="248" bestFit="1" customWidth="1"/>
    <col min="2568" max="2568" width="14.42578125" style="248" customWidth="1"/>
    <col min="2569" max="2569" width="16.42578125" style="248" customWidth="1"/>
    <col min="2570" max="2815" width="9.140625" style="248"/>
    <col min="2816" max="2816" width="21.85546875" style="248" customWidth="1"/>
    <col min="2817" max="2817" width="9.140625" style="248"/>
    <col min="2818" max="2818" width="14.7109375" style="248" customWidth="1"/>
    <col min="2819" max="2819" width="12" style="248" customWidth="1"/>
    <col min="2820" max="2820" width="9.140625" style="248"/>
    <col min="2821" max="2821" width="10.42578125" style="248" bestFit="1" customWidth="1"/>
    <col min="2822" max="2822" width="21.7109375" style="248" bestFit="1" customWidth="1"/>
    <col min="2823" max="2823" width="22" style="248" bestFit="1" customWidth="1"/>
    <col min="2824" max="2824" width="14.42578125" style="248" customWidth="1"/>
    <col min="2825" max="2825" width="16.42578125" style="248" customWidth="1"/>
    <col min="2826" max="3071" width="9.140625" style="248"/>
    <col min="3072" max="3072" width="21.85546875" style="248" customWidth="1"/>
    <col min="3073" max="3073" width="9.140625" style="248"/>
    <col min="3074" max="3074" width="14.7109375" style="248" customWidth="1"/>
    <col min="3075" max="3075" width="12" style="248" customWidth="1"/>
    <col min="3076" max="3076" width="9.140625" style="248"/>
    <col min="3077" max="3077" width="10.42578125" style="248" bestFit="1" customWidth="1"/>
    <col min="3078" max="3078" width="21.7109375" style="248" bestFit="1" customWidth="1"/>
    <col min="3079" max="3079" width="22" style="248" bestFit="1" customWidth="1"/>
    <col min="3080" max="3080" width="14.42578125" style="248" customWidth="1"/>
    <col min="3081" max="3081" width="16.42578125" style="248" customWidth="1"/>
    <col min="3082" max="3327" width="9.140625" style="248"/>
    <col min="3328" max="3328" width="21.85546875" style="248" customWidth="1"/>
    <col min="3329" max="3329" width="9.140625" style="248"/>
    <col min="3330" max="3330" width="14.7109375" style="248" customWidth="1"/>
    <col min="3331" max="3331" width="12" style="248" customWidth="1"/>
    <col min="3332" max="3332" width="9.140625" style="248"/>
    <col min="3333" max="3333" width="10.42578125" style="248" bestFit="1" customWidth="1"/>
    <col min="3334" max="3334" width="21.7109375" style="248" bestFit="1" customWidth="1"/>
    <col min="3335" max="3335" width="22" style="248" bestFit="1" customWidth="1"/>
    <col min="3336" max="3336" width="14.42578125" style="248" customWidth="1"/>
    <col min="3337" max="3337" width="16.42578125" style="248" customWidth="1"/>
    <col min="3338" max="3583" width="9.140625" style="248"/>
    <col min="3584" max="3584" width="21.85546875" style="248" customWidth="1"/>
    <col min="3585" max="3585" width="9.140625" style="248"/>
    <col min="3586" max="3586" width="14.7109375" style="248" customWidth="1"/>
    <col min="3587" max="3587" width="12" style="248" customWidth="1"/>
    <col min="3588" max="3588" width="9.140625" style="248"/>
    <col min="3589" max="3589" width="10.42578125" style="248" bestFit="1" customWidth="1"/>
    <col min="3590" max="3590" width="21.7109375" style="248" bestFit="1" customWidth="1"/>
    <col min="3591" max="3591" width="22" style="248" bestFit="1" customWidth="1"/>
    <col min="3592" max="3592" width="14.42578125" style="248" customWidth="1"/>
    <col min="3593" max="3593" width="16.42578125" style="248" customWidth="1"/>
    <col min="3594" max="3839" width="9.140625" style="248"/>
    <col min="3840" max="3840" width="21.85546875" style="248" customWidth="1"/>
    <col min="3841" max="3841" width="9.140625" style="248"/>
    <col min="3842" max="3842" width="14.7109375" style="248" customWidth="1"/>
    <col min="3843" max="3843" width="12" style="248" customWidth="1"/>
    <col min="3844" max="3844" width="9.140625" style="248"/>
    <col min="3845" max="3845" width="10.42578125" style="248" bestFit="1" customWidth="1"/>
    <col min="3846" max="3846" width="21.7109375" style="248" bestFit="1" customWidth="1"/>
    <col min="3847" max="3847" width="22" style="248" bestFit="1" customWidth="1"/>
    <col min="3848" max="3848" width="14.42578125" style="248" customWidth="1"/>
    <col min="3849" max="3849" width="16.42578125" style="248" customWidth="1"/>
    <col min="3850" max="4095" width="9.140625" style="248"/>
    <col min="4096" max="4096" width="21.85546875" style="248" customWidth="1"/>
    <col min="4097" max="4097" width="9.140625" style="248"/>
    <col min="4098" max="4098" width="14.7109375" style="248" customWidth="1"/>
    <col min="4099" max="4099" width="12" style="248" customWidth="1"/>
    <col min="4100" max="4100" width="9.140625" style="248"/>
    <col min="4101" max="4101" width="10.42578125" style="248" bestFit="1" customWidth="1"/>
    <col min="4102" max="4102" width="21.7109375" style="248" bestFit="1" customWidth="1"/>
    <col min="4103" max="4103" width="22" style="248" bestFit="1" customWidth="1"/>
    <col min="4104" max="4104" width="14.42578125" style="248" customWidth="1"/>
    <col min="4105" max="4105" width="16.42578125" style="248" customWidth="1"/>
    <col min="4106" max="4351" width="9.140625" style="248"/>
    <col min="4352" max="4352" width="21.85546875" style="248" customWidth="1"/>
    <col min="4353" max="4353" width="9.140625" style="248"/>
    <col min="4354" max="4354" width="14.7109375" style="248" customWidth="1"/>
    <col min="4355" max="4355" width="12" style="248" customWidth="1"/>
    <col min="4356" max="4356" width="9.140625" style="248"/>
    <col min="4357" max="4357" width="10.42578125" style="248" bestFit="1" customWidth="1"/>
    <col min="4358" max="4358" width="21.7109375" style="248" bestFit="1" customWidth="1"/>
    <col min="4359" max="4359" width="22" style="248" bestFit="1" customWidth="1"/>
    <col min="4360" max="4360" width="14.42578125" style="248" customWidth="1"/>
    <col min="4361" max="4361" width="16.42578125" style="248" customWidth="1"/>
    <col min="4362" max="4607" width="9.140625" style="248"/>
    <col min="4608" max="4608" width="21.85546875" style="248" customWidth="1"/>
    <col min="4609" max="4609" width="9.140625" style="248"/>
    <col min="4610" max="4610" width="14.7109375" style="248" customWidth="1"/>
    <col min="4611" max="4611" width="12" style="248" customWidth="1"/>
    <col min="4612" max="4612" width="9.140625" style="248"/>
    <col min="4613" max="4613" width="10.42578125" style="248" bestFit="1" customWidth="1"/>
    <col min="4614" max="4614" width="21.7109375" style="248" bestFit="1" customWidth="1"/>
    <col min="4615" max="4615" width="22" style="248" bestFit="1" customWidth="1"/>
    <col min="4616" max="4616" width="14.42578125" style="248" customWidth="1"/>
    <col min="4617" max="4617" width="16.42578125" style="248" customWidth="1"/>
    <col min="4618" max="4863" width="9.140625" style="248"/>
    <col min="4864" max="4864" width="21.85546875" style="248" customWidth="1"/>
    <col min="4865" max="4865" width="9.140625" style="248"/>
    <col min="4866" max="4866" width="14.7109375" style="248" customWidth="1"/>
    <col min="4867" max="4867" width="12" style="248" customWidth="1"/>
    <col min="4868" max="4868" width="9.140625" style="248"/>
    <col min="4869" max="4869" width="10.42578125" style="248" bestFit="1" customWidth="1"/>
    <col min="4870" max="4870" width="21.7109375" style="248" bestFit="1" customWidth="1"/>
    <col min="4871" max="4871" width="22" style="248" bestFit="1" customWidth="1"/>
    <col min="4872" max="4872" width="14.42578125" style="248" customWidth="1"/>
    <col min="4873" max="4873" width="16.42578125" style="248" customWidth="1"/>
    <col min="4874" max="5119" width="9.140625" style="248"/>
    <col min="5120" max="5120" width="21.85546875" style="248" customWidth="1"/>
    <col min="5121" max="5121" width="9.140625" style="248"/>
    <col min="5122" max="5122" width="14.7109375" style="248" customWidth="1"/>
    <col min="5123" max="5123" width="12" style="248" customWidth="1"/>
    <col min="5124" max="5124" width="9.140625" style="248"/>
    <col min="5125" max="5125" width="10.42578125" style="248" bestFit="1" customWidth="1"/>
    <col min="5126" max="5126" width="21.7109375" style="248" bestFit="1" customWidth="1"/>
    <col min="5127" max="5127" width="22" style="248" bestFit="1" customWidth="1"/>
    <col min="5128" max="5128" width="14.42578125" style="248" customWidth="1"/>
    <col min="5129" max="5129" width="16.42578125" style="248" customWidth="1"/>
    <col min="5130" max="5375" width="9.140625" style="248"/>
    <col min="5376" max="5376" width="21.85546875" style="248" customWidth="1"/>
    <col min="5377" max="5377" width="9.140625" style="248"/>
    <col min="5378" max="5378" width="14.7109375" style="248" customWidth="1"/>
    <col min="5379" max="5379" width="12" style="248" customWidth="1"/>
    <col min="5380" max="5380" width="9.140625" style="248"/>
    <col min="5381" max="5381" width="10.42578125" style="248" bestFit="1" customWidth="1"/>
    <col min="5382" max="5382" width="21.7109375" style="248" bestFit="1" customWidth="1"/>
    <col min="5383" max="5383" width="22" style="248" bestFit="1" customWidth="1"/>
    <col min="5384" max="5384" width="14.42578125" style="248" customWidth="1"/>
    <col min="5385" max="5385" width="16.42578125" style="248" customWidth="1"/>
    <col min="5386" max="5631" width="9.140625" style="248"/>
    <col min="5632" max="5632" width="21.85546875" style="248" customWidth="1"/>
    <col min="5633" max="5633" width="9.140625" style="248"/>
    <col min="5634" max="5634" width="14.7109375" style="248" customWidth="1"/>
    <col min="5635" max="5635" width="12" style="248" customWidth="1"/>
    <col min="5636" max="5636" width="9.140625" style="248"/>
    <col min="5637" max="5637" width="10.42578125" style="248" bestFit="1" customWidth="1"/>
    <col min="5638" max="5638" width="21.7109375" style="248" bestFit="1" customWidth="1"/>
    <col min="5639" max="5639" width="22" style="248" bestFit="1" customWidth="1"/>
    <col min="5640" max="5640" width="14.42578125" style="248" customWidth="1"/>
    <col min="5641" max="5641" width="16.42578125" style="248" customWidth="1"/>
    <col min="5642" max="5887" width="9.140625" style="248"/>
    <col min="5888" max="5888" width="21.85546875" style="248" customWidth="1"/>
    <col min="5889" max="5889" width="9.140625" style="248"/>
    <col min="5890" max="5890" width="14.7109375" style="248" customWidth="1"/>
    <col min="5891" max="5891" width="12" style="248" customWidth="1"/>
    <col min="5892" max="5892" width="9.140625" style="248"/>
    <col min="5893" max="5893" width="10.42578125" style="248" bestFit="1" customWidth="1"/>
    <col min="5894" max="5894" width="21.7109375" style="248" bestFit="1" customWidth="1"/>
    <col min="5895" max="5895" width="22" style="248" bestFit="1" customWidth="1"/>
    <col min="5896" max="5896" width="14.42578125" style="248" customWidth="1"/>
    <col min="5897" max="5897" width="16.42578125" style="248" customWidth="1"/>
    <col min="5898" max="6143" width="9.140625" style="248"/>
    <col min="6144" max="6144" width="21.85546875" style="248" customWidth="1"/>
    <col min="6145" max="6145" width="9.140625" style="248"/>
    <col min="6146" max="6146" width="14.7109375" style="248" customWidth="1"/>
    <col min="6147" max="6147" width="12" style="248" customWidth="1"/>
    <col min="6148" max="6148" width="9.140625" style="248"/>
    <col min="6149" max="6149" width="10.42578125" style="248" bestFit="1" customWidth="1"/>
    <col min="6150" max="6150" width="21.7109375" style="248" bestFit="1" customWidth="1"/>
    <col min="6151" max="6151" width="22" style="248" bestFit="1" customWidth="1"/>
    <col min="6152" max="6152" width="14.42578125" style="248" customWidth="1"/>
    <col min="6153" max="6153" width="16.42578125" style="248" customWidth="1"/>
    <col min="6154" max="6399" width="9.140625" style="248"/>
    <col min="6400" max="6400" width="21.85546875" style="248" customWidth="1"/>
    <col min="6401" max="6401" width="9.140625" style="248"/>
    <col min="6402" max="6402" width="14.7109375" style="248" customWidth="1"/>
    <col min="6403" max="6403" width="12" style="248" customWidth="1"/>
    <col min="6404" max="6404" width="9.140625" style="248"/>
    <col min="6405" max="6405" width="10.42578125" style="248" bestFit="1" customWidth="1"/>
    <col min="6406" max="6406" width="21.7109375" style="248" bestFit="1" customWidth="1"/>
    <col min="6407" max="6407" width="22" style="248" bestFit="1" customWidth="1"/>
    <col min="6408" max="6408" width="14.42578125" style="248" customWidth="1"/>
    <col min="6409" max="6409" width="16.42578125" style="248" customWidth="1"/>
    <col min="6410" max="6655" width="9.140625" style="248"/>
    <col min="6656" max="6656" width="21.85546875" style="248" customWidth="1"/>
    <col min="6657" max="6657" width="9.140625" style="248"/>
    <col min="6658" max="6658" width="14.7109375" style="248" customWidth="1"/>
    <col min="6659" max="6659" width="12" style="248" customWidth="1"/>
    <col min="6660" max="6660" width="9.140625" style="248"/>
    <col min="6661" max="6661" width="10.42578125" style="248" bestFit="1" customWidth="1"/>
    <col min="6662" max="6662" width="21.7109375" style="248" bestFit="1" customWidth="1"/>
    <col min="6663" max="6663" width="22" style="248" bestFit="1" customWidth="1"/>
    <col min="6664" max="6664" width="14.42578125" style="248" customWidth="1"/>
    <col min="6665" max="6665" width="16.42578125" style="248" customWidth="1"/>
    <col min="6666" max="6911" width="9.140625" style="248"/>
    <col min="6912" max="6912" width="21.85546875" style="248" customWidth="1"/>
    <col min="6913" max="6913" width="9.140625" style="248"/>
    <col min="6914" max="6914" width="14.7109375" style="248" customWidth="1"/>
    <col min="6915" max="6915" width="12" style="248" customWidth="1"/>
    <col min="6916" max="6916" width="9.140625" style="248"/>
    <col min="6917" max="6917" width="10.42578125" style="248" bestFit="1" customWidth="1"/>
    <col min="6918" max="6918" width="21.7109375" style="248" bestFit="1" customWidth="1"/>
    <col min="6919" max="6919" width="22" style="248" bestFit="1" customWidth="1"/>
    <col min="6920" max="6920" width="14.42578125" style="248" customWidth="1"/>
    <col min="6921" max="6921" width="16.42578125" style="248" customWidth="1"/>
    <col min="6922" max="7167" width="9.140625" style="248"/>
    <col min="7168" max="7168" width="21.85546875" style="248" customWidth="1"/>
    <col min="7169" max="7169" width="9.140625" style="248"/>
    <col min="7170" max="7170" width="14.7109375" style="248" customWidth="1"/>
    <col min="7171" max="7171" width="12" style="248" customWidth="1"/>
    <col min="7172" max="7172" width="9.140625" style="248"/>
    <col min="7173" max="7173" width="10.42578125" style="248" bestFit="1" customWidth="1"/>
    <col min="7174" max="7174" width="21.7109375" style="248" bestFit="1" customWidth="1"/>
    <col min="7175" max="7175" width="22" style="248" bestFit="1" customWidth="1"/>
    <col min="7176" max="7176" width="14.42578125" style="248" customWidth="1"/>
    <col min="7177" max="7177" width="16.42578125" style="248" customWidth="1"/>
    <col min="7178" max="7423" width="9.140625" style="248"/>
    <col min="7424" max="7424" width="21.85546875" style="248" customWidth="1"/>
    <col min="7425" max="7425" width="9.140625" style="248"/>
    <col min="7426" max="7426" width="14.7109375" style="248" customWidth="1"/>
    <col min="7427" max="7427" width="12" style="248" customWidth="1"/>
    <col min="7428" max="7428" width="9.140625" style="248"/>
    <col min="7429" max="7429" width="10.42578125" style="248" bestFit="1" customWidth="1"/>
    <col min="7430" max="7430" width="21.7109375" style="248" bestFit="1" customWidth="1"/>
    <col min="7431" max="7431" width="22" style="248" bestFit="1" customWidth="1"/>
    <col min="7432" max="7432" width="14.42578125" style="248" customWidth="1"/>
    <col min="7433" max="7433" width="16.42578125" style="248" customWidth="1"/>
    <col min="7434" max="7679" width="9.140625" style="248"/>
    <col min="7680" max="7680" width="21.85546875" style="248" customWidth="1"/>
    <col min="7681" max="7681" width="9.140625" style="248"/>
    <col min="7682" max="7682" width="14.7109375" style="248" customWidth="1"/>
    <col min="7683" max="7683" width="12" style="248" customWidth="1"/>
    <col min="7684" max="7684" width="9.140625" style="248"/>
    <col min="7685" max="7685" width="10.42578125" style="248" bestFit="1" customWidth="1"/>
    <col min="7686" max="7686" width="21.7109375" style="248" bestFit="1" customWidth="1"/>
    <col min="7687" max="7687" width="22" style="248" bestFit="1" customWidth="1"/>
    <col min="7688" max="7688" width="14.42578125" style="248" customWidth="1"/>
    <col min="7689" max="7689" width="16.42578125" style="248" customWidth="1"/>
    <col min="7690" max="7935" width="9.140625" style="248"/>
    <col min="7936" max="7936" width="21.85546875" style="248" customWidth="1"/>
    <col min="7937" max="7937" width="9.140625" style="248"/>
    <col min="7938" max="7938" width="14.7109375" style="248" customWidth="1"/>
    <col min="7939" max="7939" width="12" style="248" customWidth="1"/>
    <col min="7940" max="7940" width="9.140625" style="248"/>
    <col min="7941" max="7941" width="10.42578125" style="248" bestFit="1" customWidth="1"/>
    <col min="7942" max="7942" width="21.7109375" style="248" bestFit="1" customWidth="1"/>
    <col min="7943" max="7943" width="22" style="248" bestFit="1" customWidth="1"/>
    <col min="7944" max="7944" width="14.42578125" style="248" customWidth="1"/>
    <col min="7945" max="7945" width="16.42578125" style="248" customWidth="1"/>
    <col min="7946" max="8191" width="9.140625" style="248"/>
    <col min="8192" max="8192" width="21.85546875" style="248" customWidth="1"/>
    <col min="8193" max="8193" width="9.140625" style="248"/>
    <col min="8194" max="8194" width="14.7109375" style="248" customWidth="1"/>
    <col min="8195" max="8195" width="12" style="248" customWidth="1"/>
    <col min="8196" max="8196" width="9.140625" style="248"/>
    <col min="8197" max="8197" width="10.42578125" style="248" bestFit="1" customWidth="1"/>
    <col min="8198" max="8198" width="21.7109375" style="248" bestFit="1" customWidth="1"/>
    <col min="8199" max="8199" width="22" style="248" bestFit="1" customWidth="1"/>
    <col min="8200" max="8200" width="14.42578125" style="248" customWidth="1"/>
    <col min="8201" max="8201" width="16.42578125" style="248" customWidth="1"/>
    <col min="8202" max="8447" width="9.140625" style="248"/>
    <col min="8448" max="8448" width="21.85546875" style="248" customWidth="1"/>
    <col min="8449" max="8449" width="9.140625" style="248"/>
    <col min="8450" max="8450" width="14.7109375" style="248" customWidth="1"/>
    <col min="8451" max="8451" width="12" style="248" customWidth="1"/>
    <col min="8452" max="8452" width="9.140625" style="248"/>
    <col min="8453" max="8453" width="10.42578125" style="248" bestFit="1" customWidth="1"/>
    <col min="8454" max="8454" width="21.7109375" style="248" bestFit="1" customWidth="1"/>
    <col min="8455" max="8455" width="22" style="248" bestFit="1" customWidth="1"/>
    <col min="8456" max="8456" width="14.42578125" style="248" customWidth="1"/>
    <col min="8457" max="8457" width="16.42578125" style="248" customWidth="1"/>
    <col min="8458" max="8703" width="9.140625" style="248"/>
    <col min="8704" max="8704" width="21.85546875" style="248" customWidth="1"/>
    <col min="8705" max="8705" width="9.140625" style="248"/>
    <col min="8706" max="8706" width="14.7109375" style="248" customWidth="1"/>
    <col min="8707" max="8707" width="12" style="248" customWidth="1"/>
    <col min="8708" max="8708" width="9.140625" style="248"/>
    <col min="8709" max="8709" width="10.42578125" style="248" bestFit="1" customWidth="1"/>
    <col min="8710" max="8710" width="21.7109375" style="248" bestFit="1" customWidth="1"/>
    <col min="8711" max="8711" width="22" style="248" bestFit="1" customWidth="1"/>
    <col min="8712" max="8712" width="14.42578125" style="248" customWidth="1"/>
    <col min="8713" max="8713" width="16.42578125" style="248" customWidth="1"/>
    <col min="8714" max="8959" width="9.140625" style="248"/>
    <col min="8960" max="8960" width="21.85546875" style="248" customWidth="1"/>
    <col min="8961" max="8961" width="9.140625" style="248"/>
    <col min="8962" max="8962" width="14.7109375" style="248" customWidth="1"/>
    <col min="8963" max="8963" width="12" style="248" customWidth="1"/>
    <col min="8964" max="8964" width="9.140625" style="248"/>
    <col min="8965" max="8965" width="10.42578125" style="248" bestFit="1" customWidth="1"/>
    <col min="8966" max="8966" width="21.7109375" style="248" bestFit="1" customWidth="1"/>
    <col min="8967" max="8967" width="22" style="248" bestFit="1" customWidth="1"/>
    <col min="8968" max="8968" width="14.42578125" style="248" customWidth="1"/>
    <col min="8969" max="8969" width="16.42578125" style="248" customWidth="1"/>
    <col min="8970" max="9215" width="9.140625" style="248"/>
    <col min="9216" max="9216" width="21.85546875" style="248" customWidth="1"/>
    <col min="9217" max="9217" width="9.140625" style="248"/>
    <col min="9218" max="9218" width="14.7109375" style="248" customWidth="1"/>
    <col min="9219" max="9219" width="12" style="248" customWidth="1"/>
    <col min="9220" max="9220" width="9.140625" style="248"/>
    <col min="9221" max="9221" width="10.42578125" style="248" bestFit="1" customWidth="1"/>
    <col min="9222" max="9222" width="21.7109375" style="248" bestFit="1" customWidth="1"/>
    <col min="9223" max="9223" width="22" style="248" bestFit="1" customWidth="1"/>
    <col min="9224" max="9224" width="14.42578125" style="248" customWidth="1"/>
    <col min="9225" max="9225" width="16.42578125" style="248" customWidth="1"/>
    <col min="9226" max="9471" width="9.140625" style="248"/>
    <col min="9472" max="9472" width="21.85546875" style="248" customWidth="1"/>
    <col min="9473" max="9473" width="9.140625" style="248"/>
    <col min="9474" max="9474" width="14.7109375" style="248" customWidth="1"/>
    <col min="9475" max="9475" width="12" style="248" customWidth="1"/>
    <col min="9476" max="9476" width="9.140625" style="248"/>
    <col min="9477" max="9477" width="10.42578125" style="248" bestFit="1" customWidth="1"/>
    <col min="9478" max="9478" width="21.7109375" style="248" bestFit="1" customWidth="1"/>
    <col min="9479" max="9479" width="22" style="248" bestFit="1" customWidth="1"/>
    <col min="9480" max="9480" width="14.42578125" style="248" customWidth="1"/>
    <col min="9481" max="9481" width="16.42578125" style="248" customWidth="1"/>
    <col min="9482" max="9727" width="9.140625" style="248"/>
    <col min="9728" max="9728" width="21.85546875" style="248" customWidth="1"/>
    <col min="9729" max="9729" width="9.140625" style="248"/>
    <col min="9730" max="9730" width="14.7109375" style="248" customWidth="1"/>
    <col min="9731" max="9731" width="12" style="248" customWidth="1"/>
    <col min="9732" max="9732" width="9.140625" style="248"/>
    <col min="9733" max="9733" width="10.42578125" style="248" bestFit="1" customWidth="1"/>
    <col min="9734" max="9734" width="21.7109375" style="248" bestFit="1" customWidth="1"/>
    <col min="9735" max="9735" width="22" style="248" bestFit="1" customWidth="1"/>
    <col min="9736" max="9736" width="14.42578125" style="248" customWidth="1"/>
    <col min="9737" max="9737" width="16.42578125" style="248" customWidth="1"/>
    <col min="9738" max="9983" width="9.140625" style="248"/>
    <col min="9984" max="9984" width="21.85546875" style="248" customWidth="1"/>
    <col min="9985" max="9985" width="9.140625" style="248"/>
    <col min="9986" max="9986" width="14.7109375" style="248" customWidth="1"/>
    <col min="9987" max="9987" width="12" style="248" customWidth="1"/>
    <col min="9988" max="9988" width="9.140625" style="248"/>
    <col min="9989" max="9989" width="10.42578125" style="248" bestFit="1" customWidth="1"/>
    <col min="9990" max="9990" width="21.7109375" style="248" bestFit="1" customWidth="1"/>
    <col min="9991" max="9991" width="22" style="248" bestFit="1" customWidth="1"/>
    <col min="9992" max="9992" width="14.42578125" style="248" customWidth="1"/>
    <col min="9993" max="9993" width="16.42578125" style="248" customWidth="1"/>
    <col min="9994" max="10239" width="9.140625" style="248"/>
    <col min="10240" max="10240" width="21.85546875" style="248" customWidth="1"/>
    <col min="10241" max="10241" width="9.140625" style="248"/>
    <col min="10242" max="10242" width="14.7109375" style="248" customWidth="1"/>
    <col min="10243" max="10243" width="12" style="248" customWidth="1"/>
    <col min="10244" max="10244" width="9.140625" style="248"/>
    <col min="10245" max="10245" width="10.42578125" style="248" bestFit="1" customWidth="1"/>
    <col min="10246" max="10246" width="21.7109375" style="248" bestFit="1" customWidth="1"/>
    <col min="10247" max="10247" width="22" style="248" bestFit="1" customWidth="1"/>
    <col min="10248" max="10248" width="14.42578125" style="248" customWidth="1"/>
    <col min="10249" max="10249" width="16.42578125" style="248" customWidth="1"/>
    <col min="10250" max="10495" width="9.140625" style="248"/>
    <col min="10496" max="10496" width="21.85546875" style="248" customWidth="1"/>
    <col min="10497" max="10497" width="9.140625" style="248"/>
    <col min="10498" max="10498" width="14.7109375" style="248" customWidth="1"/>
    <col min="10499" max="10499" width="12" style="248" customWidth="1"/>
    <col min="10500" max="10500" width="9.140625" style="248"/>
    <col min="10501" max="10501" width="10.42578125" style="248" bestFit="1" customWidth="1"/>
    <col min="10502" max="10502" width="21.7109375" style="248" bestFit="1" customWidth="1"/>
    <col min="10503" max="10503" width="22" style="248" bestFit="1" customWidth="1"/>
    <col min="10504" max="10504" width="14.42578125" style="248" customWidth="1"/>
    <col min="10505" max="10505" width="16.42578125" style="248" customWidth="1"/>
    <col min="10506" max="10751" width="9.140625" style="248"/>
    <col min="10752" max="10752" width="21.85546875" style="248" customWidth="1"/>
    <col min="10753" max="10753" width="9.140625" style="248"/>
    <col min="10754" max="10754" width="14.7109375" style="248" customWidth="1"/>
    <col min="10755" max="10755" width="12" style="248" customWidth="1"/>
    <col min="10756" max="10756" width="9.140625" style="248"/>
    <col min="10757" max="10757" width="10.42578125" style="248" bestFit="1" customWidth="1"/>
    <col min="10758" max="10758" width="21.7109375" style="248" bestFit="1" customWidth="1"/>
    <col min="10759" max="10759" width="22" style="248" bestFit="1" customWidth="1"/>
    <col min="10760" max="10760" width="14.42578125" style="248" customWidth="1"/>
    <col min="10761" max="10761" width="16.42578125" style="248" customWidth="1"/>
    <col min="10762" max="11007" width="9.140625" style="248"/>
    <col min="11008" max="11008" width="21.85546875" style="248" customWidth="1"/>
    <col min="11009" max="11009" width="9.140625" style="248"/>
    <col min="11010" max="11010" width="14.7109375" style="248" customWidth="1"/>
    <col min="11011" max="11011" width="12" style="248" customWidth="1"/>
    <col min="11012" max="11012" width="9.140625" style="248"/>
    <col min="11013" max="11013" width="10.42578125" style="248" bestFit="1" customWidth="1"/>
    <col min="11014" max="11014" width="21.7109375" style="248" bestFit="1" customWidth="1"/>
    <col min="11015" max="11015" width="22" style="248" bestFit="1" customWidth="1"/>
    <col min="11016" max="11016" width="14.42578125" style="248" customWidth="1"/>
    <col min="11017" max="11017" width="16.42578125" style="248" customWidth="1"/>
    <col min="11018" max="11263" width="9.140625" style="248"/>
    <col min="11264" max="11264" width="21.85546875" style="248" customWidth="1"/>
    <col min="11265" max="11265" width="9.140625" style="248"/>
    <col min="11266" max="11266" width="14.7109375" style="248" customWidth="1"/>
    <col min="11267" max="11267" width="12" style="248" customWidth="1"/>
    <col min="11268" max="11268" width="9.140625" style="248"/>
    <col min="11269" max="11269" width="10.42578125" style="248" bestFit="1" customWidth="1"/>
    <col min="11270" max="11270" width="21.7109375" style="248" bestFit="1" customWidth="1"/>
    <col min="11271" max="11271" width="22" style="248" bestFit="1" customWidth="1"/>
    <col min="11272" max="11272" width="14.42578125" style="248" customWidth="1"/>
    <col min="11273" max="11273" width="16.42578125" style="248" customWidth="1"/>
    <col min="11274" max="11519" width="9.140625" style="248"/>
    <col min="11520" max="11520" width="21.85546875" style="248" customWidth="1"/>
    <col min="11521" max="11521" width="9.140625" style="248"/>
    <col min="11522" max="11522" width="14.7109375" style="248" customWidth="1"/>
    <col min="11523" max="11523" width="12" style="248" customWidth="1"/>
    <col min="11524" max="11524" width="9.140625" style="248"/>
    <col min="11525" max="11525" width="10.42578125" style="248" bestFit="1" customWidth="1"/>
    <col min="11526" max="11526" width="21.7109375" style="248" bestFit="1" customWidth="1"/>
    <col min="11527" max="11527" width="22" style="248" bestFit="1" customWidth="1"/>
    <col min="11528" max="11528" width="14.42578125" style="248" customWidth="1"/>
    <col min="11529" max="11529" width="16.42578125" style="248" customWidth="1"/>
    <col min="11530" max="11775" width="9.140625" style="248"/>
    <col min="11776" max="11776" width="21.85546875" style="248" customWidth="1"/>
    <col min="11777" max="11777" width="9.140625" style="248"/>
    <col min="11778" max="11778" width="14.7109375" style="248" customWidth="1"/>
    <col min="11779" max="11779" width="12" style="248" customWidth="1"/>
    <col min="11780" max="11780" width="9.140625" style="248"/>
    <col min="11781" max="11781" width="10.42578125" style="248" bestFit="1" customWidth="1"/>
    <col min="11782" max="11782" width="21.7109375" style="248" bestFit="1" customWidth="1"/>
    <col min="11783" max="11783" width="22" style="248" bestFit="1" customWidth="1"/>
    <col min="11784" max="11784" width="14.42578125" style="248" customWidth="1"/>
    <col min="11785" max="11785" width="16.42578125" style="248" customWidth="1"/>
    <col min="11786" max="12031" width="9.140625" style="248"/>
    <col min="12032" max="12032" width="21.85546875" style="248" customWidth="1"/>
    <col min="12033" max="12033" width="9.140625" style="248"/>
    <col min="12034" max="12034" width="14.7109375" style="248" customWidth="1"/>
    <col min="12035" max="12035" width="12" style="248" customWidth="1"/>
    <col min="12036" max="12036" width="9.140625" style="248"/>
    <col min="12037" max="12037" width="10.42578125" style="248" bestFit="1" customWidth="1"/>
    <col min="12038" max="12038" width="21.7109375" style="248" bestFit="1" customWidth="1"/>
    <col min="12039" max="12039" width="22" style="248" bestFit="1" customWidth="1"/>
    <col min="12040" max="12040" width="14.42578125" style="248" customWidth="1"/>
    <col min="12041" max="12041" width="16.42578125" style="248" customWidth="1"/>
    <col min="12042" max="12287" width="9.140625" style="248"/>
    <col min="12288" max="12288" width="21.85546875" style="248" customWidth="1"/>
    <col min="12289" max="12289" width="9.140625" style="248"/>
    <col min="12290" max="12290" width="14.7109375" style="248" customWidth="1"/>
    <col min="12291" max="12291" width="12" style="248" customWidth="1"/>
    <col min="12292" max="12292" width="9.140625" style="248"/>
    <col min="12293" max="12293" width="10.42578125" style="248" bestFit="1" customWidth="1"/>
    <col min="12294" max="12294" width="21.7109375" style="248" bestFit="1" customWidth="1"/>
    <col min="12295" max="12295" width="22" style="248" bestFit="1" customWidth="1"/>
    <col min="12296" max="12296" width="14.42578125" style="248" customWidth="1"/>
    <col min="12297" max="12297" width="16.42578125" style="248" customWidth="1"/>
    <col min="12298" max="12543" width="9.140625" style="248"/>
    <col min="12544" max="12544" width="21.85546875" style="248" customWidth="1"/>
    <col min="12545" max="12545" width="9.140625" style="248"/>
    <col min="12546" max="12546" width="14.7109375" style="248" customWidth="1"/>
    <col min="12547" max="12547" width="12" style="248" customWidth="1"/>
    <col min="12548" max="12548" width="9.140625" style="248"/>
    <col min="12549" max="12549" width="10.42578125" style="248" bestFit="1" customWidth="1"/>
    <col min="12550" max="12550" width="21.7109375" style="248" bestFit="1" customWidth="1"/>
    <col min="12551" max="12551" width="22" style="248" bestFit="1" customWidth="1"/>
    <col min="12552" max="12552" width="14.42578125" style="248" customWidth="1"/>
    <col min="12553" max="12553" width="16.42578125" style="248" customWidth="1"/>
    <col min="12554" max="12799" width="9.140625" style="248"/>
    <col min="12800" max="12800" width="21.85546875" style="248" customWidth="1"/>
    <col min="12801" max="12801" width="9.140625" style="248"/>
    <col min="12802" max="12802" width="14.7109375" style="248" customWidth="1"/>
    <col min="12803" max="12803" width="12" style="248" customWidth="1"/>
    <col min="12804" max="12804" width="9.140625" style="248"/>
    <col min="12805" max="12805" width="10.42578125" style="248" bestFit="1" customWidth="1"/>
    <col min="12806" max="12806" width="21.7109375" style="248" bestFit="1" customWidth="1"/>
    <col min="12807" max="12807" width="22" style="248" bestFit="1" customWidth="1"/>
    <col min="12808" max="12808" width="14.42578125" style="248" customWidth="1"/>
    <col min="12809" max="12809" width="16.42578125" style="248" customWidth="1"/>
    <col min="12810" max="13055" width="9.140625" style="248"/>
    <col min="13056" max="13056" width="21.85546875" style="248" customWidth="1"/>
    <col min="13057" max="13057" width="9.140625" style="248"/>
    <col min="13058" max="13058" width="14.7109375" style="248" customWidth="1"/>
    <col min="13059" max="13059" width="12" style="248" customWidth="1"/>
    <col min="13060" max="13060" width="9.140625" style="248"/>
    <col min="13061" max="13061" width="10.42578125" style="248" bestFit="1" customWidth="1"/>
    <col min="13062" max="13062" width="21.7109375" style="248" bestFit="1" customWidth="1"/>
    <col min="13063" max="13063" width="22" style="248" bestFit="1" customWidth="1"/>
    <col min="13064" max="13064" width="14.42578125" style="248" customWidth="1"/>
    <col min="13065" max="13065" width="16.42578125" style="248" customWidth="1"/>
    <col min="13066" max="13311" width="9.140625" style="248"/>
    <col min="13312" max="13312" width="21.85546875" style="248" customWidth="1"/>
    <col min="13313" max="13313" width="9.140625" style="248"/>
    <col min="13314" max="13314" width="14.7109375" style="248" customWidth="1"/>
    <col min="13315" max="13315" width="12" style="248" customWidth="1"/>
    <col min="13316" max="13316" width="9.140625" style="248"/>
    <col min="13317" max="13317" width="10.42578125" style="248" bestFit="1" customWidth="1"/>
    <col min="13318" max="13318" width="21.7109375" style="248" bestFit="1" customWidth="1"/>
    <col min="13319" max="13319" width="22" style="248" bestFit="1" customWidth="1"/>
    <col min="13320" max="13320" width="14.42578125" style="248" customWidth="1"/>
    <col min="13321" max="13321" width="16.42578125" style="248" customWidth="1"/>
    <col min="13322" max="13567" width="9.140625" style="248"/>
    <col min="13568" max="13568" width="21.85546875" style="248" customWidth="1"/>
    <col min="13569" max="13569" width="9.140625" style="248"/>
    <col min="13570" max="13570" width="14.7109375" style="248" customWidth="1"/>
    <col min="13571" max="13571" width="12" style="248" customWidth="1"/>
    <col min="13572" max="13572" width="9.140625" style="248"/>
    <col min="13573" max="13573" width="10.42578125" style="248" bestFit="1" customWidth="1"/>
    <col min="13574" max="13574" width="21.7109375" style="248" bestFit="1" customWidth="1"/>
    <col min="13575" max="13575" width="22" style="248" bestFit="1" customWidth="1"/>
    <col min="13576" max="13576" width="14.42578125" style="248" customWidth="1"/>
    <col min="13577" max="13577" width="16.42578125" style="248" customWidth="1"/>
    <col min="13578" max="13823" width="9.140625" style="248"/>
    <col min="13824" max="13824" width="21.85546875" style="248" customWidth="1"/>
    <col min="13825" max="13825" width="9.140625" style="248"/>
    <col min="13826" max="13826" width="14.7109375" style="248" customWidth="1"/>
    <col min="13827" max="13827" width="12" style="248" customWidth="1"/>
    <col min="13828" max="13828" width="9.140625" style="248"/>
    <col min="13829" max="13829" width="10.42578125" style="248" bestFit="1" customWidth="1"/>
    <col min="13830" max="13830" width="21.7109375" style="248" bestFit="1" customWidth="1"/>
    <col min="13831" max="13831" width="22" style="248" bestFit="1" customWidth="1"/>
    <col min="13832" max="13832" width="14.42578125" style="248" customWidth="1"/>
    <col min="13833" max="13833" width="16.42578125" style="248" customWidth="1"/>
    <col min="13834" max="14079" width="9.140625" style="248"/>
    <col min="14080" max="14080" width="21.85546875" style="248" customWidth="1"/>
    <col min="14081" max="14081" width="9.140625" style="248"/>
    <col min="14082" max="14082" width="14.7109375" style="248" customWidth="1"/>
    <col min="14083" max="14083" width="12" style="248" customWidth="1"/>
    <col min="14084" max="14084" width="9.140625" style="248"/>
    <col min="14085" max="14085" width="10.42578125" style="248" bestFit="1" customWidth="1"/>
    <col min="14086" max="14086" width="21.7109375" style="248" bestFit="1" customWidth="1"/>
    <col min="14087" max="14087" width="22" style="248" bestFit="1" customWidth="1"/>
    <col min="14088" max="14088" width="14.42578125" style="248" customWidth="1"/>
    <col min="14089" max="14089" width="16.42578125" style="248" customWidth="1"/>
    <col min="14090" max="14335" width="9.140625" style="248"/>
    <col min="14336" max="14336" width="21.85546875" style="248" customWidth="1"/>
    <col min="14337" max="14337" width="9.140625" style="248"/>
    <col min="14338" max="14338" width="14.7109375" style="248" customWidth="1"/>
    <col min="14339" max="14339" width="12" style="248" customWidth="1"/>
    <col min="14340" max="14340" width="9.140625" style="248"/>
    <col min="14341" max="14341" width="10.42578125" style="248" bestFit="1" customWidth="1"/>
    <col min="14342" max="14342" width="21.7109375" style="248" bestFit="1" customWidth="1"/>
    <col min="14343" max="14343" width="22" style="248" bestFit="1" customWidth="1"/>
    <col min="14344" max="14344" width="14.42578125" style="248" customWidth="1"/>
    <col min="14345" max="14345" width="16.42578125" style="248" customWidth="1"/>
    <col min="14346" max="14591" width="9.140625" style="248"/>
    <col min="14592" max="14592" width="21.85546875" style="248" customWidth="1"/>
    <col min="14593" max="14593" width="9.140625" style="248"/>
    <col min="14594" max="14594" width="14.7109375" style="248" customWidth="1"/>
    <col min="14595" max="14595" width="12" style="248" customWidth="1"/>
    <col min="14596" max="14596" width="9.140625" style="248"/>
    <col min="14597" max="14597" width="10.42578125" style="248" bestFit="1" customWidth="1"/>
    <col min="14598" max="14598" width="21.7109375" style="248" bestFit="1" customWidth="1"/>
    <col min="14599" max="14599" width="22" style="248" bestFit="1" customWidth="1"/>
    <col min="14600" max="14600" width="14.42578125" style="248" customWidth="1"/>
    <col min="14601" max="14601" width="16.42578125" style="248" customWidth="1"/>
    <col min="14602" max="14847" width="9.140625" style="248"/>
    <col min="14848" max="14848" width="21.85546875" style="248" customWidth="1"/>
    <col min="14849" max="14849" width="9.140625" style="248"/>
    <col min="14850" max="14850" width="14.7109375" style="248" customWidth="1"/>
    <col min="14851" max="14851" width="12" style="248" customWidth="1"/>
    <col min="14852" max="14852" width="9.140625" style="248"/>
    <col min="14853" max="14853" width="10.42578125" style="248" bestFit="1" customWidth="1"/>
    <col min="14854" max="14854" width="21.7109375" style="248" bestFit="1" customWidth="1"/>
    <col min="14855" max="14855" width="22" style="248" bestFit="1" customWidth="1"/>
    <col min="14856" max="14856" width="14.42578125" style="248" customWidth="1"/>
    <col min="14857" max="14857" width="16.42578125" style="248" customWidth="1"/>
    <col min="14858" max="15103" width="9.140625" style="248"/>
    <col min="15104" max="15104" width="21.85546875" style="248" customWidth="1"/>
    <col min="15105" max="15105" width="9.140625" style="248"/>
    <col min="15106" max="15106" width="14.7109375" style="248" customWidth="1"/>
    <col min="15107" max="15107" width="12" style="248" customWidth="1"/>
    <col min="15108" max="15108" width="9.140625" style="248"/>
    <col min="15109" max="15109" width="10.42578125" style="248" bestFit="1" customWidth="1"/>
    <col min="15110" max="15110" width="21.7109375" style="248" bestFit="1" customWidth="1"/>
    <col min="15111" max="15111" width="22" style="248" bestFit="1" customWidth="1"/>
    <col min="15112" max="15112" width="14.42578125" style="248" customWidth="1"/>
    <col min="15113" max="15113" width="16.42578125" style="248" customWidth="1"/>
    <col min="15114" max="15359" width="9.140625" style="248"/>
    <col min="15360" max="15360" width="21.85546875" style="248" customWidth="1"/>
    <col min="15361" max="15361" width="9.140625" style="248"/>
    <col min="15362" max="15362" width="14.7109375" style="248" customWidth="1"/>
    <col min="15363" max="15363" width="12" style="248" customWidth="1"/>
    <col min="15364" max="15364" width="9.140625" style="248"/>
    <col min="15365" max="15365" width="10.42578125" style="248" bestFit="1" customWidth="1"/>
    <col min="15366" max="15366" width="21.7109375" style="248" bestFit="1" customWidth="1"/>
    <col min="15367" max="15367" width="22" style="248" bestFit="1" customWidth="1"/>
    <col min="15368" max="15368" width="14.42578125" style="248" customWidth="1"/>
    <col min="15369" max="15369" width="16.42578125" style="248" customWidth="1"/>
    <col min="15370" max="15615" width="9.140625" style="248"/>
    <col min="15616" max="15616" width="21.85546875" style="248" customWidth="1"/>
    <col min="15617" max="15617" width="9.140625" style="248"/>
    <col min="15618" max="15618" width="14.7109375" style="248" customWidth="1"/>
    <col min="15619" max="15619" width="12" style="248" customWidth="1"/>
    <col min="15620" max="15620" width="9.140625" style="248"/>
    <col min="15621" max="15621" width="10.42578125" style="248" bestFit="1" customWidth="1"/>
    <col min="15622" max="15622" width="21.7109375" style="248" bestFit="1" customWidth="1"/>
    <col min="15623" max="15623" width="22" style="248" bestFit="1" customWidth="1"/>
    <col min="15624" max="15624" width="14.42578125" style="248" customWidth="1"/>
    <col min="15625" max="15625" width="16.42578125" style="248" customWidth="1"/>
    <col min="15626" max="15871" width="9.140625" style="248"/>
    <col min="15872" max="15872" width="21.85546875" style="248" customWidth="1"/>
    <col min="15873" max="15873" width="9.140625" style="248"/>
    <col min="15874" max="15874" width="14.7109375" style="248" customWidth="1"/>
    <col min="15875" max="15875" width="12" style="248" customWidth="1"/>
    <col min="15876" max="15876" width="9.140625" style="248"/>
    <col min="15877" max="15877" width="10.42578125" style="248" bestFit="1" customWidth="1"/>
    <col min="15878" max="15878" width="21.7109375" style="248" bestFit="1" customWidth="1"/>
    <col min="15879" max="15879" width="22" style="248" bestFit="1" customWidth="1"/>
    <col min="15880" max="15880" width="14.42578125" style="248" customWidth="1"/>
    <col min="15881" max="15881" width="16.42578125" style="248" customWidth="1"/>
    <col min="15882" max="16127" width="9.140625" style="248"/>
    <col min="16128" max="16128" width="21.85546875" style="248" customWidth="1"/>
    <col min="16129" max="16129" width="9.140625" style="248"/>
    <col min="16130" max="16130" width="14.7109375" style="248" customWidth="1"/>
    <col min="16131" max="16131" width="12" style="248" customWidth="1"/>
    <col min="16132" max="16132" width="9.140625" style="248"/>
    <col min="16133" max="16133" width="10.42578125" style="248" bestFit="1" customWidth="1"/>
    <col min="16134" max="16134" width="21.7109375" style="248" bestFit="1" customWidth="1"/>
    <col min="16135" max="16135" width="22" style="248" bestFit="1" customWidth="1"/>
    <col min="16136" max="16136" width="14.42578125" style="248" customWidth="1"/>
    <col min="16137" max="16137" width="16.42578125" style="248" customWidth="1"/>
    <col min="16138" max="16384" width="9.140625" style="248"/>
  </cols>
  <sheetData>
    <row r="2" spans="2:8" ht="20.25">
      <c r="C2" s="444" t="s">
        <v>235</v>
      </c>
      <c r="D2" s="444"/>
      <c r="E2" s="443" t="s">
        <v>304</v>
      </c>
      <c r="F2" s="443"/>
    </row>
    <row r="10" spans="2:8">
      <c r="D10" s="247"/>
    </row>
    <row r="11" spans="2:8" ht="14.25" customHeight="1">
      <c r="B11" s="247"/>
      <c r="C11" s="449" t="s">
        <v>236</v>
      </c>
      <c r="D11" s="450"/>
      <c r="G11" s="249" t="s">
        <v>286</v>
      </c>
      <c r="H11" s="250">
        <f>balanceamento!F4*0.01</f>
        <v>0.95000000000000007</v>
      </c>
    </row>
    <row r="12" spans="2:8" ht="15" customHeight="1">
      <c r="B12" s="267" t="s">
        <v>237</v>
      </c>
      <c r="C12" s="329">
        <f>'Família 08'!N25</f>
        <v>955095.82019999996</v>
      </c>
      <c r="D12" s="251">
        <f>C12/$C$12</f>
        <v>1</v>
      </c>
      <c r="G12" s="249" t="s">
        <v>286</v>
      </c>
      <c r="H12" s="252">
        <f>balanceamento!C2</f>
        <v>1.1399999999999999</v>
      </c>
    </row>
    <row r="13" spans="2:8" ht="9.9499999999999993" customHeight="1">
      <c r="B13" s="267" t="s">
        <v>304</v>
      </c>
      <c r="C13" s="329">
        <f>balanceamento!B4</f>
        <v>278733.33</v>
      </c>
      <c r="D13" s="251">
        <f>C13/$C$12</f>
        <v>0.29183807959879082</v>
      </c>
      <c r="G13" s="253"/>
      <c r="H13" s="253"/>
    </row>
    <row r="14" spans="2:8">
      <c r="B14" s="267" t="s">
        <v>304</v>
      </c>
      <c r="C14" s="329">
        <f>'Família 08'!G29*'Família 08'!N26</f>
        <v>24249.799709999999</v>
      </c>
      <c r="D14" s="251">
        <f>C14/$C$12</f>
        <v>2.53899129250948E-2</v>
      </c>
      <c r="G14" s="253"/>
      <c r="H14" s="253"/>
    </row>
    <row r="15" spans="2:8">
      <c r="B15" s="249" t="str">
        <f>B14</f>
        <v>Família 8</v>
      </c>
      <c r="C15" s="254">
        <f>C20*C18</f>
        <v>244502.92105263163</v>
      </c>
      <c r="D15" s="255">
        <f>C15/(('Família 08'!G29*'Família 08'!N26)/'Família 08'!N28)</f>
        <v>1.1169590643274858</v>
      </c>
    </row>
    <row r="16" spans="2:8">
      <c r="B16" s="256" t="str">
        <f>B15</f>
        <v>Família 8</v>
      </c>
      <c r="C16" s="257">
        <f>'Família 08'!G29*'Família 08'!N26</f>
        <v>24249.799709999999</v>
      </c>
      <c r="D16" s="258">
        <f>('Família 08'!G29*'Família 08'!N26)/('Família 08'!G29*'Família 08'!N26)</f>
        <v>1</v>
      </c>
    </row>
    <row r="17" spans="2:31">
      <c r="B17" s="247"/>
      <c r="C17" s="449" t="s">
        <v>238</v>
      </c>
      <c r="D17" s="450"/>
    </row>
    <row r="18" spans="2:31">
      <c r="B18" s="267" t="s">
        <v>239</v>
      </c>
      <c r="C18" s="451">
        <f>balanceamento!C4</f>
        <v>21</v>
      </c>
      <c r="D18" s="451"/>
    </row>
    <row r="19" spans="2:31">
      <c r="B19" s="267" t="s">
        <v>240</v>
      </c>
      <c r="C19" s="452">
        <f>C14/C18</f>
        <v>1154.7523671428571</v>
      </c>
      <c r="D19" s="452"/>
    </row>
    <row r="20" spans="2:31">
      <c r="B20" s="267" t="s">
        <v>240</v>
      </c>
      <c r="C20" s="453">
        <f>balanceamento!D4/balanceamento!C2</f>
        <v>11642.996240601506</v>
      </c>
      <c r="D20" s="453"/>
    </row>
    <row r="21" spans="2:31">
      <c r="B21" s="267" t="s">
        <v>240</v>
      </c>
      <c r="C21" s="454">
        <f>balanceamento!G4</f>
        <v>11060.846428571431</v>
      </c>
      <c r="D21" s="454"/>
    </row>
    <row r="22" spans="2:31">
      <c r="B22" s="260" t="s">
        <v>241</v>
      </c>
      <c r="C22" s="445">
        <f>((G89*60)/C21)</f>
        <v>6.6610193832546113E-2</v>
      </c>
      <c r="D22" s="445"/>
    </row>
    <row r="27" spans="2:31">
      <c r="Z27" s="293" t="s">
        <v>32</v>
      </c>
    </row>
    <row r="28" spans="2:31">
      <c r="Z28" s="293" t="s">
        <v>287</v>
      </c>
      <c r="AA28" s="293" t="s">
        <v>288</v>
      </c>
      <c r="AB28" s="293" t="s">
        <v>289</v>
      </c>
      <c r="AC28" s="293" t="s">
        <v>290</v>
      </c>
      <c r="AD28" s="293" t="s">
        <v>291</v>
      </c>
      <c r="AE28" s="293" t="s">
        <v>292</v>
      </c>
    </row>
    <row r="29" spans="2:31">
      <c r="Z29" s="294">
        <v>1</v>
      </c>
      <c r="AA29" s="295" t="s">
        <v>57</v>
      </c>
      <c r="AB29" s="295" t="s">
        <v>152</v>
      </c>
      <c r="AC29" s="295" t="s">
        <v>293</v>
      </c>
      <c r="AD29" s="295" t="s">
        <v>294</v>
      </c>
      <c r="AE29" s="296">
        <f>B53+F54+K53+Q52+U54</f>
        <v>511.81000000000006</v>
      </c>
    </row>
    <row r="30" spans="2:31">
      <c r="Z30" s="294">
        <f>Z29+1</f>
        <v>2</v>
      </c>
      <c r="AA30" s="295" t="s">
        <v>57</v>
      </c>
      <c r="AB30" s="295" t="s">
        <v>152</v>
      </c>
      <c r="AC30" s="295" t="s">
        <v>293</v>
      </c>
      <c r="AD30" s="295" t="s">
        <v>295</v>
      </c>
      <c r="AE30" s="296">
        <f>B53+F54+K53+Q53+U54</f>
        <v>511.81000000000006</v>
      </c>
    </row>
    <row r="31" spans="2:31">
      <c r="Z31" s="294">
        <f t="shared" ref="Z31:Z34" si="0">Z30+1</f>
        <v>3</v>
      </c>
      <c r="AA31" s="295" t="s">
        <v>57</v>
      </c>
      <c r="AB31" s="295" t="s">
        <v>152</v>
      </c>
      <c r="AC31" s="295" t="s">
        <v>293</v>
      </c>
      <c r="AD31" s="295" t="s">
        <v>296</v>
      </c>
      <c r="AE31" s="296">
        <f>B53+F54+K53+Q54+U54</f>
        <v>508.13000000000005</v>
      </c>
    </row>
    <row r="32" spans="2:31">
      <c r="Z32" s="294">
        <f t="shared" si="0"/>
        <v>4</v>
      </c>
      <c r="AA32" s="295" t="s">
        <v>57</v>
      </c>
      <c r="AB32" s="295" t="s">
        <v>152</v>
      </c>
      <c r="AC32" s="295" t="s">
        <v>118</v>
      </c>
      <c r="AD32" s="295" t="s">
        <v>294</v>
      </c>
      <c r="AE32" s="296">
        <f>B53+F54+K54+Q52+U54</f>
        <v>505.29</v>
      </c>
    </row>
    <row r="33" spans="1:31">
      <c r="Z33" s="294">
        <f t="shared" si="0"/>
        <v>5</v>
      </c>
      <c r="AA33" s="295" t="s">
        <v>57</v>
      </c>
      <c r="AB33" s="295" t="s">
        <v>152</v>
      </c>
      <c r="AC33" s="295" t="s">
        <v>118</v>
      </c>
      <c r="AD33" s="295" t="s">
        <v>295</v>
      </c>
      <c r="AE33" s="296">
        <f>B53+F54+K54+Q53+U54</f>
        <v>505.29</v>
      </c>
    </row>
    <row r="34" spans="1:31">
      <c r="K34" s="308"/>
      <c r="Z34" s="294">
        <f t="shared" si="0"/>
        <v>6</v>
      </c>
      <c r="AA34" s="295" t="s">
        <v>57</v>
      </c>
      <c r="AB34" s="295" t="s">
        <v>152</v>
      </c>
      <c r="AC34" s="295" t="s">
        <v>118</v>
      </c>
      <c r="AD34" s="295" t="s">
        <v>296</v>
      </c>
      <c r="AE34" s="296">
        <f>B53+F54+K54+Q54+U54</f>
        <v>501.61</v>
      </c>
    </row>
    <row r="37" spans="1:31">
      <c r="Z37" s="293" t="s">
        <v>33</v>
      </c>
    </row>
    <row r="38" spans="1:31">
      <c r="A38" s="312" t="s">
        <v>242</v>
      </c>
      <c r="Z38" s="293" t="s">
        <v>287</v>
      </c>
      <c r="AA38" s="293" t="s">
        <v>288</v>
      </c>
      <c r="AB38" s="293" t="s">
        <v>289</v>
      </c>
      <c r="AC38" s="293" t="s">
        <v>290</v>
      </c>
      <c r="AD38" s="293" t="s">
        <v>291</v>
      </c>
      <c r="AE38" s="293" t="s">
        <v>292</v>
      </c>
    </row>
    <row r="39" spans="1:31">
      <c r="Z39" s="294">
        <v>1</v>
      </c>
      <c r="AA39" s="295" t="s">
        <v>57</v>
      </c>
      <c r="AB39" s="295" t="s">
        <v>152</v>
      </c>
      <c r="AC39" s="295" t="s">
        <v>293</v>
      </c>
      <c r="AD39" s="295" t="s">
        <v>294</v>
      </c>
      <c r="AE39" s="315">
        <f>B54+F54+K53+Q52+U54</f>
        <v>548.80999999999995</v>
      </c>
    </row>
    <row r="40" spans="1:31">
      <c r="Z40" s="294">
        <f>Z39+1</f>
        <v>2</v>
      </c>
      <c r="AA40" s="295" t="s">
        <v>57</v>
      </c>
      <c r="AB40" s="295" t="s">
        <v>152</v>
      </c>
      <c r="AC40" s="295" t="s">
        <v>293</v>
      </c>
      <c r="AD40" s="295" t="s">
        <v>295</v>
      </c>
      <c r="AE40" s="315">
        <f>B54+F54+K53+Q53+U54</f>
        <v>548.80999999999995</v>
      </c>
    </row>
    <row r="41" spans="1:31" ht="15" customHeight="1">
      <c r="Z41" s="294">
        <f t="shared" ref="Z41:Z44" si="1">Z40+1</f>
        <v>3</v>
      </c>
      <c r="AA41" s="295" t="s">
        <v>57</v>
      </c>
      <c r="AB41" s="295" t="s">
        <v>152</v>
      </c>
      <c r="AC41" s="295" t="s">
        <v>293</v>
      </c>
      <c r="AD41" s="295" t="s">
        <v>296</v>
      </c>
      <c r="AE41" s="296">
        <f>B54+F54+K53+Q54+U54</f>
        <v>545.13</v>
      </c>
    </row>
    <row r="42" spans="1:31" ht="15" customHeight="1">
      <c r="S42" s="263"/>
      <c r="T42" s="263"/>
      <c r="U42" s="263"/>
      <c r="V42" s="263"/>
      <c r="W42" s="263"/>
      <c r="X42" s="263"/>
      <c r="Z42" s="294">
        <f t="shared" si="1"/>
        <v>4</v>
      </c>
      <c r="AA42" s="295" t="s">
        <v>57</v>
      </c>
      <c r="AB42" s="295" t="s">
        <v>152</v>
      </c>
      <c r="AC42" s="295" t="s">
        <v>118</v>
      </c>
      <c r="AD42" s="295" t="s">
        <v>294</v>
      </c>
      <c r="AE42" s="296">
        <f>B54+F54+K54+Q52+U54</f>
        <v>542.29</v>
      </c>
    </row>
    <row r="43" spans="1:31" ht="15" customHeight="1">
      <c r="Z43" s="294">
        <f t="shared" si="1"/>
        <v>5</v>
      </c>
      <c r="AA43" s="295" t="s">
        <v>57</v>
      </c>
      <c r="AB43" s="295" t="s">
        <v>152</v>
      </c>
      <c r="AC43" s="295" t="s">
        <v>118</v>
      </c>
      <c r="AD43" s="295" t="s">
        <v>295</v>
      </c>
      <c r="AE43" s="296">
        <f>B54+F54+K54+Q53+U54</f>
        <v>542.29</v>
      </c>
    </row>
    <row r="44" spans="1:31">
      <c r="H44" s="307"/>
      <c r="Z44" s="294">
        <f t="shared" si="1"/>
        <v>6</v>
      </c>
      <c r="AA44" s="295" t="s">
        <v>57</v>
      </c>
      <c r="AB44" s="295" t="s">
        <v>152</v>
      </c>
      <c r="AC44" s="295" t="s">
        <v>118</v>
      </c>
      <c r="AD44" s="295" t="s">
        <v>296</v>
      </c>
      <c r="AE44" s="296">
        <f>B54+F54+K54+Q54+U54</f>
        <v>538.6099999999999</v>
      </c>
    </row>
    <row r="48" spans="1:31">
      <c r="D48" s="446" t="s">
        <v>243</v>
      </c>
      <c r="E48" s="446"/>
      <c r="I48" s="261">
        <v>120</v>
      </c>
      <c r="O48" s="261">
        <v>120</v>
      </c>
    </row>
    <row r="49" spans="1:32">
      <c r="D49" s="446">
        <f>'Família 08'!I28</f>
        <v>0.29183807959879082</v>
      </c>
      <c r="E49" s="446"/>
      <c r="I49" s="262">
        <v>26587</v>
      </c>
      <c r="O49" s="262">
        <v>0</v>
      </c>
    </row>
    <row r="50" spans="1:32">
      <c r="D50" s="447"/>
      <c r="E50" s="447"/>
    </row>
    <row r="51" spans="1:32" ht="15" customHeight="1">
      <c r="Y51" s="439" t="s">
        <v>313</v>
      </c>
      <c r="Z51" s="440"/>
    </row>
    <row r="52" spans="1:32">
      <c r="A52" s="264"/>
      <c r="B52" s="264"/>
      <c r="C52" s="264"/>
      <c r="D52" s="432">
        <f>($C$22*((D50)/(AG65+AA65)))/(G89*60)</f>
        <v>0</v>
      </c>
      <c r="E52" s="432"/>
      <c r="F52" s="264"/>
      <c r="G52" s="264"/>
      <c r="H52" s="433">
        <f>(C22*(I49/(Y63*F73)))/(M89*60)</f>
        <v>3.0214463346567828</v>
      </c>
      <c r="I52" s="433"/>
      <c r="J52" s="433"/>
      <c r="K52" s="264"/>
      <c r="L52" s="264"/>
      <c r="M52" s="264"/>
      <c r="N52" s="433">
        <f>(C22*(O49/Y63))/(R96*60)</f>
        <v>0</v>
      </c>
      <c r="O52" s="433"/>
      <c r="P52" s="433"/>
      <c r="Q52" s="441">
        <f>'corte costura Chinesa'!C15</f>
        <v>73.680000000000007</v>
      </c>
      <c r="R52" s="441"/>
      <c r="S52" s="441"/>
      <c r="Y52" s="448">
        <f>D52+H52+N52+S52</f>
        <v>3.0214463346567828</v>
      </c>
      <c r="Z52" s="448"/>
    </row>
    <row r="53" spans="1:32">
      <c r="A53" s="265"/>
      <c r="B53" s="391">
        <f>extrusora!C23</f>
        <v>25</v>
      </c>
      <c r="C53" s="391"/>
      <c r="D53" s="435">
        <f>($C$22*((D50*D49)/(AG65+AA65)))/(G89*60)</f>
        <v>0</v>
      </c>
      <c r="E53" s="435"/>
      <c r="F53" s="264"/>
      <c r="G53" s="264"/>
      <c r="H53" s="436">
        <f>(C22*((I49*D49)/(Y63*F73)))/(M89*60)</f>
        <v>0.88177309591704101</v>
      </c>
      <c r="I53" s="436"/>
      <c r="J53" s="436"/>
      <c r="K53" s="441">
        <f>'impressora Thunder COMAT'!C15</f>
        <v>17.16</v>
      </c>
      <c r="L53" s="441"/>
      <c r="M53" s="441"/>
      <c r="N53" s="436">
        <f>(C22*((O49*D49)/Y63))/(R96*60)</f>
        <v>0</v>
      </c>
      <c r="O53" s="436"/>
      <c r="P53" s="436"/>
      <c r="Q53" s="441">
        <f>'corte costura Taubaté'!C15</f>
        <v>73.680000000000007</v>
      </c>
      <c r="R53" s="441"/>
      <c r="S53" s="441"/>
      <c r="T53" s="265"/>
      <c r="U53" s="264"/>
      <c r="V53" s="264"/>
      <c r="W53" s="264"/>
      <c r="X53" s="265"/>
      <c r="Y53" s="434">
        <f>D53+H53+N53+S53</f>
        <v>0.88177309591704101</v>
      </c>
      <c r="Z53" s="434"/>
      <c r="AA53" s="264"/>
      <c r="AB53" s="264"/>
    </row>
    <row r="54" spans="1:32">
      <c r="A54" s="311"/>
      <c r="B54" s="389">
        <f>extrusora!C24</f>
        <v>62</v>
      </c>
      <c r="C54" s="390"/>
      <c r="D54" s="297"/>
      <c r="E54" s="297"/>
      <c r="F54" s="389">
        <f>tecelagem!C20</f>
        <v>391.17</v>
      </c>
      <c r="G54" s="390"/>
      <c r="H54" s="309"/>
      <c r="I54" s="305"/>
      <c r="J54" s="305"/>
      <c r="K54" s="389">
        <f>'impressora Padane'!C15</f>
        <v>10.64</v>
      </c>
      <c r="L54" s="442"/>
      <c r="M54" s="390"/>
      <c r="N54" s="305"/>
      <c r="O54" s="305"/>
      <c r="P54" s="305"/>
      <c r="Q54" s="389">
        <f>'corte costura Vitra'!C15</f>
        <v>70</v>
      </c>
      <c r="R54" s="442"/>
      <c r="S54" s="390"/>
      <c r="T54" s="310"/>
      <c r="U54" s="389">
        <v>4.8</v>
      </c>
      <c r="V54" s="442"/>
      <c r="W54" s="390"/>
      <c r="X54" s="305"/>
      <c r="Y54" s="439" t="s">
        <v>244</v>
      </c>
      <c r="Z54" s="440"/>
      <c r="AA54" s="264"/>
      <c r="AB54" s="264"/>
    </row>
    <row r="55" spans="1:32">
      <c r="Y55" s="437" t="s">
        <v>297</v>
      </c>
      <c r="Z55" s="438"/>
    </row>
    <row r="56" spans="1:32" ht="13.5" thickBot="1"/>
    <row r="57" spans="1:32" ht="16.5" customHeight="1" thickTop="1" thickBot="1">
      <c r="Y57" s="423" t="s">
        <v>304</v>
      </c>
      <c r="Z57" s="424"/>
      <c r="AA57" s="424"/>
      <c r="AB57" s="424"/>
      <c r="AC57" s="424"/>
      <c r="AD57" s="424"/>
      <c r="AE57" s="424"/>
      <c r="AF57" s="425"/>
    </row>
    <row r="58" spans="1:32" ht="14.25" thickTop="1" thickBot="1">
      <c r="Y58" s="247"/>
      <c r="Z58" s="269"/>
      <c r="AA58" s="268"/>
      <c r="AB58" s="268"/>
      <c r="AC58" s="268"/>
      <c r="AD58" s="268"/>
      <c r="AE58" s="270"/>
      <c r="AF58" s="271"/>
    </row>
    <row r="59" spans="1:32" ht="16.5" customHeight="1" thickTop="1" thickBot="1">
      <c r="Y59" s="426" t="s">
        <v>298</v>
      </c>
      <c r="Z59" s="427"/>
      <c r="AA59" s="427"/>
      <c r="AB59" s="427"/>
      <c r="AC59" s="427"/>
      <c r="AD59" s="428"/>
      <c r="AE59" s="429">
        <v>60</v>
      </c>
      <c r="AF59" s="430"/>
    </row>
    <row r="60" spans="1:32" ht="14.25" thickTop="1" thickBot="1">
      <c r="Y60" s="431">
        <v>95</v>
      </c>
      <c r="Z60" s="431"/>
      <c r="AA60" s="431"/>
      <c r="AB60" s="431"/>
      <c r="AC60" s="431"/>
      <c r="AD60" s="431"/>
      <c r="AE60" s="431"/>
      <c r="AF60" s="431"/>
    </row>
    <row r="61" spans="1:32" ht="14.25" thickTop="1" thickBot="1">
      <c r="Y61" s="247"/>
      <c r="Z61" s="269"/>
      <c r="AA61" s="268"/>
      <c r="AB61" s="268"/>
      <c r="AC61" s="268"/>
      <c r="AD61" s="247"/>
      <c r="AE61" s="247"/>
      <c r="AF61" s="272"/>
    </row>
    <row r="62" spans="1:32" ht="16.5" customHeight="1" thickTop="1" thickBot="1">
      <c r="Y62" s="273" t="s">
        <v>245</v>
      </c>
      <c r="Z62" s="413">
        <v>60</v>
      </c>
      <c r="AA62" s="414"/>
      <c r="AB62" s="414"/>
      <c r="AC62" s="414"/>
      <c r="AD62" s="414"/>
      <c r="AE62" s="414"/>
      <c r="AF62" s="415"/>
    </row>
    <row r="63" spans="1:32" ht="16.5" customHeight="1" thickTop="1" thickBot="1">
      <c r="Y63" s="416">
        <f>Y60/(F73*100)</f>
        <v>7.1428571428571429E-4</v>
      </c>
      <c r="Z63" s="417"/>
      <c r="AA63" s="417"/>
      <c r="AB63" s="417"/>
      <c r="AC63" s="417"/>
      <c r="AD63" s="417"/>
      <c r="AE63" s="417"/>
      <c r="AF63" s="418"/>
    </row>
    <row r="64" spans="1:32" ht="14.25" thickTop="1" thickBot="1">
      <c r="Y64" s="247"/>
      <c r="Z64" s="269"/>
      <c r="AA64" s="268"/>
      <c r="AB64" s="268"/>
      <c r="AC64" s="268"/>
      <c r="AD64" s="247"/>
      <c r="AE64" s="247"/>
      <c r="AF64" s="298"/>
    </row>
    <row r="65" spans="6:34" ht="16.5" customHeight="1" thickTop="1" thickBot="1">
      <c r="X65" s="419" t="s">
        <v>32</v>
      </c>
      <c r="Y65" s="420"/>
      <c r="Z65" s="421"/>
      <c r="AA65" s="299">
        <f>((tecelagem!F78)*(Y60*0.01))/F73</f>
        <v>4.3548000000000003E-2</v>
      </c>
      <c r="AB65" s="300"/>
      <c r="AC65" s="300"/>
      <c r="AD65" s="300"/>
      <c r="AE65" s="419" t="s">
        <v>33</v>
      </c>
      <c r="AF65" s="421"/>
      <c r="AG65" s="299">
        <f>(((tecelagem!F79)*(Y60*0.01))/F73)</f>
        <v>6.4735714285714299E-2</v>
      </c>
    </row>
    <row r="66" spans="6:34" ht="15" customHeight="1" thickTop="1" thickBot="1">
      <c r="Y66" s="247"/>
      <c r="Z66" s="269"/>
      <c r="AA66" s="268"/>
      <c r="AB66" s="268"/>
      <c r="AC66" s="268"/>
      <c r="AD66" s="247"/>
      <c r="AE66" s="247"/>
      <c r="AF66" s="269"/>
    </row>
    <row r="67" spans="6:34" ht="16.5" customHeight="1" thickTop="1" thickBot="1">
      <c r="W67" s="422" t="s">
        <v>246</v>
      </c>
      <c r="X67" s="422"/>
      <c r="Y67" s="422" t="s">
        <v>247</v>
      </c>
      <c r="Z67" s="422"/>
      <c r="AA67" s="408" t="s">
        <v>248</v>
      </c>
      <c r="AB67" s="409"/>
      <c r="AC67" s="247"/>
      <c r="AD67" s="331" t="str">
        <f>W67</f>
        <v>polipropileno</v>
      </c>
      <c r="AE67" s="422" t="s">
        <v>247</v>
      </c>
      <c r="AF67" s="422"/>
      <c r="AG67" s="408" t="s">
        <v>248</v>
      </c>
      <c r="AH67" s="409"/>
    </row>
    <row r="68" spans="6:34" ht="15" customHeight="1" thickTop="1" thickBot="1">
      <c r="W68" s="410">
        <f>AA65*extrusora!D71</f>
        <v>4.2459300000000005E-2</v>
      </c>
      <c r="X68" s="410"/>
      <c r="Y68" s="410">
        <f>AA65*extrusora!D72</f>
        <v>3.3967440000000002E-4</v>
      </c>
      <c r="Z68" s="410"/>
      <c r="AA68" s="411">
        <f>AA65*extrusora!D73</f>
        <v>7.4902560000000005E-4</v>
      </c>
      <c r="AB68" s="412"/>
      <c r="AC68" s="247"/>
      <c r="AD68" s="330">
        <f>AG65*extrusora!D79</f>
        <v>6.3441000000000011E-2</v>
      </c>
      <c r="AE68" s="410">
        <f>AG65*extrusora!D80</f>
        <v>1.1005071428571431E-3</v>
      </c>
      <c r="AF68" s="410"/>
      <c r="AG68" s="411">
        <f>AG65*extrusora!D81</f>
        <v>1.942071428571429E-4</v>
      </c>
      <c r="AH68" s="412"/>
    </row>
    <row r="69" spans="6:34" ht="16.5" customHeight="1" thickTop="1">
      <c r="AE69" s="263"/>
    </row>
    <row r="70" spans="6:34" ht="9.9499999999999993" customHeight="1">
      <c r="AE70" s="263"/>
    </row>
    <row r="71" spans="6:34">
      <c r="AE71" s="263"/>
    </row>
    <row r="72" spans="6:34" ht="16.5" customHeight="1">
      <c r="F72" s="405" t="s">
        <v>158</v>
      </c>
      <c r="G72" s="405"/>
      <c r="AD72" s="268"/>
      <c r="AE72" s="263"/>
    </row>
    <row r="73" spans="6:34">
      <c r="F73" s="406">
        <v>1330</v>
      </c>
      <c r="G73" s="406"/>
      <c r="AD73" s="268"/>
      <c r="AE73" s="263"/>
    </row>
    <row r="74" spans="6:34" ht="9.9499999999999993" customHeight="1">
      <c r="AD74" s="268"/>
      <c r="AE74" s="263"/>
    </row>
    <row r="75" spans="6:34" ht="9.9499999999999993" customHeight="1">
      <c r="AD75" s="268"/>
      <c r="AE75" s="263"/>
    </row>
    <row r="76" spans="6:34" ht="9.9499999999999993" customHeight="1">
      <c r="AD76" s="268"/>
      <c r="AE76" s="263"/>
    </row>
    <row r="77" spans="6:34" ht="15" customHeight="1">
      <c r="AD77" s="268"/>
      <c r="AE77" s="263"/>
    </row>
    <row r="78" spans="6:34" ht="15" customHeight="1">
      <c r="AD78" s="268"/>
      <c r="AE78" s="263"/>
    </row>
    <row r="79" spans="6:34" ht="15" customHeight="1">
      <c r="P79" s="456" t="s">
        <v>315</v>
      </c>
      <c r="Q79" s="457"/>
      <c r="R79" s="457"/>
      <c r="S79" s="457"/>
      <c r="T79" s="458"/>
      <c r="AD79" s="268"/>
      <c r="AE79" s="263"/>
    </row>
    <row r="80" spans="6:34" ht="15" customHeight="1">
      <c r="P80" s="397" t="s">
        <v>299</v>
      </c>
      <c r="Q80" s="397"/>
      <c r="R80" s="386">
        <f>balanceamento!H20</f>
        <v>14.454148404592377</v>
      </c>
      <c r="S80" s="386"/>
      <c r="T80" s="386"/>
      <c r="U80" s="301"/>
      <c r="V80" s="301"/>
      <c r="W80" s="301"/>
      <c r="X80" s="301"/>
      <c r="AD80" s="268"/>
      <c r="AE80" s="263"/>
    </row>
    <row r="81" spans="2:31" ht="15" customHeight="1">
      <c r="P81" s="397" t="s">
        <v>250</v>
      </c>
      <c r="Q81" s="397"/>
      <c r="R81" s="387">
        <f>balanceamento!D11</f>
        <v>1</v>
      </c>
      <c r="S81" s="387"/>
      <c r="T81" s="387"/>
      <c r="U81" s="270"/>
      <c r="V81" s="270"/>
      <c r="W81" s="270"/>
      <c r="X81" s="270"/>
      <c r="AD81" s="268"/>
      <c r="AE81" s="263"/>
    </row>
    <row r="82" spans="2:31" ht="15" customHeight="1">
      <c r="P82" s="397" t="s">
        <v>251</v>
      </c>
      <c r="Q82" s="397"/>
      <c r="R82" s="386">
        <f>R80</f>
        <v>14.454148404592377</v>
      </c>
      <c r="S82" s="386"/>
      <c r="T82" s="386"/>
      <c r="U82" s="301"/>
      <c r="V82" s="301"/>
      <c r="W82" s="301"/>
      <c r="X82" s="301"/>
      <c r="Y82" s="263"/>
      <c r="Z82" s="263"/>
      <c r="AA82" s="263"/>
      <c r="AB82" s="263"/>
      <c r="AC82" s="268"/>
      <c r="AD82" s="268"/>
      <c r="AE82" s="263"/>
    </row>
    <row r="83" spans="2:31" ht="12.95" customHeight="1">
      <c r="P83" s="397" t="str">
        <f>$E$2</f>
        <v>Família 8</v>
      </c>
      <c r="Q83" s="397"/>
      <c r="R83" s="388">
        <f>$D$13*R82</f>
        <v>4.2182709126321658</v>
      </c>
      <c r="S83" s="388"/>
      <c r="T83" s="388"/>
      <c r="U83" s="302"/>
      <c r="V83" s="302"/>
      <c r="W83" s="302"/>
      <c r="X83" s="302"/>
    </row>
    <row r="84" spans="2:31" ht="12.95" customHeight="1">
      <c r="P84" s="397" t="str">
        <f>$E$2</f>
        <v>Família 8</v>
      </c>
      <c r="Q84" s="397"/>
      <c r="R84" s="388">
        <f>$D$14*R82</f>
        <v>0.36698956939899841</v>
      </c>
      <c r="S84" s="388"/>
      <c r="T84" s="388"/>
      <c r="U84" s="302"/>
      <c r="V84" s="302"/>
      <c r="W84" s="302"/>
      <c r="X84" s="302"/>
    </row>
    <row r="85" spans="2:31" ht="3" customHeight="1">
      <c r="B85" s="264"/>
      <c r="C85" s="264"/>
    </row>
    <row r="86" spans="2:31" ht="15" customHeight="1">
      <c r="B86" s="455" t="s">
        <v>314</v>
      </c>
      <c r="C86" s="455"/>
      <c r="D86" s="247"/>
      <c r="E86" s="455" t="s">
        <v>320</v>
      </c>
      <c r="F86" s="455"/>
      <c r="G86" s="455"/>
      <c r="H86" s="455"/>
      <c r="J86" s="455" t="s">
        <v>318</v>
      </c>
      <c r="K86" s="455"/>
      <c r="L86" s="455"/>
      <c r="M86" s="455"/>
      <c r="N86" s="455"/>
      <c r="O86" s="247"/>
      <c r="P86" s="456" t="s">
        <v>316</v>
      </c>
      <c r="Q86" s="457"/>
      <c r="R86" s="457"/>
      <c r="S86" s="457"/>
      <c r="T86" s="458"/>
    </row>
    <row r="87" spans="2:31" ht="12.95" customHeight="1">
      <c r="B87" s="332" t="s">
        <v>249</v>
      </c>
      <c r="C87" s="333">
        <f>balanceamento!H16</f>
        <v>21.235050663622093</v>
      </c>
      <c r="E87" s="392" t="s">
        <v>249</v>
      </c>
      <c r="F87" s="394"/>
      <c r="G87" s="403">
        <f>balanceamento!H17</f>
        <v>12.279418742652808</v>
      </c>
      <c r="H87" s="404"/>
      <c r="J87" s="392" t="s">
        <v>300</v>
      </c>
      <c r="K87" s="393"/>
      <c r="L87" s="394"/>
      <c r="M87" s="395">
        <f>balanceamento!H18</f>
        <v>10.283010810711875</v>
      </c>
      <c r="N87" s="396"/>
      <c r="P87" s="397" t="s">
        <v>301</v>
      </c>
      <c r="Q87" s="397"/>
      <c r="R87" s="386">
        <f>balanceamento!H21</f>
        <v>14.529520840596355</v>
      </c>
      <c r="S87" s="386"/>
      <c r="T87" s="386"/>
      <c r="U87" s="301"/>
      <c r="V87" s="301"/>
      <c r="W87" s="301"/>
      <c r="X87" s="301"/>
    </row>
    <row r="88" spans="2:31" ht="12.95" customHeight="1">
      <c r="B88" s="332" t="s">
        <v>250</v>
      </c>
      <c r="C88" s="321">
        <f>balanceamento!D7</f>
        <v>1</v>
      </c>
      <c r="E88" s="401" t="s">
        <v>250</v>
      </c>
      <c r="F88" s="402"/>
      <c r="G88" s="407">
        <f>balanceamento!D8</f>
        <v>5</v>
      </c>
      <c r="H88" s="402"/>
      <c r="J88" s="392" t="s">
        <v>250</v>
      </c>
      <c r="K88" s="393"/>
      <c r="L88" s="394"/>
      <c r="M88" s="398">
        <f>balanceamento!D9</f>
        <v>1</v>
      </c>
      <c r="N88" s="394"/>
      <c r="P88" s="397" t="s">
        <v>250</v>
      </c>
      <c r="Q88" s="397"/>
      <c r="R88" s="387">
        <f>balanceamento!D12</f>
        <v>1</v>
      </c>
      <c r="S88" s="387"/>
      <c r="T88" s="387"/>
      <c r="U88" s="270"/>
      <c r="V88" s="270"/>
      <c r="W88" s="270"/>
      <c r="X88" s="270"/>
    </row>
    <row r="89" spans="2:31" ht="15" customHeight="1">
      <c r="B89" s="332" t="s">
        <v>251</v>
      </c>
      <c r="C89" s="333">
        <f>C87</f>
        <v>21.235050663622093</v>
      </c>
      <c r="E89" s="401" t="s">
        <v>251</v>
      </c>
      <c r="F89" s="402"/>
      <c r="G89" s="403">
        <f>G87</f>
        <v>12.279418742652808</v>
      </c>
      <c r="H89" s="404"/>
      <c r="J89" s="392" t="s">
        <v>251</v>
      </c>
      <c r="K89" s="393"/>
      <c r="L89" s="394"/>
      <c r="M89" s="395">
        <f>M87</f>
        <v>10.283010810711875</v>
      </c>
      <c r="N89" s="396"/>
      <c r="P89" s="397" t="s">
        <v>251</v>
      </c>
      <c r="Q89" s="397"/>
      <c r="R89" s="386">
        <f>R87</f>
        <v>14.529520840596355</v>
      </c>
      <c r="S89" s="386"/>
      <c r="T89" s="386"/>
      <c r="U89" s="301"/>
      <c r="V89" s="301"/>
      <c r="W89" s="301"/>
      <c r="X89" s="301"/>
    </row>
    <row r="90" spans="2:31" ht="15" customHeight="1">
      <c r="B90" s="332" t="str">
        <f>$E$2</f>
        <v>Família 8</v>
      </c>
      <c r="C90" s="334">
        <f>$D$13*C89</f>
        <v>6.1971964058545002</v>
      </c>
      <c r="E90" s="401" t="s">
        <v>252</v>
      </c>
      <c r="F90" s="402"/>
      <c r="G90" s="399">
        <f>$D$13*G89</f>
        <v>3.5836019844451941</v>
      </c>
      <c r="H90" s="400"/>
      <c r="J90" s="397" t="str">
        <f>$E$2</f>
        <v>Família 8</v>
      </c>
      <c r="K90" s="397"/>
      <c r="L90" s="397"/>
      <c r="M90" s="399">
        <f>$D$13*M89</f>
        <v>3.0009741274917587</v>
      </c>
      <c r="N90" s="400"/>
      <c r="P90" s="397" t="str">
        <f>$E$2</f>
        <v>Família 8</v>
      </c>
      <c r="Q90" s="397"/>
      <c r="R90" s="388">
        <f>$D$13*R89</f>
        <v>4.2402674596102488</v>
      </c>
      <c r="S90" s="388"/>
      <c r="T90" s="388"/>
      <c r="U90" s="302"/>
      <c r="V90" s="302"/>
      <c r="W90" s="302"/>
      <c r="X90" s="302"/>
    </row>
    <row r="91" spans="2:31" ht="15" customHeight="1">
      <c r="B91" s="332" t="str">
        <f>$E$2</f>
        <v>Família 8</v>
      </c>
      <c r="C91" s="334">
        <f>$D$14*C89</f>
        <v>0.5391560873093415</v>
      </c>
      <c r="E91" s="392" t="str">
        <f>$E$2</f>
        <v>Família 8</v>
      </c>
      <c r="F91" s="394"/>
      <c r="G91" s="399">
        <f>$D$14*G89</f>
        <v>0.31177337264673188</v>
      </c>
      <c r="H91" s="400"/>
      <c r="J91" s="397" t="str">
        <f>$E$2</f>
        <v>Família 8</v>
      </c>
      <c r="K91" s="397"/>
      <c r="L91" s="397"/>
      <c r="M91" s="388">
        <f>$D$14*M89</f>
        <v>0.26108474909178297</v>
      </c>
      <c r="N91" s="388"/>
      <c r="P91" s="397" t="str">
        <f>$E$2</f>
        <v>Família 8</v>
      </c>
      <c r="Q91" s="397"/>
      <c r="R91" s="388">
        <f>$D$14*R89</f>
        <v>0.36890326898609166</v>
      </c>
      <c r="S91" s="388"/>
      <c r="T91" s="388"/>
      <c r="U91" s="302"/>
      <c r="V91" s="302"/>
      <c r="W91" s="302"/>
      <c r="X91" s="302"/>
    </row>
    <row r="92" spans="2:31" ht="5.25" customHeight="1"/>
    <row r="93" spans="2:31" ht="15" customHeight="1">
      <c r="J93" s="455" t="s">
        <v>319</v>
      </c>
      <c r="K93" s="455"/>
      <c r="L93" s="455"/>
      <c r="M93" s="455"/>
      <c r="N93" s="455"/>
      <c r="O93" s="247"/>
      <c r="P93" s="456" t="s">
        <v>317</v>
      </c>
      <c r="Q93" s="457"/>
      <c r="R93" s="457"/>
      <c r="S93" s="457"/>
      <c r="T93" s="458"/>
    </row>
    <row r="94" spans="2:31">
      <c r="J94" s="392" t="s">
        <v>302</v>
      </c>
      <c r="K94" s="393"/>
      <c r="L94" s="394"/>
      <c r="M94" s="395">
        <f>balanceamento!H19</f>
        <v>4.7030671195864135</v>
      </c>
      <c r="N94" s="396"/>
      <c r="P94" s="397" t="s">
        <v>303</v>
      </c>
      <c r="Q94" s="397"/>
      <c r="R94" s="386">
        <f>balanceamento!H22</f>
        <v>14.911975381994981</v>
      </c>
      <c r="S94" s="386"/>
      <c r="T94" s="386"/>
      <c r="U94" s="301"/>
      <c r="V94" s="301"/>
      <c r="W94" s="301"/>
      <c r="X94" s="301"/>
    </row>
    <row r="95" spans="2:31">
      <c r="J95" s="392" t="s">
        <v>250</v>
      </c>
      <c r="K95" s="393"/>
      <c r="L95" s="394"/>
      <c r="M95" s="398">
        <f>balanceamento!D10</f>
        <v>1</v>
      </c>
      <c r="N95" s="394"/>
      <c r="P95" s="397" t="s">
        <v>250</v>
      </c>
      <c r="Q95" s="397"/>
      <c r="R95" s="387">
        <f>balanceamento!D13</f>
        <v>1</v>
      </c>
      <c r="S95" s="387"/>
      <c r="T95" s="387"/>
      <c r="U95" s="270"/>
      <c r="V95" s="270"/>
      <c r="W95" s="270"/>
      <c r="X95" s="270"/>
    </row>
    <row r="96" spans="2:31">
      <c r="J96" s="392" t="s">
        <v>251</v>
      </c>
      <c r="K96" s="393"/>
      <c r="L96" s="394"/>
      <c r="M96" s="395">
        <f>M94</f>
        <v>4.7030671195864135</v>
      </c>
      <c r="N96" s="396"/>
      <c r="P96" s="397" t="s">
        <v>251</v>
      </c>
      <c r="Q96" s="397"/>
      <c r="R96" s="386">
        <f>R94</f>
        <v>14.911975381994981</v>
      </c>
      <c r="S96" s="386"/>
      <c r="T96" s="386"/>
      <c r="U96" s="301"/>
      <c r="V96" s="301"/>
      <c r="W96" s="301"/>
      <c r="X96" s="301"/>
    </row>
    <row r="97" spans="10:24">
      <c r="J97" s="397" t="str">
        <f>$E$2</f>
        <v>Família 8</v>
      </c>
      <c r="K97" s="397"/>
      <c r="L97" s="397"/>
      <c r="M97" s="399">
        <f>$D$13*M96</f>
        <v>1.3725340764043157</v>
      </c>
      <c r="N97" s="400"/>
      <c r="P97" s="397" t="str">
        <f>$E$2</f>
        <v>Família 8</v>
      </c>
      <c r="Q97" s="397"/>
      <c r="R97" s="388">
        <f>$D$13*R96</f>
        <v>4.351882258505861</v>
      </c>
      <c r="S97" s="388"/>
      <c r="T97" s="388"/>
      <c r="U97" s="302"/>
      <c r="V97" s="302"/>
      <c r="W97" s="302"/>
      <c r="X97" s="302"/>
    </row>
    <row r="98" spans="10:24">
      <c r="J98" s="397" t="str">
        <f>$E$2</f>
        <v>Família 8</v>
      </c>
      <c r="K98" s="397"/>
      <c r="L98" s="397"/>
      <c r="M98" s="388">
        <f>$D$14*M96</f>
        <v>0.11941046464717545</v>
      </c>
      <c r="N98" s="388"/>
      <c r="P98" s="397" t="str">
        <f>$E$2</f>
        <v>Família 8</v>
      </c>
      <c r="Q98" s="397"/>
      <c r="R98" s="388">
        <f>$D$14*R96</f>
        <v>0.37861375649000983</v>
      </c>
      <c r="S98" s="388"/>
      <c r="T98" s="388"/>
      <c r="U98" s="302"/>
      <c r="V98" s="302"/>
      <c r="W98" s="302"/>
      <c r="X98" s="302"/>
    </row>
  </sheetData>
  <mergeCells count="119">
    <mergeCell ref="J97:L97"/>
    <mergeCell ref="M97:N97"/>
    <mergeCell ref="P97:Q97"/>
    <mergeCell ref="R97:T97"/>
    <mergeCell ref="J98:L98"/>
    <mergeCell ref="M98:N98"/>
    <mergeCell ref="P98:Q98"/>
    <mergeCell ref="R98:T98"/>
    <mergeCell ref="J95:L95"/>
    <mergeCell ref="M95:N95"/>
    <mergeCell ref="P95:Q95"/>
    <mergeCell ref="R95:T95"/>
    <mergeCell ref="J96:L96"/>
    <mergeCell ref="M96:N96"/>
    <mergeCell ref="P96:Q96"/>
    <mergeCell ref="R96:T96"/>
    <mergeCell ref="J93:N93"/>
    <mergeCell ref="P93:T93"/>
    <mergeCell ref="J94:L94"/>
    <mergeCell ref="M94:N94"/>
    <mergeCell ref="P94:Q94"/>
    <mergeCell ref="R94:T94"/>
    <mergeCell ref="E91:F91"/>
    <mergeCell ref="G91:H91"/>
    <mergeCell ref="J91:L91"/>
    <mergeCell ref="M91:N91"/>
    <mergeCell ref="P91:Q91"/>
    <mergeCell ref="R91:T91"/>
    <mergeCell ref="E90:F90"/>
    <mergeCell ref="G90:H90"/>
    <mergeCell ref="J90:L90"/>
    <mergeCell ref="M90:N90"/>
    <mergeCell ref="P90:Q90"/>
    <mergeCell ref="R90:T90"/>
    <mergeCell ref="E89:F89"/>
    <mergeCell ref="G89:H89"/>
    <mergeCell ref="J89:L89"/>
    <mergeCell ref="M89:N89"/>
    <mergeCell ref="P89:Q89"/>
    <mergeCell ref="R89:T89"/>
    <mergeCell ref="E88:F88"/>
    <mergeCell ref="G88:H88"/>
    <mergeCell ref="J88:L88"/>
    <mergeCell ref="M88:N88"/>
    <mergeCell ref="P88:Q88"/>
    <mergeCell ref="R88:T88"/>
    <mergeCell ref="B86:C86"/>
    <mergeCell ref="E86:H86"/>
    <mergeCell ref="J86:N86"/>
    <mergeCell ref="P86:T86"/>
    <mergeCell ref="E87:F87"/>
    <mergeCell ref="G87:H87"/>
    <mergeCell ref="J87:L87"/>
    <mergeCell ref="M87:N87"/>
    <mergeCell ref="P87:Q87"/>
    <mergeCell ref="R87:T87"/>
    <mergeCell ref="P82:Q82"/>
    <mergeCell ref="R82:T82"/>
    <mergeCell ref="P83:Q83"/>
    <mergeCell ref="R83:T83"/>
    <mergeCell ref="P84:Q84"/>
    <mergeCell ref="R84:T84"/>
    <mergeCell ref="F72:G72"/>
    <mergeCell ref="F73:G73"/>
    <mergeCell ref="P79:T79"/>
    <mergeCell ref="P80:Q80"/>
    <mergeCell ref="R80:T80"/>
    <mergeCell ref="P81:Q81"/>
    <mergeCell ref="R81:T81"/>
    <mergeCell ref="AG67:AH67"/>
    <mergeCell ref="W68:X68"/>
    <mergeCell ref="Y68:Z68"/>
    <mergeCell ref="AA68:AB68"/>
    <mergeCell ref="AE68:AF68"/>
    <mergeCell ref="AG68:AH68"/>
    <mergeCell ref="Y63:AF63"/>
    <mergeCell ref="X65:Z65"/>
    <mergeCell ref="AE65:AF65"/>
    <mergeCell ref="W67:X67"/>
    <mergeCell ref="Y67:Z67"/>
    <mergeCell ref="AA67:AB67"/>
    <mergeCell ref="AE67:AF67"/>
    <mergeCell ref="Y55:Z55"/>
    <mergeCell ref="Y57:AF57"/>
    <mergeCell ref="Y59:AD59"/>
    <mergeCell ref="AE59:AF59"/>
    <mergeCell ref="Y60:AF60"/>
    <mergeCell ref="Z62:AF62"/>
    <mergeCell ref="Y53:Z53"/>
    <mergeCell ref="B54:C54"/>
    <mergeCell ref="F54:G54"/>
    <mergeCell ref="K54:M54"/>
    <mergeCell ref="Q54:S54"/>
    <mergeCell ref="U54:W54"/>
    <mergeCell ref="Y54:Z54"/>
    <mergeCell ref="B53:C53"/>
    <mergeCell ref="D53:E53"/>
    <mergeCell ref="H53:J53"/>
    <mergeCell ref="K53:M53"/>
    <mergeCell ref="N53:P53"/>
    <mergeCell ref="Q53:S53"/>
    <mergeCell ref="Y51:Z51"/>
    <mergeCell ref="D52:E52"/>
    <mergeCell ref="H52:J52"/>
    <mergeCell ref="N52:P52"/>
    <mergeCell ref="Q52:S52"/>
    <mergeCell ref="Y52:Z52"/>
    <mergeCell ref="C20:D20"/>
    <mergeCell ref="C21:D21"/>
    <mergeCell ref="C22:D22"/>
    <mergeCell ref="D48:E48"/>
    <mergeCell ref="D49:E49"/>
    <mergeCell ref="D50:E50"/>
    <mergeCell ref="C2:D2"/>
    <mergeCell ref="E2:F2"/>
    <mergeCell ref="C11:D11"/>
    <mergeCell ref="C17:D17"/>
    <mergeCell ref="C18:D18"/>
    <mergeCell ref="C19:D19"/>
  </mergeCells>
  <pageMargins left="0.511811024" right="0.511811024" top="0.78740157499999996" bottom="0.78740157499999996" header="0.31496062000000002" footer="0.31496062000000002"/>
  <pageSetup paperSize="9" scale="3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W57"/>
  <sheetViews>
    <sheetView zoomScale="66" workbookViewId="0"/>
  </sheetViews>
  <sheetFormatPr defaultColWidth="4.7109375" defaultRowHeight="12.75"/>
  <cols>
    <col min="1" max="69" width="3.28515625" style="1" customWidth="1"/>
    <col min="70" max="75" width="5.7109375" style="1" customWidth="1"/>
    <col min="76" max="256" width="4.7109375" style="1"/>
    <col min="257" max="325" width="3.28515625" style="1" customWidth="1"/>
    <col min="326" max="331" width="5.7109375" style="1" customWidth="1"/>
    <col min="332" max="512" width="4.7109375" style="1"/>
    <col min="513" max="581" width="3.28515625" style="1" customWidth="1"/>
    <col min="582" max="587" width="5.7109375" style="1" customWidth="1"/>
    <col min="588" max="768" width="4.7109375" style="1"/>
    <col min="769" max="837" width="3.28515625" style="1" customWidth="1"/>
    <col min="838" max="843" width="5.7109375" style="1" customWidth="1"/>
    <col min="844" max="1024" width="4.7109375" style="1"/>
    <col min="1025" max="1093" width="3.28515625" style="1" customWidth="1"/>
    <col min="1094" max="1099" width="5.7109375" style="1" customWidth="1"/>
    <col min="1100" max="1280" width="4.7109375" style="1"/>
    <col min="1281" max="1349" width="3.28515625" style="1" customWidth="1"/>
    <col min="1350" max="1355" width="5.7109375" style="1" customWidth="1"/>
    <col min="1356" max="1536" width="4.7109375" style="1"/>
    <col min="1537" max="1605" width="3.28515625" style="1" customWidth="1"/>
    <col min="1606" max="1611" width="5.7109375" style="1" customWidth="1"/>
    <col min="1612" max="1792" width="4.7109375" style="1"/>
    <col min="1793" max="1861" width="3.28515625" style="1" customWidth="1"/>
    <col min="1862" max="1867" width="5.7109375" style="1" customWidth="1"/>
    <col min="1868" max="2048" width="4.7109375" style="1"/>
    <col min="2049" max="2117" width="3.28515625" style="1" customWidth="1"/>
    <col min="2118" max="2123" width="5.7109375" style="1" customWidth="1"/>
    <col min="2124" max="2304" width="4.7109375" style="1"/>
    <col min="2305" max="2373" width="3.28515625" style="1" customWidth="1"/>
    <col min="2374" max="2379" width="5.7109375" style="1" customWidth="1"/>
    <col min="2380" max="2560" width="4.7109375" style="1"/>
    <col min="2561" max="2629" width="3.28515625" style="1" customWidth="1"/>
    <col min="2630" max="2635" width="5.7109375" style="1" customWidth="1"/>
    <col min="2636" max="2816" width="4.7109375" style="1"/>
    <col min="2817" max="2885" width="3.28515625" style="1" customWidth="1"/>
    <col min="2886" max="2891" width="5.7109375" style="1" customWidth="1"/>
    <col min="2892" max="3072" width="4.7109375" style="1"/>
    <col min="3073" max="3141" width="3.28515625" style="1" customWidth="1"/>
    <col min="3142" max="3147" width="5.7109375" style="1" customWidth="1"/>
    <col min="3148" max="3328" width="4.7109375" style="1"/>
    <col min="3329" max="3397" width="3.28515625" style="1" customWidth="1"/>
    <col min="3398" max="3403" width="5.7109375" style="1" customWidth="1"/>
    <col min="3404" max="3584" width="4.7109375" style="1"/>
    <col min="3585" max="3653" width="3.28515625" style="1" customWidth="1"/>
    <col min="3654" max="3659" width="5.7109375" style="1" customWidth="1"/>
    <col min="3660" max="3840" width="4.7109375" style="1"/>
    <col min="3841" max="3909" width="3.28515625" style="1" customWidth="1"/>
    <col min="3910" max="3915" width="5.7109375" style="1" customWidth="1"/>
    <col min="3916" max="4096" width="4.7109375" style="1"/>
    <col min="4097" max="4165" width="3.28515625" style="1" customWidth="1"/>
    <col min="4166" max="4171" width="5.7109375" style="1" customWidth="1"/>
    <col min="4172" max="4352" width="4.7109375" style="1"/>
    <col min="4353" max="4421" width="3.28515625" style="1" customWidth="1"/>
    <col min="4422" max="4427" width="5.7109375" style="1" customWidth="1"/>
    <col min="4428" max="4608" width="4.7109375" style="1"/>
    <col min="4609" max="4677" width="3.28515625" style="1" customWidth="1"/>
    <col min="4678" max="4683" width="5.7109375" style="1" customWidth="1"/>
    <col min="4684" max="4864" width="4.7109375" style="1"/>
    <col min="4865" max="4933" width="3.28515625" style="1" customWidth="1"/>
    <col min="4934" max="4939" width="5.7109375" style="1" customWidth="1"/>
    <col min="4940" max="5120" width="4.7109375" style="1"/>
    <col min="5121" max="5189" width="3.28515625" style="1" customWidth="1"/>
    <col min="5190" max="5195" width="5.7109375" style="1" customWidth="1"/>
    <col min="5196" max="5376" width="4.7109375" style="1"/>
    <col min="5377" max="5445" width="3.28515625" style="1" customWidth="1"/>
    <col min="5446" max="5451" width="5.7109375" style="1" customWidth="1"/>
    <col min="5452" max="5632" width="4.7109375" style="1"/>
    <col min="5633" max="5701" width="3.28515625" style="1" customWidth="1"/>
    <col min="5702" max="5707" width="5.7109375" style="1" customWidth="1"/>
    <col min="5708" max="5888" width="4.7109375" style="1"/>
    <col min="5889" max="5957" width="3.28515625" style="1" customWidth="1"/>
    <col min="5958" max="5963" width="5.7109375" style="1" customWidth="1"/>
    <col min="5964" max="6144" width="4.7109375" style="1"/>
    <col min="6145" max="6213" width="3.28515625" style="1" customWidth="1"/>
    <col min="6214" max="6219" width="5.7109375" style="1" customWidth="1"/>
    <col min="6220" max="6400" width="4.7109375" style="1"/>
    <col min="6401" max="6469" width="3.28515625" style="1" customWidth="1"/>
    <col min="6470" max="6475" width="5.7109375" style="1" customWidth="1"/>
    <col min="6476" max="6656" width="4.7109375" style="1"/>
    <col min="6657" max="6725" width="3.28515625" style="1" customWidth="1"/>
    <col min="6726" max="6731" width="5.7109375" style="1" customWidth="1"/>
    <col min="6732" max="6912" width="4.7109375" style="1"/>
    <col min="6913" max="6981" width="3.28515625" style="1" customWidth="1"/>
    <col min="6982" max="6987" width="5.7109375" style="1" customWidth="1"/>
    <col min="6988" max="7168" width="4.7109375" style="1"/>
    <col min="7169" max="7237" width="3.28515625" style="1" customWidth="1"/>
    <col min="7238" max="7243" width="5.7109375" style="1" customWidth="1"/>
    <col min="7244" max="7424" width="4.7109375" style="1"/>
    <col min="7425" max="7493" width="3.28515625" style="1" customWidth="1"/>
    <col min="7494" max="7499" width="5.7109375" style="1" customWidth="1"/>
    <col min="7500" max="7680" width="4.7109375" style="1"/>
    <col min="7681" max="7749" width="3.28515625" style="1" customWidth="1"/>
    <col min="7750" max="7755" width="5.7109375" style="1" customWidth="1"/>
    <col min="7756" max="7936" width="4.7109375" style="1"/>
    <col min="7937" max="8005" width="3.28515625" style="1" customWidth="1"/>
    <col min="8006" max="8011" width="5.7109375" style="1" customWidth="1"/>
    <col min="8012" max="8192" width="4.7109375" style="1"/>
    <col min="8193" max="8261" width="3.28515625" style="1" customWidth="1"/>
    <col min="8262" max="8267" width="5.7109375" style="1" customWidth="1"/>
    <col min="8268" max="8448" width="4.7109375" style="1"/>
    <col min="8449" max="8517" width="3.28515625" style="1" customWidth="1"/>
    <col min="8518" max="8523" width="5.7109375" style="1" customWidth="1"/>
    <col min="8524" max="8704" width="4.7109375" style="1"/>
    <col min="8705" max="8773" width="3.28515625" style="1" customWidth="1"/>
    <col min="8774" max="8779" width="5.7109375" style="1" customWidth="1"/>
    <col min="8780" max="8960" width="4.7109375" style="1"/>
    <col min="8961" max="9029" width="3.28515625" style="1" customWidth="1"/>
    <col min="9030" max="9035" width="5.7109375" style="1" customWidth="1"/>
    <col min="9036" max="9216" width="4.7109375" style="1"/>
    <col min="9217" max="9285" width="3.28515625" style="1" customWidth="1"/>
    <col min="9286" max="9291" width="5.7109375" style="1" customWidth="1"/>
    <col min="9292" max="9472" width="4.7109375" style="1"/>
    <col min="9473" max="9541" width="3.28515625" style="1" customWidth="1"/>
    <col min="9542" max="9547" width="5.7109375" style="1" customWidth="1"/>
    <col min="9548" max="9728" width="4.7109375" style="1"/>
    <col min="9729" max="9797" width="3.28515625" style="1" customWidth="1"/>
    <col min="9798" max="9803" width="5.7109375" style="1" customWidth="1"/>
    <col min="9804" max="9984" width="4.7109375" style="1"/>
    <col min="9985" max="10053" width="3.28515625" style="1" customWidth="1"/>
    <col min="10054" max="10059" width="5.7109375" style="1" customWidth="1"/>
    <col min="10060" max="10240" width="4.7109375" style="1"/>
    <col min="10241" max="10309" width="3.28515625" style="1" customWidth="1"/>
    <col min="10310" max="10315" width="5.7109375" style="1" customWidth="1"/>
    <col min="10316" max="10496" width="4.7109375" style="1"/>
    <col min="10497" max="10565" width="3.28515625" style="1" customWidth="1"/>
    <col min="10566" max="10571" width="5.7109375" style="1" customWidth="1"/>
    <col min="10572" max="10752" width="4.7109375" style="1"/>
    <col min="10753" max="10821" width="3.28515625" style="1" customWidth="1"/>
    <col min="10822" max="10827" width="5.7109375" style="1" customWidth="1"/>
    <col min="10828" max="11008" width="4.7109375" style="1"/>
    <col min="11009" max="11077" width="3.28515625" style="1" customWidth="1"/>
    <col min="11078" max="11083" width="5.7109375" style="1" customWidth="1"/>
    <col min="11084" max="11264" width="4.7109375" style="1"/>
    <col min="11265" max="11333" width="3.28515625" style="1" customWidth="1"/>
    <col min="11334" max="11339" width="5.7109375" style="1" customWidth="1"/>
    <col min="11340" max="11520" width="4.7109375" style="1"/>
    <col min="11521" max="11589" width="3.28515625" style="1" customWidth="1"/>
    <col min="11590" max="11595" width="5.7109375" style="1" customWidth="1"/>
    <col min="11596" max="11776" width="4.7109375" style="1"/>
    <col min="11777" max="11845" width="3.28515625" style="1" customWidth="1"/>
    <col min="11846" max="11851" width="5.7109375" style="1" customWidth="1"/>
    <col min="11852" max="12032" width="4.7109375" style="1"/>
    <col min="12033" max="12101" width="3.28515625" style="1" customWidth="1"/>
    <col min="12102" max="12107" width="5.7109375" style="1" customWidth="1"/>
    <col min="12108" max="12288" width="4.7109375" style="1"/>
    <col min="12289" max="12357" width="3.28515625" style="1" customWidth="1"/>
    <col min="12358" max="12363" width="5.7109375" style="1" customWidth="1"/>
    <col min="12364" max="12544" width="4.7109375" style="1"/>
    <col min="12545" max="12613" width="3.28515625" style="1" customWidth="1"/>
    <col min="12614" max="12619" width="5.7109375" style="1" customWidth="1"/>
    <col min="12620" max="12800" width="4.7109375" style="1"/>
    <col min="12801" max="12869" width="3.28515625" style="1" customWidth="1"/>
    <col min="12870" max="12875" width="5.7109375" style="1" customWidth="1"/>
    <col min="12876" max="13056" width="4.7109375" style="1"/>
    <col min="13057" max="13125" width="3.28515625" style="1" customWidth="1"/>
    <col min="13126" max="13131" width="5.7109375" style="1" customWidth="1"/>
    <col min="13132" max="13312" width="4.7109375" style="1"/>
    <col min="13313" max="13381" width="3.28515625" style="1" customWidth="1"/>
    <col min="13382" max="13387" width="5.7109375" style="1" customWidth="1"/>
    <col min="13388" max="13568" width="4.7109375" style="1"/>
    <col min="13569" max="13637" width="3.28515625" style="1" customWidth="1"/>
    <col min="13638" max="13643" width="5.7109375" style="1" customWidth="1"/>
    <col min="13644" max="13824" width="4.7109375" style="1"/>
    <col min="13825" max="13893" width="3.28515625" style="1" customWidth="1"/>
    <col min="13894" max="13899" width="5.7109375" style="1" customWidth="1"/>
    <col min="13900" max="14080" width="4.7109375" style="1"/>
    <col min="14081" max="14149" width="3.28515625" style="1" customWidth="1"/>
    <col min="14150" max="14155" width="5.7109375" style="1" customWidth="1"/>
    <col min="14156" max="14336" width="4.7109375" style="1"/>
    <col min="14337" max="14405" width="3.28515625" style="1" customWidth="1"/>
    <col min="14406" max="14411" width="5.7109375" style="1" customWidth="1"/>
    <col min="14412" max="14592" width="4.7109375" style="1"/>
    <col min="14593" max="14661" width="3.28515625" style="1" customWidth="1"/>
    <col min="14662" max="14667" width="5.7109375" style="1" customWidth="1"/>
    <col min="14668" max="14848" width="4.7109375" style="1"/>
    <col min="14849" max="14917" width="3.28515625" style="1" customWidth="1"/>
    <col min="14918" max="14923" width="5.7109375" style="1" customWidth="1"/>
    <col min="14924" max="15104" width="4.7109375" style="1"/>
    <col min="15105" max="15173" width="3.28515625" style="1" customWidth="1"/>
    <col min="15174" max="15179" width="5.7109375" style="1" customWidth="1"/>
    <col min="15180" max="15360" width="4.7109375" style="1"/>
    <col min="15361" max="15429" width="3.28515625" style="1" customWidth="1"/>
    <col min="15430" max="15435" width="5.7109375" style="1" customWidth="1"/>
    <col min="15436" max="15616" width="4.7109375" style="1"/>
    <col min="15617" max="15685" width="3.28515625" style="1" customWidth="1"/>
    <col min="15686" max="15691" width="5.7109375" style="1" customWidth="1"/>
    <col min="15692" max="15872" width="4.7109375" style="1"/>
    <col min="15873" max="15941" width="3.28515625" style="1" customWidth="1"/>
    <col min="15942" max="15947" width="5.7109375" style="1" customWidth="1"/>
    <col min="15948" max="16128" width="4.7109375" style="1"/>
    <col min="16129" max="16197" width="3.28515625" style="1" customWidth="1"/>
    <col min="16198" max="16203" width="5.7109375" style="1" customWidth="1"/>
    <col min="16204" max="16384" width="4.7109375" style="1"/>
  </cols>
  <sheetData>
    <row r="1" spans="1:69" ht="15" customHeight="1">
      <c r="A1" s="277"/>
      <c r="B1" s="278" t="s">
        <v>253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9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9"/>
    </row>
    <row r="2" spans="1:69" ht="15" customHeight="1">
      <c r="A2" s="280"/>
      <c r="B2" s="280"/>
      <c r="C2" s="280"/>
      <c r="D2" s="280"/>
      <c r="E2" s="280"/>
      <c r="F2" s="280"/>
      <c r="G2" s="280"/>
      <c r="H2" s="280"/>
      <c r="I2" s="281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1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1"/>
      <c r="AH2" s="280"/>
      <c r="AI2" s="280"/>
      <c r="AJ2" s="280"/>
      <c r="AK2" s="280"/>
      <c r="AL2" s="280"/>
      <c r="AM2" s="280"/>
      <c r="AN2" s="280"/>
      <c r="AO2" s="280"/>
      <c r="AP2" s="280"/>
      <c r="AQ2" s="280"/>
      <c r="AR2" s="280"/>
      <c r="AS2" s="281"/>
      <c r="AT2" s="280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1"/>
    </row>
    <row r="3" spans="1:69" ht="15" customHeight="1">
      <c r="A3" s="280"/>
      <c r="B3" s="280"/>
      <c r="C3" s="280"/>
      <c r="D3" s="280"/>
      <c r="E3" s="280"/>
      <c r="F3" s="280"/>
      <c r="G3" s="280"/>
      <c r="H3" s="280"/>
      <c r="I3" s="281"/>
      <c r="J3" s="280"/>
      <c r="K3" s="280"/>
      <c r="L3" s="280"/>
      <c r="M3" s="280"/>
      <c r="N3" s="280"/>
      <c r="O3" s="280"/>
      <c r="P3" s="280"/>
      <c r="Q3" s="280"/>
      <c r="R3" s="280"/>
      <c r="S3" s="280"/>
      <c r="T3" s="280"/>
      <c r="U3" s="281"/>
      <c r="V3" s="280"/>
      <c r="W3" s="280"/>
      <c r="X3" s="280"/>
      <c r="Y3" s="280"/>
      <c r="Z3" s="280"/>
      <c r="AA3" s="280"/>
      <c r="AB3" s="280"/>
      <c r="AC3" s="280"/>
      <c r="AD3" s="280"/>
      <c r="AE3" s="280"/>
      <c r="AF3" s="280"/>
      <c r="AG3" s="281"/>
      <c r="AH3" s="280"/>
      <c r="AI3" s="280"/>
      <c r="AJ3" s="280"/>
      <c r="AK3" s="280"/>
      <c r="AL3" s="280"/>
      <c r="AM3" s="280"/>
      <c r="AN3" s="280"/>
      <c r="AO3" s="280"/>
      <c r="AP3" s="280"/>
      <c r="AQ3" s="280"/>
      <c r="AR3" s="280"/>
      <c r="AS3" s="281"/>
      <c r="AT3" s="280"/>
      <c r="AU3" s="280"/>
      <c r="AV3" s="280"/>
      <c r="AW3" s="280"/>
      <c r="AX3" s="280"/>
      <c r="AY3" s="280"/>
      <c r="AZ3" s="280"/>
      <c r="BA3" s="280"/>
      <c r="BB3" s="280"/>
      <c r="BC3" s="280"/>
      <c r="BD3" s="280"/>
      <c r="BE3" s="280"/>
      <c r="BF3" s="280"/>
      <c r="BG3" s="280"/>
      <c r="BH3" s="280"/>
      <c r="BI3" s="280"/>
      <c r="BJ3" s="280"/>
      <c r="BK3" s="280"/>
      <c r="BL3" s="280"/>
      <c r="BM3" s="280"/>
      <c r="BN3" s="280"/>
      <c r="BO3" s="280"/>
      <c r="BP3" s="280"/>
      <c r="BQ3" s="281"/>
    </row>
    <row r="4" spans="1:69" ht="15" customHeight="1">
      <c r="A4" s="280"/>
      <c r="B4" s="280"/>
      <c r="C4" s="280"/>
      <c r="D4" s="280"/>
      <c r="E4" s="280"/>
      <c r="F4" s="280"/>
      <c r="G4" s="280"/>
      <c r="H4" s="280"/>
      <c r="I4" s="281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1"/>
      <c r="V4" s="280"/>
      <c r="W4" s="280"/>
      <c r="X4" s="280"/>
      <c r="Y4" s="280"/>
      <c r="Z4" s="280"/>
      <c r="AA4" s="280"/>
      <c r="AB4" s="280"/>
      <c r="AC4" s="280"/>
      <c r="AD4" s="280"/>
      <c r="AE4" s="280"/>
      <c r="AF4" s="280"/>
      <c r="AG4" s="281"/>
      <c r="AH4" s="280"/>
      <c r="AI4" s="280"/>
      <c r="AJ4" s="280"/>
      <c r="AK4" s="280"/>
      <c r="AL4" s="280"/>
      <c r="AM4" s="280"/>
      <c r="AN4" s="280"/>
      <c r="AO4" s="280"/>
      <c r="AP4" s="280"/>
      <c r="AQ4" s="280"/>
      <c r="AR4" s="280"/>
      <c r="AS4" s="281"/>
      <c r="AT4" s="280"/>
      <c r="AU4" s="280"/>
      <c r="AV4" s="280"/>
      <c r="AW4" s="280"/>
      <c r="AX4" s="280"/>
      <c r="AY4" s="280"/>
      <c r="AZ4" s="280"/>
      <c r="BA4" s="280"/>
      <c r="BB4" s="280"/>
      <c r="BC4" s="280"/>
      <c r="BD4" s="280"/>
      <c r="BE4" s="280"/>
      <c r="BF4" s="280"/>
      <c r="BG4" s="280"/>
      <c r="BH4" s="280"/>
      <c r="BI4" s="280"/>
      <c r="BJ4" s="280"/>
      <c r="BK4" s="280"/>
      <c r="BL4" s="280"/>
      <c r="BM4" s="280"/>
      <c r="BN4" s="280"/>
      <c r="BO4" s="280"/>
      <c r="BP4" s="280"/>
      <c r="BQ4" s="281"/>
    </row>
    <row r="5" spans="1:69" ht="15" customHeight="1">
      <c r="A5" s="280"/>
      <c r="B5" s="280"/>
      <c r="C5" s="280"/>
      <c r="D5" s="280"/>
      <c r="E5" s="280"/>
      <c r="F5" s="280"/>
      <c r="G5" s="280"/>
      <c r="H5" s="280"/>
      <c r="I5" s="281"/>
      <c r="J5" s="280"/>
      <c r="K5" s="280"/>
      <c r="L5" s="280"/>
      <c r="M5" s="280"/>
      <c r="N5" s="280"/>
      <c r="O5" s="280"/>
      <c r="P5" s="280"/>
      <c r="Q5" s="280"/>
      <c r="R5" s="280"/>
      <c r="S5" s="280"/>
      <c r="T5" s="280"/>
      <c r="U5" s="281"/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1"/>
      <c r="AH5" s="280"/>
      <c r="AI5" s="280"/>
      <c r="AJ5" s="280"/>
      <c r="AK5" s="280"/>
      <c r="AL5" s="280"/>
      <c r="AM5" s="280"/>
      <c r="AN5" s="280"/>
      <c r="AO5" s="280"/>
      <c r="AP5" s="280"/>
      <c r="AQ5" s="280"/>
      <c r="AR5" s="280"/>
      <c r="AS5" s="281"/>
      <c r="AT5" s="280"/>
      <c r="AU5" s="280"/>
      <c r="AV5" s="280"/>
      <c r="AW5" s="280"/>
      <c r="AX5" s="280"/>
      <c r="AY5" s="280"/>
      <c r="AZ5" s="280"/>
      <c r="BA5" s="280"/>
      <c r="BB5" s="280"/>
      <c r="BC5" s="280"/>
      <c r="BD5" s="280"/>
      <c r="BE5" s="280"/>
      <c r="BF5" s="280"/>
      <c r="BG5" s="280"/>
      <c r="BH5" s="280"/>
      <c r="BI5" s="280"/>
      <c r="BJ5" s="280"/>
      <c r="BK5" s="280"/>
      <c r="BL5" s="280"/>
      <c r="BM5" s="280"/>
      <c r="BN5" s="280"/>
      <c r="BO5" s="280"/>
      <c r="BP5" s="280"/>
      <c r="BQ5" s="281"/>
    </row>
    <row r="6" spans="1:69" ht="15" customHeight="1">
      <c r="A6" s="280"/>
      <c r="B6" s="280"/>
      <c r="C6" s="280"/>
      <c r="D6" s="280"/>
      <c r="E6" s="280"/>
      <c r="F6" s="280"/>
      <c r="G6" s="280"/>
      <c r="H6" s="280"/>
      <c r="I6" s="281"/>
      <c r="J6" s="280"/>
      <c r="K6" s="280"/>
      <c r="L6" s="280"/>
      <c r="M6" s="280"/>
      <c r="N6" s="280"/>
      <c r="O6" s="280"/>
      <c r="P6" s="280"/>
      <c r="Q6" s="280"/>
      <c r="R6" s="280"/>
      <c r="S6" s="280"/>
      <c r="T6" s="280"/>
      <c r="U6" s="281"/>
      <c r="V6" s="280"/>
      <c r="W6" s="280"/>
      <c r="X6" s="280"/>
      <c r="Y6" s="280"/>
      <c r="Z6" s="280"/>
      <c r="AA6" s="280"/>
      <c r="AB6" s="280"/>
      <c r="AC6" s="280"/>
      <c r="AD6" s="280"/>
      <c r="AE6" s="280"/>
      <c r="AF6" s="280"/>
      <c r="AG6" s="281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1"/>
      <c r="AT6" s="280"/>
      <c r="AU6" s="280"/>
      <c r="AV6" s="280"/>
      <c r="AW6" s="280"/>
      <c r="AX6" s="280"/>
      <c r="AY6" s="280"/>
      <c r="AZ6" s="280"/>
      <c r="BA6" s="280"/>
      <c r="BB6" s="280"/>
      <c r="BC6" s="280"/>
      <c r="BD6" s="280"/>
      <c r="BE6" s="280"/>
      <c r="BF6" s="280"/>
      <c r="BG6" s="280"/>
      <c r="BH6" s="280"/>
      <c r="BI6" s="280"/>
      <c r="BJ6" s="280"/>
      <c r="BK6" s="280"/>
      <c r="BL6" s="280"/>
      <c r="BM6" s="280"/>
      <c r="BN6" s="280"/>
      <c r="BO6" s="280"/>
      <c r="BP6" s="280"/>
      <c r="BQ6" s="281"/>
    </row>
    <row r="7" spans="1:69" ht="15" customHeight="1">
      <c r="A7" s="280"/>
      <c r="B7" s="280"/>
      <c r="C7" s="280"/>
      <c r="D7" s="280"/>
      <c r="E7" s="280"/>
      <c r="F7" s="280"/>
      <c r="G7" s="280"/>
      <c r="H7" s="280"/>
      <c r="I7" s="281"/>
      <c r="J7" s="280"/>
      <c r="K7" s="280"/>
      <c r="L7" s="280"/>
      <c r="M7" s="280"/>
      <c r="N7" s="280"/>
      <c r="O7" s="280"/>
      <c r="P7" s="280"/>
      <c r="Q7" s="280"/>
      <c r="R7" s="280"/>
      <c r="S7" s="280"/>
      <c r="T7" s="280"/>
      <c r="U7" s="281"/>
      <c r="V7" s="280"/>
      <c r="W7" s="280"/>
      <c r="X7" s="280"/>
      <c r="Y7" s="280"/>
      <c r="Z7" s="280"/>
      <c r="AA7" s="280"/>
      <c r="AB7" s="280"/>
      <c r="AC7" s="280"/>
      <c r="AD7" s="280"/>
      <c r="AE7" s="280"/>
      <c r="AF7" s="280"/>
      <c r="AG7" s="281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1"/>
      <c r="AT7" s="280"/>
      <c r="AU7" s="280"/>
      <c r="AV7" s="280"/>
      <c r="AW7" s="280"/>
      <c r="AX7" s="280"/>
      <c r="AY7" s="280"/>
      <c r="AZ7" s="280"/>
      <c r="BA7" s="280"/>
      <c r="BB7" s="280"/>
      <c r="BC7" s="280"/>
      <c r="BD7" s="280"/>
      <c r="BE7" s="280"/>
      <c r="BF7" s="280"/>
      <c r="BG7" s="280"/>
      <c r="BH7" s="280"/>
      <c r="BI7" s="280"/>
      <c r="BJ7" s="280"/>
      <c r="BK7" s="280"/>
      <c r="BL7" s="280"/>
      <c r="BM7" s="280"/>
      <c r="BN7" s="280"/>
      <c r="BO7" s="280"/>
      <c r="BP7" s="280"/>
      <c r="BQ7" s="281"/>
    </row>
    <row r="8" spans="1:69" ht="15" customHeight="1">
      <c r="A8" s="280"/>
      <c r="B8" s="280"/>
      <c r="C8" s="280"/>
      <c r="D8" s="280"/>
      <c r="E8" s="280"/>
      <c r="F8" s="280"/>
      <c r="G8" s="280"/>
      <c r="H8" s="280"/>
      <c r="I8" s="281"/>
      <c r="J8" s="280"/>
      <c r="K8" s="280"/>
      <c r="L8" s="280"/>
      <c r="M8" s="280"/>
      <c r="N8" s="280"/>
      <c r="O8" s="280"/>
      <c r="P8" s="280"/>
      <c r="Q8" s="280"/>
      <c r="R8" s="280"/>
      <c r="S8" s="280"/>
      <c r="T8" s="280"/>
      <c r="U8" s="281"/>
      <c r="V8" s="280"/>
      <c r="W8" s="280"/>
      <c r="X8" s="280"/>
      <c r="Y8" s="280"/>
      <c r="Z8" s="280"/>
      <c r="AA8" s="280"/>
      <c r="AB8" s="280"/>
      <c r="AC8" s="280"/>
      <c r="AD8" s="280"/>
      <c r="AE8" s="280"/>
      <c r="AF8" s="280"/>
      <c r="AG8" s="281"/>
      <c r="AH8" s="280"/>
      <c r="AI8" s="280"/>
      <c r="AJ8" s="280"/>
      <c r="AK8" s="280"/>
      <c r="AL8" s="280"/>
      <c r="AM8" s="280"/>
      <c r="AN8" s="280"/>
      <c r="AO8" s="280"/>
      <c r="AP8" s="280"/>
      <c r="AQ8" s="280"/>
      <c r="AR8" s="280"/>
      <c r="AS8" s="281"/>
      <c r="AT8" s="280"/>
      <c r="AU8" s="280"/>
      <c r="AV8" s="280"/>
      <c r="AW8" s="280"/>
      <c r="AX8" s="280"/>
      <c r="AY8" s="280"/>
      <c r="AZ8" s="280"/>
      <c r="BA8" s="280"/>
      <c r="BB8" s="280"/>
      <c r="BC8" s="280"/>
      <c r="BD8" s="280"/>
      <c r="BE8" s="280"/>
      <c r="BF8" s="280"/>
      <c r="BG8" s="280"/>
      <c r="BH8" s="280"/>
      <c r="BI8" s="280"/>
      <c r="BJ8" s="280"/>
      <c r="BK8" s="280"/>
      <c r="BL8" s="280"/>
      <c r="BM8" s="280"/>
      <c r="BN8" s="280"/>
      <c r="BO8" s="280"/>
      <c r="BP8" s="280"/>
      <c r="BQ8" s="281"/>
    </row>
    <row r="9" spans="1:69" ht="15" customHeight="1">
      <c r="A9" s="280"/>
      <c r="B9" s="280"/>
      <c r="C9" s="280"/>
      <c r="D9" s="280"/>
      <c r="E9" s="280"/>
      <c r="F9" s="280"/>
      <c r="G9" s="280"/>
      <c r="H9" s="280"/>
      <c r="I9" s="281"/>
      <c r="J9" s="280"/>
      <c r="K9" s="280"/>
      <c r="L9" s="280"/>
      <c r="M9" s="280"/>
      <c r="N9" s="280"/>
      <c r="O9" s="280"/>
      <c r="P9" s="280"/>
      <c r="Q9" s="280"/>
      <c r="R9" s="280"/>
      <c r="S9" s="280"/>
      <c r="T9" s="280"/>
      <c r="U9" s="281"/>
      <c r="V9" s="280"/>
      <c r="W9" s="280"/>
      <c r="X9" s="280"/>
      <c r="Y9" s="280"/>
      <c r="Z9" s="280"/>
      <c r="AA9" s="280"/>
      <c r="AB9" s="280"/>
      <c r="AC9" s="280"/>
      <c r="AD9" s="280"/>
      <c r="AE9" s="280"/>
      <c r="AF9" s="280"/>
      <c r="AG9" s="281"/>
      <c r="AH9" s="280"/>
      <c r="AI9" s="280"/>
      <c r="AJ9" s="280"/>
      <c r="AK9" s="280"/>
      <c r="AL9" s="280"/>
      <c r="AM9" s="280"/>
      <c r="AN9" s="280"/>
      <c r="AO9" s="280"/>
      <c r="AP9" s="280"/>
      <c r="AQ9" s="280"/>
      <c r="AR9" s="280"/>
      <c r="AS9" s="281"/>
      <c r="AT9" s="280"/>
      <c r="AU9" s="280"/>
      <c r="AV9" s="280"/>
      <c r="AW9" s="280"/>
      <c r="AX9" s="280"/>
      <c r="AY9" s="280"/>
      <c r="AZ9" s="280"/>
      <c r="BA9" s="280"/>
      <c r="BB9" s="280"/>
      <c r="BC9" s="280"/>
      <c r="BD9" s="280"/>
      <c r="BE9" s="280"/>
      <c r="BF9" s="280"/>
      <c r="BG9" s="280"/>
      <c r="BH9" s="280"/>
      <c r="BI9" s="280"/>
      <c r="BJ9" s="280"/>
      <c r="BK9" s="280"/>
      <c r="BL9" s="280"/>
      <c r="BM9" s="280"/>
      <c r="BN9" s="280"/>
      <c r="BO9" s="280"/>
      <c r="BP9" s="280"/>
      <c r="BQ9" s="281"/>
    </row>
    <row r="10" spans="1:69" ht="15" customHeight="1">
      <c r="A10" s="280"/>
      <c r="B10" s="280"/>
      <c r="C10" s="280"/>
      <c r="D10" s="280"/>
      <c r="E10" s="280"/>
      <c r="F10" s="280"/>
      <c r="G10" s="280"/>
      <c r="H10" s="280"/>
      <c r="I10" s="281"/>
      <c r="J10" s="280"/>
      <c r="K10" s="280"/>
      <c r="L10" s="280"/>
      <c r="M10" s="280"/>
      <c r="N10" s="280"/>
      <c r="O10" s="280"/>
      <c r="P10" s="280"/>
      <c r="Q10" s="280"/>
      <c r="R10" s="280"/>
      <c r="S10" s="280"/>
      <c r="T10" s="280"/>
      <c r="U10" s="281"/>
      <c r="V10" s="280"/>
      <c r="W10" s="280"/>
      <c r="X10" s="280"/>
      <c r="Y10" s="280"/>
      <c r="Z10" s="280"/>
      <c r="AA10" s="280"/>
      <c r="AB10" s="280"/>
      <c r="AC10" s="280"/>
      <c r="AD10" s="280"/>
      <c r="AE10" s="280"/>
      <c r="AF10" s="280"/>
      <c r="AG10" s="281"/>
      <c r="AH10" s="280"/>
      <c r="AI10" s="280"/>
      <c r="AJ10" s="280"/>
      <c r="AK10" s="280"/>
      <c r="AL10" s="280"/>
      <c r="AM10" s="280"/>
      <c r="AN10" s="280"/>
      <c r="AO10" s="280"/>
      <c r="AP10" s="280"/>
      <c r="AQ10" s="280"/>
      <c r="AR10" s="280"/>
      <c r="AS10" s="281"/>
      <c r="AT10" s="280"/>
      <c r="AU10" s="280"/>
      <c r="AV10" s="280"/>
      <c r="AW10" s="280"/>
      <c r="AX10" s="280"/>
      <c r="AY10" s="280"/>
      <c r="AZ10" s="280"/>
      <c r="BA10" s="280"/>
      <c r="BB10" s="280"/>
      <c r="BC10" s="280"/>
      <c r="BD10" s="280"/>
      <c r="BE10" s="280"/>
      <c r="BF10" s="280"/>
      <c r="BG10" s="280"/>
      <c r="BH10" s="280"/>
      <c r="BI10" s="280"/>
      <c r="BJ10" s="280"/>
      <c r="BK10" s="280"/>
      <c r="BL10" s="280"/>
      <c r="BM10" s="280"/>
      <c r="BN10" s="280"/>
      <c r="BO10" s="280"/>
      <c r="BP10" s="280"/>
      <c r="BQ10" s="281"/>
    </row>
    <row r="11" spans="1:69" ht="15" customHeight="1">
      <c r="A11" s="277"/>
      <c r="B11" s="280"/>
      <c r="C11" s="280"/>
      <c r="D11" s="280"/>
      <c r="E11" s="280"/>
      <c r="F11" s="280"/>
      <c r="G11" s="280"/>
      <c r="H11" s="280"/>
      <c r="I11" s="281"/>
      <c r="J11" s="280"/>
      <c r="K11" s="280"/>
      <c r="L11" s="280"/>
      <c r="M11" s="280"/>
      <c r="N11" s="280"/>
      <c r="O11" s="280"/>
      <c r="P11" s="280"/>
      <c r="Q11" s="280"/>
      <c r="R11" s="280"/>
      <c r="S11" s="280"/>
      <c r="T11" s="280"/>
      <c r="U11" s="281"/>
      <c r="V11" s="280"/>
      <c r="W11" s="280"/>
      <c r="X11" s="280"/>
      <c r="Y11" s="280"/>
      <c r="Z11" s="280"/>
      <c r="AA11" s="280"/>
      <c r="AB11" s="280"/>
      <c r="AC11" s="280"/>
      <c r="AD11" s="280"/>
      <c r="AE11" s="280"/>
      <c r="AF11" s="280"/>
      <c r="AG11" s="281"/>
      <c r="AH11" s="280"/>
      <c r="AI11" s="280"/>
      <c r="AJ11" s="280"/>
      <c r="AK11" s="280"/>
      <c r="AL11" s="280"/>
      <c r="AM11" s="280"/>
      <c r="AN11" s="280"/>
      <c r="AO11" s="280"/>
      <c r="AP11" s="280"/>
      <c r="AQ11" s="280"/>
      <c r="AR11" s="280"/>
      <c r="AS11" s="281"/>
      <c r="AT11" s="280"/>
      <c r="AU11" s="280"/>
      <c r="AV11" s="280"/>
      <c r="AW11" s="280"/>
      <c r="AX11" s="280"/>
      <c r="AY11" s="280"/>
      <c r="AZ11" s="280"/>
      <c r="BA11" s="280"/>
      <c r="BB11" s="280"/>
      <c r="BC11" s="280"/>
      <c r="BD11" s="280"/>
      <c r="BE11" s="280"/>
      <c r="BF11" s="280"/>
      <c r="BG11" s="280"/>
      <c r="BH11" s="280"/>
      <c r="BI11" s="280"/>
      <c r="BJ11" s="280"/>
      <c r="BK11" s="280"/>
      <c r="BL11" s="280"/>
      <c r="BM11" s="280"/>
      <c r="BN11" s="280"/>
      <c r="BO11" s="280"/>
      <c r="BP11" s="280"/>
      <c r="BQ11" s="281"/>
    </row>
    <row r="12" spans="1:69" ht="15" customHeight="1">
      <c r="A12" s="280"/>
      <c r="B12" s="282"/>
      <c r="C12" s="280"/>
      <c r="D12" s="280"/>
      <c r="E12" s="280"/>
      <c r="F12" s="280"/>
      <c r="G12" s="280"/>
      <c r="H12" s="280"/>
      <c r="I12" s="280"/>
      <c r="J12" s="280"/>
      <c r="K12" s="280"/>
      <c r="L12" s="280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280"/>
      <c r="X12" s="280"/>
      <c r="Y12" s="280"/>
      <c r="Z12" s="280"/>
      <c r="AA12" s="280"/>
      <c r="AB12" s="280"/>
      <c r="AC12" s="280"/>
      <c r="AD12" s="280"/>
      <c r="AE12" s="280"/>
      <c r="AF12" s="280"/>
      <c r="AG12" s="280"/>
      <c r="AH12" s="280"/>
      <c r="AI12" s="280"/>
      <c r="AJ12" s="280"/>
      <c r="AK12" s="281"/>
      <c r="AL12" s="280"/>
      <c r="AM12" s="280"/>
      <c r="AN12" s="280"/>
      <c r="AO12" s="280"/>
      <c r="AP12" s="280"/>
      <c r="AQ12" s="280"/>
      <c r="AR12" s="280"/>
      <c r="AS12" s="280"/>
      <c r="AT12" s="280"/>
      <c r="AU12" s="280"/>
      <c r="AV12" s="280"/>
      <c r="AW12" s="280"/>
      <c r="AX12" s="280"/>
      <c r="AY12" s="280"/>
      <c r="AZ12" s="280"/>
      <c r="BA12" s="280"/>
      <c r="BB12" s="280"/>
      <c r="BC12" s="280"/>
      <c r="BD12" s="280"/>
      <c r="BE12" s="280"/>
      <c r="BF12" s="280"/>
      <c r="BG12" s="280"/>
      <c r="BH12" s="280"/>
      <c r="BI12" s="280"/>
      <c r="BJ12" s="280"/>
      <c r="BK12" s="280"/>
      <c r="BL12" s="280"/>
      <c r="BM12" s="280"/>
      <c r="BN12" s="280"/>
      <c r="BO12" s="280"/>
      <c r="BP12" s="280"/>
      <c r="BQ12" s="281"/>
    </row>
    <row r="13" spans="1:69" ht="15" customHeight="1">
      <c r="A13" s="280"/>
      <c r="B13" s="282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0"/>
      <c r="T13" s="280"/>
      <c r="U13" s="280"/>
      <c r="V13" s="280"/>
      <c r="W13" s="280"/>
      <c r="X13" s="280"/>
      <c r="Y13" s="280"/>
      <c r="Z13" s="280"/>
      <c r="AA13" s="280"/>
      <c r="AB13" s="280"/>
      <c r="AC13" s="280"/>
      <c r="AD13" s="280"/>
      <c r="AE13" s="280"/>
      <c r="AF13" s="280"/>
      <c r="AG13" s="280"/>
      <c r="AH13" s="280"/>
      <c r="AI13" s="280"/>
      <c r="AJ13" s="280"/>
      <c r="AK13" s="281"/>
      <c r="AL13" s="280"/>
      <c r="AM13" s="280"/>
      <c r="AN13" s="280"/>
      <c r="AO13" s="280"/>
      <c r="AP13" s="280"/>
      <c r="AQ13" s="280"/>
      <c r="AR13" s="280"/>
      <c r="AS13" s="280"/>
      <c r="AT13" s="280"/>
      <c r="AU13" s="280"/>
      <c r="AV13" s="280"/>
      <c r="AW13" s="280"/>
      <c r="AX13" s="280"/>
      <c r="AY13" s="280"/>
      <c r="AZ13" s="280"/>
      <c r="BA13" s="280"/>
      <c r="BB13" s="280"/>
      <c r="BC13" s="280"/>
      <c r="BD13" s="280"/>
      <c r="BE13" s="280"/>
      <c r="BF13" s="280"/>
      <c r="BG13" s="280"/>
      <c r="BH13" s="280"/>
      <c r="BI13" s="280"/>
      <c r="BJ13" s="280"/>
      <c r="BK13" s="280"/>
      <c r="BL13" s="280"/>
      <c r="BM13" s="280"/>
      <c r="BN13" s="280"/>
      <c r="BO13" s="280"/>
      <c r="BP13" s="280"/>
      <c r="BQ13" s="281"/>
    </row>
    <row r="14" spans="1:69" ht="15" customHeight="1">
      <c r="A14" s="280"/>
      <c r="B14" s="282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80"/>
      <c r="P14" s="280"/>
      <c r="Q14" s="280"/>
      <c r="R14" s="280"/>
      <c r="S14" s="280"/>
      <c r="T14" s="280"/>
      <c r="U14" s="280"/>
      <c r="V14" s="280"/>
      <c r="W14" s="280"/>
      <c r="X14" s="280"/>
      <c r="Y14" s="280"/>
      <c r="Z14" s="280"/>
      <c r="AA14" s="280"/>
      <c r="AB14" s="280"/>
      <c r="AC14" s="280"/>
      <c r="AD14" s="280"/>
      <c r="AE14" s="280"/>
      <c r="AF14" s="280"/>
      <c r="AG14" s="280"/>
      <c r="AH14" s="280"/>
      <c r="AI14" s="280"/>
      <c r="AJ14" s="280"/>
      <c r="AK14" s="281"/>
      <c r="AL14" s="280"/>
      <c r="AM14" s="280"/>
      <c r="AN14" s="280"/>
      <c r="AO14" s="280"/>
      <c r="AP14" s="280"/>
      <c r="AQ14" s="280"/>
      <c r="AR14" s="280"/>
      <c r="AS14" s="280"/>
      <c r="AT14" s="280"/>
      <c r="AU14" s="280"/>
      <c r="AV14" s="280"/>
      <c r="AW14" s="280"/>
      <c r="AX14" s="280"/>
      <c r="AY14" s="280"/>
      <c r="AZ14" s="280"/>
      <c r="BA14" s="280"/>
      <c r="BB14" s="280"/>
      <c r="BC14" s="280"/>
      <c r="BD14" s="280"/>
      <c r="BE14" s="280"/>
      <c r="BF14" s="280"/>
      <c r="BG14" s="280"/>
      <c r="BH14" s="280"/>
      <c r="BI14" s="280"/>
      <c r="BJ14" s="280"/>
      <c r="BK14" s="280"/>
      <c r="BL14" s="280"/>
      <c r="BM14" s="280"/>
      <c r="BN14" s="280"/>
      <c r="BO14" s="280"/>
      <c r="BP14" s="280"/>
      <c r="BQ14" s="281"/>
    </row>
    <row r="15" spans="1:69" ht="15" customHeight="1">
      <c r="A15" s="280"/>
      <c r="B15" s="282"/>
      <c r="C15" s="280"/>
      <c r="D15" s="280"/>
      <c r="E15" s="280"/>
      <c r="F15" s="280"/>
      <c r="G15" s="280"/>
      <c r="H15" s="280"/>
      <c r="I15" s="280"/>
      <c r="J15" s="280"/>
      <c r="K15" s="280"/>
      <c r="L15" s="280"/>
      <c r="M15" s="280"/>
      <c r="N15" s="280"/>
      <c r="O15" s="280"/>
      <c r="P15" s="280"/>
      <c r="Q15" s="280"/>
      <c r="R15" s="280"/>
      <c r="S15" s="280"/>
      <c r="T15" s="280"/>
      <c r="U15" s="280"/>
      <c r="V15" s="280"/>
      <c r="W15" s="280"/>
      <c r="X15" s="280"/>
      <c r="Y15" s="280"/>
      <c r="Z15" s="280"/>
      <c r="AA15" s="280"/>
      <c r="AB15" s="280"/>
      <c r="AC15" s="280"/>
      <c r="AD15" s="280"/>
      <c r="AE15" s="280"/>
      <c r="AF15" s="280"/>
      <c r="AG15" s="280"/>
      <c r="AH15" s="280"/>
      <c r="AI15" s="280"/>
      <c r="AJ15" s="280"/>
      <c r="AK15" s="281"/>
      <c r="AL15" s="280"/>
      <c r="AM15" s="280"/>
      <c r="AN15" s="280"/>
      <c r="AO15" s="280"/>
      <c r="AP15" s="280"/>
      <c r="AQ15" s="280"/>
      <c r="AR15" s="280"/>
      <c r="AS15" s="280"/>
      <c r="AT15" s="280"/>
      <c r="AU15" s="280"/>
      <c r="AV15" s="280"/>
      <c r="AW15" s="280"/>
      <c r="AX15" s="280"/>
      <c r="AY15" s="280"/>
      <c r="AZ15" s="280"/>
      <c r="BA15" s="280"/>
      <c r="BB15" s="280"/>
      <c r="BC15" s="280"/>
      <c r="BD15" s="280"/>
      <c r="BE15" s="280"/>
      <c r="BF15" s="280"/>
      <c r="BG15" s="280"/>
      <c r="BH15" s="280"/>
      <c r="BI15" s="280"/>
      <c r="BJ15" s="280"/>
      <c r="BK15" s="280"/>
      <c r="BL15" s="280"/>
      <c r="BM15" s="280"/>
      <c r="BN15" s="280"/>
      <c r="BO15" s="280"/>
      <c r="BP15" s="280"/>
      <c r="BQ15" s="281"/>
    </row>
    <row r="16" spans="1:69" ht="15" customHeight="1">
      <c r="A16" s="280"/>
      <c r="B16" s="282"/>
      <c r="C16" s="280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1"/>
      <c r="AL16" s="280"/>
      <c r="AM16" s="280"/>
      <c r="AN16" s="280"/>
      <c r="AO16" s="280"/>
      <c r="AP16" s="280"/>
      <c r="AQ16" s="280"/>
      <c r="AR16" s="280"/>
      <c r="AS16" s="280"/>
      <c r="AT16" s="280"/>
      <c r="AU16" s="280"/>
      <c r="AV16" s="280"/>
      <c r="AW16" s="280"/>
      <c r="AX16" s="280"/>
      <c r="AY16" s="280"/>
      <c r="AZ16" s="280"/>
      <c r="BA16" s="280"/>
      <c r="BB16" s="280"/>
      <c r="BC16" s="280"/>
      <c r="BD16" s="280"/>
      <c r="BE16" s="280"/>
      <c r="BF16" s="280"/>
      <c r="BG16" s="280"/>
      <c r="BH16" s="280"/>
      <c r="BI16" s="280"/>
      <c r="BJ16" s="280"/>
      <c r="BK16" s="280"/>
      <c r="BL16" s="280"/>
      <c r="BM16" s="280"/>
      <c r="BN16" s="280"/>
      <c r="BO16" s="280"/>
      <c r="BP16" s="280"/>
      <c r="BQ16" s="281"/>
    </row>
    <row r="17" spans="1:69" ht="15" customHeight="1">
      <c r="A17" s="280"/>
      <c r="B17" s="282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  <c r="W17" s="280"/>
      <c r="X17" s="280"/>
      <c r="Y17" s="280"/>
      <c r="Z17" s="280"/>
      <c r="AA17" s="280"/>
      <c r="AB17" s="280"/>
      <c r="AC17" s="280"/>
      <c r="AD17" s="280"/>
      <c r="AE17" s="280"/>
      <c r="AF17" s="280"/>
      <c r="AG17" s="280"/>
      <c r="AH17" s="280"/>
      <c r="AI17" s="280"/>
      <c r="AJ17" s="280"/>
      <c r="AK17" s="281"/>
      <c r="AL17" s="280"/>
      <c r="AM17" s="280"/>
      <c r="AN17" s="280"/>
      <c r="AO17" s="280"/>
      <c r="AP17" s="280"/>
      <c r="AQ17" s="280"/>
      <c r="AR17" s="280"/>
      <c r="AS17" s="280"/>
      <c r="AT17" s="280"/>
      <c r="AU17" s="280"/>
      <c r="AV17" s="280"/>
      <c r="AW17" s="280"/>
      <c r="AX17" s="280"/>
      <c r="AY17" s="280"/>
      <c r="AZ17" s="280"/>
      <c r="BA17" s="280"/>
      <c r="BB17" s="280"/>
      <c r="BC17" s="280"/>
      <c r="BD17" s="280"/>
      <c r="BE17" s="280"/>
      <c r="BF17" s="280"/>
      <c r="BG17" s="280"/>
      <c r="BH17" s="280"/>
      <c r="BI17" s="280"/>
      <c r="BJ17" s="280"/>
      <c r="BK17" s="280"/>
      <c r="BL17" s="280"/>
      <c r="BM17" s="280"/>
      <c r="BN17" s="280"/>
      <c r="BO17" s="280"/>
      <c r="BP17" s="280"/>
      <c r="BQ17" s="281"/>
    </row>
    <row r="18" spans="1:69" ht="15" customHeight="1">
      <c r="A18" s="280"/>
      <c r="B18" s="282"/>
      <c r="C18" s="280"/>
      <c r="D18" s="280"/>
      <c r="E18" s="280"/>
      <c r="F18" s="280"/>
      <c r="G18" s="280"/>
      <c r="H18" s="280"/>
      <c r="I18" s="280"/>
      <c r="J18" s="280"/>
      <c r="K18" s="280"/>
      <c r="L18" s="280"/>
      <c r="M18" s="280"/>
      <c r="N18" s="280"/>
      <c r="O18" s="280"/>
      <c r="P18" s="280"/>
      <c r="Q18" s="280"/>
      <c r="R18" s="280"/>
      <c r="S18" s="280"/>
      <c r="T18" s="280"/>
      <c r="U18" s="280"/>
      <c r="V18" s="280"/>
      <c r="W18" s="280"/>
      <c r="X18" s="280"/>
      <c r="Y18" s="280"/>
      <c r="Z18" s="280"/>
      <c r="AA18" s="280"/>
      <c r="AB18" s="280"/>
      <c r="AC18" s="280"/>
      <c r="AD18" s="280"/>
      <c r="AE18" s="280"/>
      <c r="AF18" s="280"/>
      <c r="AG18" s="280"/>
      <c r="AH18" s="280"/>
      <c r="AI18" s="280"/>
      <c r="AJ18" s="280"/>
      <c r="AK18" s="281"/>
      <c r="AL18" s="280"/>
      <c r="AM18" s="280"/>
      <c r="AN18" s="280"/>
      <c r="AO18" s="280"/>
      <c r="AP18" s="280"/>
      <c r="AQ18" s="280"/>
      <c r="AR18" s="280"/>
      <c r="AS18" s="280"/>
      <c r="AT18" s="280"/>
      <c r="AU18" s="280"/>
      <c r="AV18" s="280"/>
      <c r="AW18" s="280"/>
      <c r="AX18" s="280"/>
      <c r="AY18" s="280"/>
      <c r="AZ18" s="280"/>
      <c r="BA18" s="280"/>
      <c r="BB18" s="280"/>
      <c r="BC18" s="280"/>
      <c r="BD18" s="280"/>
      <c r="BE18" s="280"/>
      <c r="BF18" s="280"/>
      <c r="BG18" s="280"/>
      <c r="BH18" s="280"/>
      <c r="BI18" s="280"/>
      <c r="BJ18" s="280"/>
      <c r="BK18" s="280"/>
      <c r="BL18" s="280"/>
      <c r="BM18" s="280"/>
      <c r="BN18" s="280"/>
      <c r="BO18" s="280"/>
      <c r="BP18" s="280"/>
      <c r="BQ18" s="281"/>
    </row>
    <row r="19" spans="1:69" ht="15" customHeight="1">
      <c r="A19" s="280"/>
      <c r="B19" s="282"/>
      <c r="C19" s="280"/>
      <c r="D19" s="280"/>
      <c r="E19" s="280"/>
      <c r="F19" s="280"/>
      <c r="G19" s="280"/>
      <c r="H19" s="280"/>
      <c r="I19" s="280"/>
      <c r="J19" s="280"/>
      <c r="K19" s="280"/>
      <c r="L19" s="280"/>
      <c r="M19" s="280"/>
      <c r="N19" s="280"/>
      <c r="O19" s="280"/>
      <c r="P19" s="280"/>
      <c r="Q19" s="280"/>
      <c r="R19" s="280"/>
      <c r="S19" s="280"/>
      <c r="T19" s="280"/>
      <c r="U19" s="280"/>
      <c r="V19" s="280"/>
      <c r="W19" s="280"/>
      <c r="X19" s="280"/>
      <c r="Y19" s="280"/>
      <c r="Z19" s="280"/>
      <c r="AA19" s="280"/>
      <c r="AB19" s="280"/>
      <c r="AC19" s="280"/>
      <c r="AD19" s="280"/>
      <c r="AE19" s="280"/>
      <c r="AF19" s="280"/>
      <c r="AG19" s="280"/>
      <c r="AH19" s="280"/>
      <c r="AI19" s="280"/>
      <c r="AJ19" s="280"/>
      <c r="AK19" s="281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280"/>
      <c r="AX19" s="280"/>
      <c r="AY19" s="280"/>
      <c r="AZ19" s="280"/>
      <c r="BA19" s="280"/>
      <c r="BB19" s="280"/>
      <c r="BC19" s="280"/>
      <c r="BD19" s="280"/>
      <c r="BE19" s="280"/>
      <c r="BF19" s="280"/>
      <c r="BG19" s="280"/>
      <c r="BH19" s="280"/>
      <c r="BI19" s="280"/>
      <c r="BJ19" s="280"/>
      <c r="BK19" s="280"/>
      <c r="BL19" s="280"/>
      <c r="BM19" s="280"/>
      <c r="BN19" s="280"/>
      <c r="BO19" s="280"/>
      <c r="BP19" s="280"/>
      <c r="BQ19" s="281"/>
    </row>
    <row r="20" spans="1:69" ht="15" customHeight="1">
      <c r="A20" s="277"/>
      <c r="B20" s="282"/>
      <c r="C20" s="280"/>
      <c r="D20" s="280"/>
      <c r="E20" s="280"/>
      <c r="F20" s="280"/>
      <c r="G20" s="280"/>
      <c r="H20" s="280"/>
      <c r="I20" s="280"/>
      <c r="J20" s="280"/>
      <c r="K20" s="280"/>
      <c r="L20" s="280"/>
      <c r="M20" s="280"/>
      <c r="N20" s="280"/>
      <c r="O20" s="280"/>
      <c r="P20" s="280"/>
      <c r="Q20" s="280"/>
      <c r="R20" s="280"/>
      <c r="S20" s="280"/>
      <c r="T20" s="280"/>
      <c r="U20" s="280"/>
      <c r="V20" s="280"/>
      <c r="W20" s="280"/>
      <c r="X20" s="280"/>
      <c r="Y20" s="280"/>
      <c r="Z20" s="280"/>
      <c r="AA20" s="280"/>
      <c r="AB20" s="280"/>
      <c r="AC20" s="280"/>
      <c r="AD20" s="280"/>
      <c r="AE20" s="280"/>
      <c r="AF20" s="280"/>
      <c r="AG20" s="280"/>
      <c r="AH20" s="280"/>
      <c r="AI20" s="280"/>
      <c r="AJ20" s="280"/>
      <c r="AK20" s="281"/>
      <c r="AL20" s="280"/>
      <c r="AM20" s="280"/>
      <c r="AN20" s="280"/>
      <c r="AO20" s="280"/>
      <c r="AP20" s="280"/>
      <c r="AQ20" s="280"/>
      <c r="AR20" s="280"/>
      <c r="AS20" s="280"/>
      <c r="AT20" s="280"/>
      <c r="AU20" s="280"/>
      <c r="AV20" s="280"/>
      <c r="AW20" s="280"/>
      <c r="AX20" s="280"/>
      <c r="AY20" s="280"/>
      <c r="AZ20" s="280"/>
      <c r="BA20" s="280"/>
      <c r="BB20" s="280"/>
      <c r="BC20" s="280"/>
      <c r="BD20" s="280"/>
      <c r="BE20" s="280"/>
      <c r="BF20" s="280"/>
      <c r="BG20" s="280"/>
      <c r="BH20" s="280"/>
      <c r="BI20" s="280"/>
      <c r="BJ20" s="280"/>
      <c r="BK20" s="280"/>
      <c r="BL20" s="280"/>
      <c r="BM20" s="280"/>
      <c r="BN20" s="280"/>
      <c r="BO20" s="280"/>
      <c r="BP20" s="280"/>
      <c r="BQ20" s="281"/>
    </row>
    <row r="21" spans="1:69" ht="15" customHeight="1">
      <c r="A21" s="280"/>
      <c r="B21" s="282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1"/>
      <c r="AL21" s="280"/>
      <c r="AM21" s="280"/>
      <c r="AN21" s="280"/>
      <c r="AO21" s="280"/>
      <c r="AP21" s="280"/>
      <c r="AQ21" s="280"/>
      <c r="AR21" s="280"/>
      <c r="AS21" s="280"/>
      <c r="AT21" s="280"/>
      <c r="AU21" s="280"/>
      <c r="AV21" s="280"/>
      <c r="AW21" s="280"/>
      <c r="AX21" s="280"/>
      <c r="AY21" s="280"/>
      <c r="AZ21" s="280"/>
      <c r="BA21" s="280"/>
      <c r="BB21" s="280"/>
      <c r="BC21" s="280"/>
      <c r="BD21" s="280"/>
      <c r="BE21" s="280"/>
      <c r="BF21" s="280"/>
      <c r="BG21" s="280"/>
      <c r="BH21" s="280"/>
      <c r="BI21" s="280"/>
      <c r="BJ21" s="280"/>
      <c r="BK21" s="280"/>
      <c r="BL21" s="280"/>
      <c r="BM21" s="280"/>
      <c r="BN21" s="280"/>
      <c r="BO21" s="280"/>
      <c r="BP21" s="280"/>
      <c r="BQ21" s="281"/>
    </row>
    <row r="22" spans="1:69" ht="15" customHeight="1">
      <c r="A22" s="280"/>
      <c r="B22" s="282"/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1"/>
      <c r="AL22" s="280"/>
      <c r="AM22" s="280"/>
      <c r="AN22" s="280"/>
      <c r="AO22" s="280"/>
      <c r="AP22" s="280"/>
      <c r="AQ22" s="280"/>
      <c r="AR22" s="280"/>
      <c r="AS22" s="280"/>
      <c r="AT22" s="280"/>
      <c r="AU22" s="280"/>
      <c r="AV22" s="280"/>
      <c r="AW22" s="280"/>
      <c r="AX22" s="280"/>
      <c r="AY22" s="280"/>
      <c r="AZ22" s="280"/>
      <c r="BA22" s="280"/>
      <c r="BB22" s="280"/>
      <c r="BC22" s="280"/>
      <c r="BD22" s="280"/>
      <c r="BE22" s="280"/>
      <c r="BF22" s="280"/>
      <c r="BG22" s="280"/>
      <c r="BH22" s="280"/>
      <c r="BI22" s="280"/>
      <c r="BJ22" s="280"/>
      <c r="BK22" s="280"/>
      <c r="BL22" s="280"/>
      <c r="BM22" s="280"/>
      <c r="BN22" s="280"/>
      <c r="BO22" s="280"/>
      <c r="BP22" s="280"/>
      <c r="BQ22" s="281"/>
    </row>
    <row r="23" spans="1:69" ht="15" customHeight="1">
      <c r="A23" s="280"/>
      <c r="B23" s="283"/>
      <c r="C23" s="284"/>
      <c r="D23" s="283" t="s">
        <v>254</v>
      </c>
      <c r="E23" s="284"/>
      <c r="F23" s="284"/>
      <c r="G23" s="284"/>
      <c r="H23" s="284"/>
      <c r="I23" s="283" t="s">
        <v>54</v>
      </c>
      <c r="J23" s="284"/>
      <c r="K23" s="284"/>
      <c r="L23" s="284"/>
      <c r="M23" s="284"/>
      <c r="N23" s="283" t="s">
        <v>255</v>
      </c>
      <c r="O23" s="284"/>
      <c r="P23" s="284"/>
      <c r="Q23" s="284"/>
      <c r="R23" s="284"/>
      <c r="S23" s="284"/>
      <c r="T23" s="284"/>
      <c r="U23" s="283" t="s">
        <v>256</v>
      </c>
      <c r="V23" s="284"/>
      <c r="W23" s="284"/>
      <c r="X23" s="284"/>
      <c r="Y23" s="284"/>
      <c r="Z23" s="284"/>
      <c r="AA23" s="283" t="s">
        <v>257</v>
      </c>
      <c r="AB23" s="284"/>
      <c r="AC23" s="284"/>
      <c r="AD23" s="284"/>
      <c r="AE23" s="284"/>
      <c r="AF23" s="284"/>
      <c r="AG23" s="284"/>
      <c r="AH23" s="283"/>
      <c r="AI23" s="283" t="s">
        <v>258</v>
      </c>
      <c r="AJ23" s="284"/>
      <c r="AK23" s="285"/>
      <c r="AL23" s="283"/>
      <c r="AM23" s="284"/>
      <c r="AN23" s="283" t="s">
        <v>259</v>
      </c>
      <c r="AO23" s="284"/>
      <c r="AP23" s="284"/>
      <c r="AQ23" s="284"/>
      <c r="AR23" s="284"/>
      <c r="AS23" s="284"/>
      <c r="AT23" s="280"/>
      <c r="AU23" s="280"/>
      <c r="AV23" s="280"/>
      <c r="AW23" s="280"/>
      <c r="AX23" s="280"/>
      <c r="AY23" s="280"/>
      <c r="AZ23" s="280"/>
      <c r="BA23" s="280"/>
      <c r="BB23" s="280"/>
      <c r="BC23" s="280"/>
      <c r="BD23" s="280"/>
      <c r="BE23" s="280"/>
      <c r="BF23" s="280"/>
      <c r="BG23" s="280"/>
      <c r="BH23" s="280"/>
      <c r="BI23" s="280"/>
      <c r="BJ23" s="280"/>
      <c r="BK23" s="280"/>
      <c r="BL23" s="280"/>
      <c r="BM23" s="280"/>
      <c r="BN23" s="280"/>
      <c r="BO23" s="280"/>
      <c r="BP23" s="280"/>
      <c r="BQ23" s="281"/>
    </row>
    <row r="24" spans="1:69" ht="15" customHeight="1">
      <c r="A24" s="280"/>
      <c r="B24" s="283"/>
      <c r="C24" s="284"/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/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4"/>
      <c r="AC24" s="284"/>
      <c r="AD24" s="284"/>
      <c r="AE24" s="284"/>
      <c r="AF24" s="284"/>
      <c r="AG24" s="284"/>
      <c r="AH24" s="284"/>
      <c r="AI24" s="284"/>
      <c r="AJ24" s="284"/>
      <c r="AK24" s="285"/>
      <c r="AL24" s="284"/>
      <c r="AM24" s="284"/>
      <c r="AN24" s="284" t="s">
        <v>260</v>
      </c>
      <c r="AO24" s="284"/>
      <c r="AP24" s="284"/>
      <c r="AQ24" s="284"/>
      <c r="AR24" s="284"/>
      <c r="AS24" s="284"/>
      <c r="AT24" s="280"/>
      <c r="AU24" s="280"/>
      <c r="AV24" s="280"/>
      <c r="AW24" s="280"/>
      <c r="AX24" s="280"/>
      <c r="AY24" s="280"/>
      <c r="AZ24" s="280"/>
      <c r="BA24" s="280"/>
      <c r="BB24" s="280"/>
      <c r="BC24" s="280"/>
      <c r="BD24" s="280"/>
      <c r="BE24" s="280"/>
      <c r="BF24" s="280"/>
      <c r="BG24" s="280"/>
      <c r="BH24" s="280"/>
      <c r="BI24" s="280"/>
      <c r="BJ24" s="280"/>
      <c r="BK24" s="280"/>
      <c r="BL24" s="280"/>
      <c r="BM24" s="280"/>
      <c r="BN24" s="280"/>
      <c r="BO24" s="280"/>
      <c r="BP24" s="280"/>
      <c r="BQ24" s="281"/>
    </row>
    <row r="25" spans="1:69" ht="15" customHeight="1">
      <c r="A25" s="280"/>
      <c r="B25" s="286"/>
      <c r="C25" s="284"/>
      <c r="D25" s="284"/>
      <c r="E25" s="284"/>
      <c r="F25" s="284"/>
      <c r="G25" s="284"/>
      <c r="H25" s="284"/>
      <c r="I25" s="286"/>
      <c r="J25" s="284"/>
      <c r="K25" s="284"/>
      <c r="L25" s="284"/>
      <c r="M25" s="284"/>
      <c r="N25" s="284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5"/>
      <c r="AL25" s="284"/>
      <c r="AM25" s="284"/>
      <c r="AN25" s="284" t="s">
        <v>261</v>
      </c>
      <c r="AO25" s="284"/>
      <c r="AP25" s="284"/>
      <c r="AQ25" s="284"/>
      <c r="AR25" s="284"/>
      <c r="AS25" s="284"/>
      <c r="AT25" s="280"/>
      <c r="AU25" s="280"/>
      <c r="AV25" s="280"/>
      <c r="AW25" s="280"/>
      <c r="AX25" s="280"/>
      <c r="AY25" s="280"/>
      <c r="AZ25" s="280"/>
      <c r="BA25" s="280"/>
      <c r="BB25" s="280"/>
      <c r="BC25" s="280"/>
      <c r="BD25" s="280"/>
      <c r="BE25" s="280"/>
      <c r="BF25" s="280"/>
      <c r="BG25" s="280"/>
      <c r="BH25" s="280"/>
      <c r="BI25" s="280"/>
      <c r="BJ25" s="280"/>
      <c r="BK25" s="280"/>
      <c r="BL25" s="280"/>
      <c r="BM25" s="280"/>
      <c r="BN25" s="280"/>
      <c r="BO25" s="280"/>
      <c r="BP25" s="280"/>
      <c r="BQ25" s="281"/>
    </row>
    <row r="26" spans="1:69" ht="15" customHeight="1">
      <c r="A26" s="280"/>
      <c r="B26" s="284"/>
      <c r="C26" s="284"/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/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4"/>
      <c r="AC26" s="284"/>
      <c r="AD26" s="284"/>
      <c r="AE26" s="284"/>
      <c r="AF26" s="284"/>
      <c r="AG26" s="284"/>
      <c r="AH26" s="284"/>
      <c r="AI26" s="284"/>
      <c r="AJ26" s="284"/>
      <c r="AK26" s="285"/>
      <c r="AL26" s="284"/>
      <c r="AM26" s="284"/>
      <c r="AN26" s="284"/>
      <c r="AO26" s="284"/>
      <c r="AP26" s="284"/>
      <c r="AQ26" s="284"/>
      <c r="AR26" s="284"/>
      <c r="AS26" s="284"/>
      <c r="AT26" s="280"/>
      <c r="AU26" s="280"/>
      <c r="AV26" s="280"/>
      <c r="AW26" s="280"/>
      <c r="AX26" s="280"/>
      <c r="AY26" s="280"/>
      <c r="AZ26" s="280"/>
      <c r="BA26" s="280"/>
      <c r="BB26" s="280"/>
      <c r="BC26" s="280"/>
      <c r="BD26" s="280"/>
      <c r="BE26" s="280"/>
      <c r="BF26" s="280"/>
      <c r="BG26" s="280"/>
      <c r="BH26" s="280"/>
      <c r="BI26" s="280"/>
      <c r="BJ26" s="280"/>
      <c r="BK26" s="280"/>
      <c r="BL26" s="280"/>
      <c r="BM26" s="280"/>
      <c r="BN26" s="280"/>
      <c r="BO26" s="280"/>
      <c r="BP26" s="280"/>
      <c r="BQ26" s="281"/>
    </row>
    <row r="27" spans="1:69" ht="15" customHeight="1">
      <c r="A27" s="280"/>
      <c r="B27" s="284"/>
      <c r="C27" s="28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5"/>
      <c r="AL27" s="284"/>
      <c r="AM27" s="284"/>
      <c r="AN27" s="284"/>
      <c r="AO27" s="284"/>
      <c r="AP27" s="284"/>
      <c r="AQ27" s="284"/>
      <c r="AR27" s="284"/>
      <c r="AS27" s="284"/>
      <c r="AT27" s="280"/>
      <c r="AU27" s="280"/>
      <c r="AV27" s="280"/>
      <c r="AW27" s="280"/>
      <c r="AX27" s="280"/>
      <c r="AY27" s="280"/>
      <c r="AZ27" s="280"/>
      <c r="BA27" s="280"/>
      <c r="BB27" s="280"/>
      <c r="BC27" s="280"/>
      <c r="BD27" s="280"/>
      <c r="BE27" s="280"/>
      <c r="BF27" s="280"/>
      <c r="BG27" s="280"/>
      <c r="BH27" s="280"/>
      <c r="BI27" s="280"/>
      <c r="BJ27" s="280"/>
      <c r="BK27" s="280"/>
      <c r="BL27" s="280"/>
      <c r="BM27" s="280"/>
      <c r="BN27" s="280"/>
      <c r="BO27" s="280"/>
      <c r="BP27" s="280"/>
      <c r="BQ27" s="281"/>
    </row>
    <row r="28" spans="1:69" ht="15" customHeight="1">
      <c r="A28" s="280"/>
      <c r="B28" s="286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4"/>
      <c r="AE28" s="284"/>
      <c r="AF28" s="284"/>
      <c r="AG28" s="284"/>
      <c r="AH28" s="284"/>
      <c r="AI28" s="284"/>
      <c r="AJ28" s="284"/>
      <c r="AK28" s="285"/>
      <c r="AL28" s="284"/>
      <c r="AM28" s="284"/>
      <c r="AN28" s="284"/>
      <c r="AO28" s="284"/>
      <c r="AP28" s="284"/>
      <c r="AQ28" s="284"/>
      <c r="AR28" s="284"/>
      <c r="AS28" s="284"/>
      <c r="AT28" s="280"/>
      <c r="AU28" s="280"/>
      <c r="AV28" s="280"/>
      <c r="AW28" s="280"/>
      <c r="AX28" s="280"/>
      <c r="AY28" s="280"/>
      <c r="AZ28" s="280"/>
      <c r="BA28" s="280"/>
      <c r="BB28" s="280"/>
      <c r="BC28" s="280"/>
      <c r="BD28" s="280"/>
      <c r="BE28" s="280"/>
      <c r="BF28" s="280"/>
      <c r="BG28" s="280"/>
      <c r="BH28" s="280"/>
      <c r="BI28" s="280"/>
      <c r="BJ28" s="280"/>
      <c r="BK28" s="280"/>
      <c r="BL28" s="280"/>
      <c r="BM28" s="280"/>
      <c r="BN28" s="280"/>
      <c r="BO28" s="280"/>
      <c r="BP28" s="280"/>
      <c r="BQ28" s="281"/>
    </row>
    <row r="29" spans="1:69" ht="15" customHeight="1">
      <c r="A29" s="277"/>
      <c r="B29" s="283"/>
      <c r="C29" s="283" t="s">
        <v>262</v>
      </c>
      <c r="D29" s="283"/>
      <c r="E29" s="284"/>
      <c r="F29" s="284"/>
      <c r="G29" s="284"/>
      <c r="H29" s="284"/>
      <c r="I29" s="284"/>
      <c r="J29" s="283" t="s">
        <v>263</v>
      </c>
      <c r="K29" s="284"/>
      <c r="L29" s="284"/>
      <c r="M29" s="284"/>
      <c r="N29" s="284"/>
      <c r="O29" s="284"/>
      <c r="P29" s="284"/>
      <c r="Q29" s="284"/>
      <c r="R29" s="283" t="s">
        <v>264</v>
      </c>
      <c r="S29" s="284"/>
      <c r="T29" s="284"/>
      <c r="U29" s="284"/>
      <c r="V29" s="284"/>
      <c r="W29" s="284"/>
      <c r="X29" s="284"/>
      <c r="Y29" s="283"/>
      <c r="Z29" s="284"/>
      <c r="AA29" s="283" t="s">
        <v>265</v>
      </c>
      <c r="AB29" s="284"/>
      <c r="AC29" s="284"/>
      <c r="AD29" s="284"/>
      <c r="AE29" s="284" t="s">
        <v>266</v>
      </c>
      <c r="AF29" s="284"/>
      <c r="AG29" s="284"/>
      <c r="AH29" s="284"/>
      <c r="AI29" s="283"/>
      <c r="AJ29" s="284"/>
      <c r="AK29" s="283" t="s">
        <v>267</v>
      </c>
      <c r="AL29" s="284"/>
      <c r="AM29" s="284"/>
      <c r="AN29" s="284"/>
      <c r="AO29" s="284"/>
      <c r="AP29" s="284"/>
      <c r="AQ29" s="284"/>
      <c r="AR29" s="284"/>
      <c r="AS29" s="284"/>
      <c r="AT29" s="280"/>
      <c r="AU29" s="280"/>
      <c r="AV29" s="280"/>
      <c r="AW29" s="280"/>
      <c r="AX29" s="280"/>
      <c r="AY29" s="280"/>
      <c r="AZ29" s="280"/>
      <c r="BA29" s="280"/>
      <c r="BB29" s="280"/>
      <c r="BC29" s="280"/>
      <c r="BD29" s="280"/>
      <c r="BE29" s="280"/>
      <c r="BF29" s="280"/>
      <c r="BG29" s="280"/>
      <c r="BH29" s="280"/>
      <c r="BI29" s="280"/>
      <c r="BJ29" s="280"/>
      <c r="BK29" s="280"/>
      <c r="BL29" s="280"/>
      <c r="BM29" s="280"/>
      <c r="BN29" s="280"/>
      <c r="BO29" s="280"/>
      <c r="BP29" s="280"/>
      <c r="BQ29" s="281"/>
    </row>
    <row r="30" spans="1:69" ht="15" customHeight="1">
      <c r="A30" s="280"/>
      <c r="C30" s="280"/>
      <c r="D30" s="280"/>
      <c r="E30" s="280"/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80"/>
      <c r="S30" s="280"/>
      <c r="T30" s="280"/>
      <c r="U30" s="280"/>
      <c r="V30" s="280"/>
      <c r="W30" s="280"/>
      <c r="X30" s="280"/>
      <c r="Y30" s="280"/>
      <c r="Z30" s="280"/>
      <c r="AA30" s="280"/>
      <c r="AB30" s="280"/>
      <c r="AC30" s="280"/>
      <c r="AD30" s="280"/>
      <c r="AE30" s="280"/>
      <c r="AF30" s="280"/>
      <c r="AG30" s="280"/>
      <c r="AH30" s="280"/>
      <c r="AI30" s="280"/>
      <c r="AJ30" s="280"/>
      <c r="AK30" s="281"/>
      <c r="AL30" s="280"/>
      <c r="AM30" s="280"/>
      <c r="AN30" s="280"/>
      <c r="AO30" s="280"/>
      <c r="AP30" s="280"/>
      <c r="AQ30" s="280"/>
      <c r="AR30" s="280"/>
      <c r="AS30" s="280"/>
      <c r="AT30" s="280"/>
      <c r="AU30" s="280"/>
      <c r="AV30" s="280"/>
      <c r="AW30" s="280"/>
      <c r="AX30" s="280"/>
      <c r="AY30" s="280"/>
      <c r="AZ30" s="280"/>
      <c r="BA30" s="280"/>
      <c r="BB30" s="280"/>
      <c r="BC30" s="280"/>
      <c r="BD30" s="280"/>
      <c r="BE30" s="280"/>
      <c r="BF30" s="280"/>
      <c r="BG30" s="280"/>
      <c r="BH30" s="280"/>
      <c r="BI30" s="280"/>
      <c r="BJ30" s="280"/>
      <c r="BK30" s="280"/>
      <c r="BL30" s="280"/>
      <c r="BM30" s="280"/>
      <c r="BN30" s="280"/>
      <c r="BO30" s="280"/>
      <c r="BP30" s="280"/>
      <c r="BQ30" s="281"/>
    </row>
    <row r="31" spans="1:69" ht="15" customHeight="1">
      <c r="A31" s="280"/>
      <c r="B31" s="282"/>
      <c r="C31" s="280"/>
      <c r="D31" s="280"/>
      <c r="E31" s="280"/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80"/>
      <c r="S31" s="280"/>
      <c r="T31" s="280"/>
      <c r="U31" s="280"/>
      <c r="V31" s="280"/>
      <c r="W31" s="280"/>
      <c r="X31" s="280"/>
      <c r="Y31" s="280"/>
      <c r="Z31" s="280"/>
      <c r="AA31" s="280"/>
      <c r="AB31" s="280"/>
      <c r="AC31" s="280"/>
      <c r="AD31" s="280"/>
      <c r="AE31" s="280"/>
      <c r="AF31" s="280"/>
      <c r="AG31" s="280"/>
      <c r="AH31" s="280"/>
      <c r="AI31" s="280"/>
      <c r="AJ31" s="280"/>
      <c r="AK31" s="281"/>
      <c r="AL31" s="280"/>
      <c r="AM31" s="280"/>
      <c r="AN31" s="280"/>
      <c r="AO31" s="280"/>
      <c r="AP31" s="280"/>
      <c r="AQ31" s="280"/>
      <c r="AR31" s="280"/>
      <c r="AS31" s="280"/>
      <c r="AT31" s="280"/>
      <c r="AU31" s="280"/>
      <c r="AV31" s="280"/>
      <c r="AW31" s="280"/>
      <c r="AX31" s="280"/>
      <c r="AY31" s="280"/>
      <c r="AZ31" s="280"/>
      <c r="BA31" s="280"/>
      <c r="BB31" s="280"/>
      <c r="BC31" s="280"/>
      <c r="BD31" s="280"/>
      <c r="BE31" s="280"/>
      <c r="BF31" s="280"/>
      <c r="BG31" s="280"/>
      <c r="BH31" s="280"/>
      <c r="BI31" s="280"/>
      <c r="BJ31" s="280"/>
      <c r="BK31" s="280"/>
      <c r="BL31" s="280"/>
      <c r="BM31" s="280"/>
      <c r="BN31" s="280"/>
      <c r="BO31" s="280"/>
      <c r="BP31" s="280"/>
      <c r="BQ31" s="281"/>
    </row>
    <row r="32" spans="1:69" ht="15" customHeight="1">
      <c r="A32" s="280"/>
      <c r="B32" s="282"/>
      <c r="C32" s="280"/>
      <c r="D32" s="280"/>
      <c r="E32" s="280"/>
      <c r="F32" s="280"/>
      <c r="G32" s="280"/>
      <c r="H32" s="280"/>
      <c r="I32" s="280"/>
      <c r="J32" s="280"/>
      <c r="K32" s="280"/>
      <c r="L32" s="280"/>
      <c r="M32" s="280"/>
      <c r="N32" s="280"/>
      <c r="O32" s="280"/>
      <c r="P32" s="280"/>
      <c r="Q32" s="280"/>
      <c r="R32" s="280"/>
      <c r="S32" s="280"/>
      <c r="T32" s="280"/>
      <c r="U32" s="280"/>
      <c r="V32" s="280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  <c r="AG32" s="280"/>
      <c r="AH32" s="280"/>
      <c r="AI32" s="280"/>
      <c r="AJ32" s="280"/>
      <c r="AK32" s="281"/>
      <c r="AL32" s="280"/>
      <c r="AM32" s="280"/>
      <c r="AN32" s="280"/>
      <c r="AO32" s="280"/>
      <c r="AP32" s="280"/>
      <c r="AQ32" s="280"/>
      <c r="AR32" s="280"/>
      <c r="AS32" s="280"/>
      <c r="AT32" s="280"/>
      <c r="AU32" s="280"/>
      <c r="AV32" s="280"/>
      <c r="AW32" s="280"/>
      <c r="AX32" s="280"/>
      <c r="AY32" s="280"/>
      <c r="AZ32" s="280"/>
      <c r="BA32" s="280"/>
      <c r="BB32" s="280"/>
      <c r="BC32" s="280"/>
      <c r="BD32" s="280"/>
      <c r="BE32" s="280"/>
      <c r="BF32" s="280"/>
      <c r="BG32" s="280"/>
      <c r="BH32" s="280"/>
      <c r="BI32" s="280"/>
      <c r="BJ32" s="280"/>
      <c r="BK32" s="280"/>
      <c r="BL32" s="280"/>
      <c r="BM32" s="280"/>
      <c r="BN32" s="280"/>
      <c r="BO32" s="280"/>
      <c r="BP32" s="280"/>
      <c r="BQ32" s="281"/>
    </row>
    <row r="33" spans="1:75" s="287" customFormat="1" ht="15" customHeight="1">
      <c r="A33" s="280"/>
      <c r="B33" s="282"/>
      <c r="C33" s="280"/>
      <c r="D33" s="280"/>
      <c r="E33" s="280"/>
      <c r="F33" s="280"/>
      <c r="G33" s="280"/>
      <c r="H33" s="280"/>
      <c r="I33" s="280"/>
      <c r="J33" s="280"/>
      <c r="K33" s="280"/>
      <c r="L33" s="280"/>
      <c r="M33" s="280"/>
      <c r="N33" s="280"/>
      <c r="O33" s="280"/>
      <c r="P33" s="280"/>
      <c r="Q33" s="280"/>
      <c r="R33" s="280"/>
      <c r="S33" s="280"/>
      <c r="T33" s="280"/>
      <c r="U33" s="280"/>
      <c r="V33" s="280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  <c r="AG33" s="280"/>
      <c r="AH33" s="280"/>
      <c r="AI33" s="280"/>
      <c r="AJ33" s="280"/>
      <c r="AK33" s="281"/>
      <c r="AL33" s="280"/>
      <c r="AM33" s="280"/>
      <c r="AN33" s="280"/>
      <c r="AO33" s="280"/>
      <c r="AP33" s="280"/>
      <c r="AQ33" s="280"/>
      <c r="AR33" s="280"/>
      <c r="AS33" s="280"/>
      <c r="AT33" s="280"/>
      <c r="AU33" s="280"/>
      <c r="AV33" s="280"/>
      <c r="AW33" s="280"/>
      <c r="AX33" s="280"/>
      <c r="AY33" s="280"/>
      <c r="AZ33" s="280"/>
      <c r="BA33" s="280"/>
      <c r="BB33" s="280"/>
      <c r="BC33" s="280"/>
      <c r="BD33" s="280"/>
      <c r="BE33" s="280"/>
      <c r="BF33" s="280"/>
      <c r="BG33" s="280"/>
      <c r="BH33" s="280"/>
      <c r="BI33" s="280"/>
      <c r="BJ33" s="280"/>
      <c r="BK33" s="280"/>
      <c r="BL33" s="280"/>
      <c r="BM33" s="280"/>
      <c r="BN33" s="280"/>
      <c r="BO33" s="280"/>
      <c r="BP33" s="280"/>
      <c r="BQ33" s="281"/>
    </row>
    <row r="34" spans="1:75" ht="15" customHeight="1">
      <c r="A34" s="280"/>
      <c r="B34" s="282"/>
      <c r="C34" s="280"/>
      <c r="D34" s="280"/>
      <c r="E34" s="280"/>
      <c r="F34" s="280"/>
      <c r="G34" s="280"/>
      <c r="H34" s="280"/>
      <c r="I34" s="280"/>
      <c r="J34" s="280"/>
      <c r="K34" s="280"/>
      <c r="L34" s="280"/>
      <c r="M34" s="280"/>
      <c r="N34" s="280"/>
      <c r="O34" s="280"/>
      <c r="P34" s="280"/>
      <c r="Q34" s="280"/>
      <c r="R34" s="280"/>
      <c r="S34" s="280"/>
      <c r="T34" s="280"/>
      <c r="U34" s="280"/>
      <c r="V34" s="280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  <c r="AG34" s="280"/>
      <c r="AH34" s="280"/>
      <c r="AI34" s="280"/>
      <c r="AJ34" s="280"/>
      <c r="AK34" s="281"/>
      <c r="AL34" s="280"/>
      <c r="AM34" s="280"/>
      <c r="AN34" s="280"/>
      <c r="AO34" s="280"/>
      <c r="AP34" s="280"/>
      <c r="AQ34" s="280"/>
      <c r="AR34" s="280"/>
      <c r="AS34" s="280"/>
      <c r="AT34" s="280"/>
      <c r="AU34" s="280"/>
      <c r="AV34" s="280"/>
      <c r="AW34" s="280"/>
      <c r="AX34" s="280"/>
      <c r="AY34" s="280"/>
      <c r="AZ34" s="280"/>
      <c r="BA34" s="280"/>
      <c r="BB34" s="280"/>
      <c r="BC34" s="280"/>
      <c r="BD34" s="280"/>
      <c r="BE34" s="280"/>
      <c r="BF34" s="280"/>
      <c r="BG34" s="280"/>
      <c r="BH34" s="280"/>
      <c r="BI34" s="280"/>
      <c r="BJ34" s="280"/>
      <c r="BK34" s="280"/>
      <c r="BL34" s="280"/>
      <c r="BM34" s="280"/>
      <c r="BN34" s="280"/>
      <c r="BO34" s="280"/>
      <c r="BP34" s="280"/>
      <c r="BQ34" s="281"/>
      <c r="BR34" s="287"/>
      <c r="BS34" s="287"/>
      <c r="BT34" s="287"/>
      <c r="BU34" s="287"/>
      <c r="BV34" s="287"/>
      <c r="BW34" s="287"/>
    </row>
    <row r="35" spans="1:75" ht="15" customHeight="1">
      <c r="A35" s="280"/>
      <c r="B35" s="282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0"/>
      <c r="R35" s="280"/>
      <c r="S35" s="280"/>
      <c r="T35" s="280"/>
      <c r="U35" s="280"/>
      <c r="V35" s="280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  <c r="AG35" s="280"/>
      <c r="AH35" s="280"/>
      <c r="AI35" s="280"/>
      <c r="AJ35" s="280"/>
      <c r="AK35" s="281"/>
      <c r="AL35" s="280"/>
      <c r="AM35" s="280"/>
      <c r="AN35" s="280"/>
      <c r="AO35" s="280"/>
      <c r="AP35" s="280"/>
      <c r="AQ35" s="280"/>
      <c r="AR35" s="280"/>
      <c r="AS35" s="280"/>
      <c r="AT35" s="280"/>
      <c r="AU35" s="280"/>
      <c r="AV35" s="280"/>
      <c r="AW35" s="280"/>
      <c r="AX35" s="280"/>
      <c r="AY35" s="280"/>
      <c r="AZ35" s="280"/>
      <c r="BA35" s="280"/>
      <c r="BB35" s="280"/>
      <c r="BC35" s="280"/>
      <c r="BD35" s="280"/>
      <c r="BE35" s="280"/>
      <c r="BF35" s="280"/>
      <c r="BG35" s="280"/>
      <c r="BH35" s="280"/>
      <c r="BI35" s="280"/>
      <c r="BJ35" s="280"/>
      <c r="BK35" s="280"/>
      <c r="BL35" s="280"/>
      <c r="BM35" s="280"/>
      <c r="BN35" s="280"/>
      <c r="BO35" s="280"/>
      <c r="BP35" s="280"/>
      <c r="BQ35" s="281"/>
      <c r="BR35" s="287"/>
      <c r="BS35" s="287"/>
      <c r="BT35" s="287"/>
      <c r="BU35" s="287"/>
      <c r="BV35" s="287"/>
      <c r="BW35" s="287"/>
    </row>
    <row r="36" spans="1:75" ht="15" customHeight="1">
      <c r="A36" s="280"/>
      <c r="B36" s="282"/>
      <c r="C36" s="280"/>
      <c r="D36" s="280"/>
      <c r="E36" s="280"/>
      <c r="F36" s="280"/>
      <c r="G36" s="280"/>
      <c r="H36" s="280"/>
      <c r="I36" s="280"/>
      <c r="J36" s="280"/>
      <c r="K36" s="280"/>
      <c r="L36" s="280"/>
      <c r="M36" s="280"/>
      <c r="N36" s="280"/>
      <c r="O36" s="280"/>
      <c r="P36" s="280"/>
      <c r="Q36" s="280"/>
      <c r="R36" s="280"/>
      <c r="S36" s="280"/>
      <c r="T36" s="280"/>
      <c r="U36" s="280"/>
      <c r="V36" s="280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  <c r="AG36" s="280"/>
      <c r="AH36" s="280"/>
      <c r="AI36" s="280"/>
      <c r="AJ36" s="280"/>
      <c r="AK36" s="281"/>
      <c r="AL36" s="280"/>
      <c r="AM36" s="280"/>
      <c r="AN36" s="280"/>
      <c r="AO36" s="280"/>
      <c r="AP36" s="280"/>
      <c r="AQ36" s="280"/>
      <c r="AR36" s="280"/>
      <c r="AS36" s="280"/>
      <c r="AT36" s="280"/>
      <c r="AU36" s="280"/>
      <c r="AV36" s="280"/>
      <c r="AW36" s="280"/>
      <c r="AX36" s="280"/>
      <c r="AY36" s="280"/>
      <c r="AZ36" s="280"/>
      <c r="BA36" s="280"/>
      <c r="BB36" s="280"/>
      <c r="BC36" s="280"/>
      <c r="BD36" s="280"/>
      <c r="BE36" s="280"/>
      <c r="BF36" s="280"/>
      <c r="BG36" s="280"/>
      <c r="BH36" s="280"/>
      <c r="BI36" s="280"/>
      <c r="BJ36" s="280"/>
      <c r="BK36" s="280"/>
      <c r="BL36" s="280"/>
      <c r="BM36" s="280"/>
      <c r="BN36" s="280"/>
      <c r="BO36" s="280"/>
      <c r="BP36" s="280"/>
      <c r="BQ36" s="281"/>
      <c r="BR36" s="287"/>
      <c r="BS36" s="287"/>
      <c r="BT36" s="287"/>
      <c r="BU36" s="287"/>
      <c r="BV36" s="287"/>
      <c r="BW36" s="287"/>
    </row>
    <row r="37" spans="1:75" ht="15" customHeight="1">
      <c r="A37" s="280"/>
      <c r="B37" s="288"/>
      <c r="C37" s="288" t="s">
        <v>268</v>
      </c>
      <c r="D37" s="289"/>
      <c r="E37" s="289"/>
      <c r="F37" s="289"/>
      <c r="G37" s="289"/>
      <c r="H37" s="289"/>
      <c r="I37" s="289"/>
      <c r="J37" s="288" t="s">
        <v>268</v>
      </c>
      <c r="K37" s="289"/>
      <c r="L37" s="289"/>
      <c r="M37" s="289"/>
      <c r="N37" s="289"/>
      <c r="O37" s="289"/>
      <c r="P37" s="289"/>
      <c r="Q37" s="289" t="s">
        <v>269</v>
      </c>
      <c r="R37" s="289"/>
      <c r="S37" s="289"/>
      <c r="T37" s="289"/>
      <c r="U37" s="289"/>
      <c r="V37" s="289"/>
      <c r="W37" s="288"/>
      <c r="X37" s="288" t="s">
        <v>270</v>
      </c>
      <c r="Y37" s="289"/>
      <c r="Z37" s="289"/>
      <c r="AA37" s="289"/>
      <c r="AB37" s="289"/>
      <c r="AC37" s="288" t="s">
        <v>271</v>
      </c>
      <c r="AD37" s="289"/>
      <c r="AE37" s="289"/>
      <c r="AF37" s="289"/>
      <c r="AG37" s="289"/>
      <c r="AH37" s="289"/>
      <c r="AI37" s="289"/>
      <c r="AJ37" s="288" t="s">
        <v>272</v>
      </c>
      <c r="AK37" s="290"/>
      <c r="AL37" s="289"/>
      <c r="AM37" s="289"/>
      <c r="AN37" s="289"/>
      <c r="AO37" s="289"/>
      <c r="AP37" s="288"/>
      <c r="AQ37" s="289"/>
      <c r="AR37" s="289"/>
      <c r="AS37" s="280"/>
      <c r="AT37" s="280"/>
      <c r="AU37" s="280"/>
      <c r="AV37" s="280"/>
      <c r="AW37" s="280"/>
      <c r="AX37" s="280"/>
      <c r="AY37" s="280"/>
      <c r="AZ37" s="280"/>
      <c r="BA37" s="280"/>
      <c r="BB37" s="280"/>
      <c r="BC37" s="280"/>
      <c r="BD37" s="280"/>
      <c r="BE37" s="280"/>
      <c r="BF37" s="280"/>
      <c r="BG37" s="280"/>
      <c r="BH37" s="280"/>
      <c r="BI37" s="280"/>
      <c r="BJ37" s="280"/>
      <c r="BK37" s="280"/>
      <c r="BL37" s="280"/>
      <c r="BM37" s="280"/>
      <c r="BN37" s="280"/>
      <c r="BO37" s="280"/>
      <c r="BP37" s="280"/>
      <c r="BQ37" s="281"/>
      <c r="BR37" s="287"/>
      <c r="BS37" s="287"/>
      <c r="BT37" s="287"/>
      <c r="BU37" s="287"/>
      <c r="BV37" s="287"/>
      <c r="BW37" s="287"/>
    </row>
    <row r="38" spans="1:75" ht="15" customHeight="1">
      <c r="A38" s="277"/>
      <c r="B38" s="288"/>
      <c r="C38" s="289" t="s">
        <v>273</v>
      </c>
      <c r="D38" s="289"/>
      <c r="E38" s="289"/>
      <c r="F38" s="289"/>
      <c r="G38" s="289"/>
      <c r="H38" s="289"/>
      <c r="I38" s="289"/>
      <c r="J38" s="289" t="s">
        <v>274</v>
      </c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90"/>
      <c r="AL38" s="289"/>
      <c r="AM38" s="289"/>
      <c r="AN38" s="289"/>
      <c r="AO38" s="289"/>
      <c r="AP38" s="289"/>
      <c r="AQ38" s="289"/>
      <c r="AR38" s="289"/>
      <c r="AS38" s="280"/>
      <c r="AT38" s="280"/>
      <c r="AU38" s="280"/>
      <c r="AV38" s="280"/>
      <c r="AW38" s="280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0"/>
      <c r="BN38" s="280"/>
      <c r="BO38" s="280"/>
      <c r="BP38" s="280"/>
      <c r="BQ38" s="281"/>
      <c r="BR38" s="287"/>
      <c r="BS38" s="287"/>
      <c r="BT38" s="287"/>
      <c r="BU38" s="287"/>
      <c r="BV38" s="287"/>
      <c r="BW38" s="287"/>
    </row>
    <row r="39" spans="1:75" ht="15" customHeight="1">
      <c r="A39" s="280"/>
      <c r="B39" s="288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90"/>
      <c r="AL39" s="289"/>
      <c r="AM39" s="289"/>
      <c r="AN39" s="289"/>
      <c r="AO39" s="289"/>
      <c r="AP39" s="289"/>
      <c r="AQ39" s="289"/>
      <c r="AR39" s="289"/>
      <c r="AS39" s="280"/>
      <c r="AT39" s="280"/>
      <c r="AU39" s="280"/>
      <c r="AV39" s="280"/>
      <c r="AW39" s="280"/>
      <c r="AX39" s="280"/>
      <c r="AY39" s="280"/>
      <c r="AZ39" s="280"/>
      <c r="BA39" s="280"/>
      <c r="BB39" s="280"/>
      <c r="BC39" s="280"/>
      <c r="BD39" s="280"/>
      <c r="BE39" s="280"/>
      <c r="BF39" s="280"/>
      <c r="BG39" s="280"/>
      <c r="BH39" s="280"/>
      <c r="BI39" s="280"/>
      <c r="BJ39" s="280"/>
      <c r="BK39" s="280"/>
      <c r="BL39" s="280"/>
      <c r="BM39" s="280"/>
      <c r="BN39" s="280"/>
      <c r="BO39" s="280"/>
      <c r="BP39" s="280"/>
      <c r="BQ39" s="281"/>
      <c r="BR39" s="287"/>
      <c r="BS39" s="287"/>
      <c r="BT39" s="287"/>
      <c r="BU39" s="287"/>
      <c r="BV39" s="287"/>
      <c r="BW39" s="287"/>
    </row>
    <row r="40" spans="1:75" ht="15" customHeight="1">
      <c r="A40" s="280"/>
      <c r="B40" s="288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90"/>
      <c r="AL40" s="289"/>
      <c r="AM40" s="289"/>
      <c r="AN40" s="289"/>
      <c r="AO40" s="289"/>
      <c r="AP40" s="289"/>
      <c r="AQ40" s="289"/>
      <c r="AR40" s="289"/>
      <c r="AS40" s="280"/>
      <c r="AT40" s="280"/>
      <c r="AU40" s="280"/>
      <c r="AV40" s="280"/>
      <c r="AW40" s="280"/>
      <c r="AX40" s="280"/>
      <c r="AY40" s="280"/>
      <c r="AZ40" s="280"/>
      <c r="BA40" s="280"/>
      <c r="BB40" s="280"/>
      <c r="BC40" s="280"/>
      <c r="BD40" s="280"/>
      <c r="BE40" s="280"/>
      <c r="BF40" s="280"/>
      <c r="BG40" s="280"/>
      <c r="BH40" s="280"/>
      <c r="BI40" s="280"/>
      <c r="BJ40" s="280"/>
      <c r="BK40" s="280"/>
      <c r="BL40" s="280"/>
      <c r="BM40" s="280"/>
      <c r="BN40" s="280"/>
      <c r="BO40" s="280"/>
      <c r="BP40" s="280"/>
      <c r="BQ40" s="281"/>
      <c r="BR40" s="287"/>
      <c r="BS40" s="287"/>
      <c r="BT40" s="287"/>
      <c r="BU40" s="287"/>
      <c r="BV40" s="287"/>
      <c r="BW40" s="287"/>
    </row>
    <row r="41" spans="1:75" ht="15" customHeight="1">
      <c r="A41" s="280"/>
      <c r="B41" s="288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90"/>
      <c r="AL41" s="289"/>
      <c r="AM41" s="289"/>
      <c r="AN41" s="289"/>
      <c r="AO41" s="289"/>
      <c r="AP41" s="289"/>
      <c r="AQ41" s="289"/>
      <c r="AR41" s="289"/>
      <c r="AS41" s="280"/>
      <c r="AT41" s="280"/>
      <c r="AU41" s="280"/>
      <c r="AV41" s="280"/>
      <c r="AW41" s="280"/>
      <c r="AX41" s="280"/>
      <c r="AY41" s="280"/>
      <c r="AZ41" s="280"/>
      <c r="BA41" s="280"/>
      <c r="BB41" s="280"/>
      <c r="BC41" s="280"/>
      <c r="BD41" s="280"/>
      <c r="BE41" s="280"/>
      <c r="BF41" s="280"/>
      <c r="BG41" s="280"/>
      <c r="BH41" s="280"/>
      <c r="BI41" s="280"/>
      <c r="BJ41" s="280"/>
      <c r="BK41" s="280"/>
      <c r="BL41" s="280"/>
      <c r="BM41" s="280"/>
      <c r="BN41" s="280"/>
      <c r="BO41" s="280"/>
      <c r="BP41" s="280"/>
      <c r="BQ41" s="281"/>
      <c r="BR41" s="287"/>
      <c r="BS41" s="287"/>
      <c r="BT41" s="287"/>
      <c r="BU41" s="287"/>
      <c r="BV41" s="287"/>
      <c r="BW41" s="287"/>
    </row>
    <row r="42" spans="1:75" ht="15" customHeight="1">
      <c r="A42" s="280"/>
      <c r="B42" s="288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90"/>
      <c r="AL42" s="289"/>
      <c r="AM42" s="289"/>
      <c r="AN42" s="289"/>
      <c r="AO42" s="289"/>
      <c r="AP42" s="289"/>
      <c r="AQ42" s="289"/>
      <c r="AR42" s="289"/>
      <c r="AS42" s="280"/>
      <c r="AT42" s="280"/>
      <c r="AU42" s="280"/>
      <c r="AV42" s="280"/>
      <c r="AW42" s="280"/>
      <c r="AX42" s="280"/>
      <c r="AY42" s="280"/>
      <c r="AZ42" s="280"/>
      <c r="BA42" s="280"/>
      <c r="BB42" s="280"/>
      <c r="BC42" s="280"/>
      <c r="BD42" s="280"/>
      <c r="BE42" s="280"/>
      <c r="BF42" s="280"/>
      <c r="BG42" s="280"/>
      <c r="BH42" s="280"/>
      <c r="BI42" s="280"/>
      <c r="BJ42" s="280"/>
      <c r="BK42" s="280"/>
      <c r="BL42" s="280"/>
      <c r="BM42" s="280"/>
      <c r="BN42" s="280"/>
      <c r="BO42" s="280"/>
      <c r="BP42" s="280"/>
      <c r="BQ42" s="281"/>
      <c r="BR42" s="287"/>
      <c r="BS42" s="287"/>
      <c r="BT42" s="287"/>
      <c r="BU42" s="287"/>
      <c r="BV42" s="287"/>
      <c r="BW42" s="287"/>
    </row>
    <row r="43" spans="1:75" ht="15" customHeight="1">
      <c r="A43" s="280"/>
      <c r="B43" s="288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90"/>
      <c r="AL43" s="289"/>
      <c r="AM43" s="289"/>
      <c r="AN43" s="289"/>
      <c r="AO43" s="289"/>
      <c r="AP43" s="289"/>
      <c r="AQ43" s="289"/>
      <c r="AR43" s="289"/>
      <c r="AS43" s="280"/>
      <c r="AT43" s="280"/>
      <c r="AU43" s="280"/>
      <c r="AV43" s="280"/>
      <c r="AW43" s="280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1"/>
      <c r="BR43" s="287"/>
      <c r="BS43" s="287"/>
      <c r="BT43" s="287"/>
      <c r="BU43" s="287"/>
      <c r="BV43" s="287"/>
      <c r="BW43" s="287"/>
    </row>
    <row r="44" spans="1:75" ht="15" customHeight="1">
      <c r="A44" s="280"/>
      <c r="B44" s="288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90"/>
      <c r="AL44" s="289"/>
      <c r="AM44" s="289"/>
      <c r="AN44" s="289"/>
      <c r="AO44" s="289"/>
      <c r="AP44" s="289"/>
      <c r="AQ44" s="289"/>
      <c r="AR44" s="289"/>
      <c r="AS44" s="280"/>
      <c r="AT44" s="280"/>
      <c r="AU44" s="280"/>
      <c r="AV44" s="280"/>
      <c r="AW44" s="280"/>
      <c r="AX44" s="280"/>
      <c r="AY44" s="280"/>
      <c r="AZ44" s="280"/>
      <c r="BA44" s="280"/>
      <c r="BB44" s="280"/>
      <c r="BC44" s="280"/>
      <c r="BD44" s="280"/>
      <c r="BE44" s="280"/>
      <c r="BF44" s="280"/>
      <c r="BG44" s="280"/>
      <c r="BH44" s="280"/>
      <c r="BI44" s="280"/>
      <c r="BJ44" s="280"/>
      <c r="BK44" s="280"/>
      <c r="BL44" s="280"/>
      <c r="BM44" s="280"/>
      <c r="BN44" s="280"/>
      <c r="BO44" s="280"/>
      <c r="BP44" s="280"/>
      <c r="BQ44" s="281"/>
      <c r="BR44" s="287"/>
      <c r="BS44" s="287"/>
      <c r="BT44" s="287"/>
      <c r="BU44" s="287"/>
      <c r="BV44" s="287"/>
      <c r="BW44" s="287"/>
    </row>
    <row r="45" spans="1:75" ht="15" customHeight="1">
      <c r="A45" s="280"/>
      <c r="B45" s="288"/>
      <c r="C45" s="288" t="s">
        <v>275</v>
      </c>
      <c r="D45" s="289"/>
      <c r="E45" s="289"/>
      <c r="F45" s="289"/>
      <c r="G45" s="289"/>
      <c r="H45" s="289"/>
      <c r="I45" s="288" t="s">
        <v>276</v>
      </c>
      <c r="J45" s="289"/>
      <c r="K45" s="289"/>
      <c r="L45" s="289"/>
      <c r="M45" s="289"/>
      <c r="N45" s="289"/>
      <c r="O45" s="289"/>
      <c r="P45" s="288" t="s">
        <v>277</v>
      </c>
      <c r="Q45" s="289"/>
      <c r="R45" s="289"/>
      <c r="S45" s="289"/>
      <c r="T45" s="289"/>
      <c r="U45" s="289"/>
      <c r="V45" s="289"/>
      <c r="W45" s="288" t="s">
        <v>278</v>
      </c>
      <c r="X45" s="289"/>
      <c r="Y45" s="289"/>
      <c r="Z45" s="289"/>
      <c r="AA45" s="289"/>
      <c r="AB45" s="289"/>
      <c r="AC45" s="289"/>
      <c r="AD45" s="288" t="s">
        <v>279</v>
      </c>
      <c r="AE45" s="288"/>
      <c r="AF45" s="289"/>
      <c r="AG45" s="289"/>
      <c r="AH45" s="289"/>
      <c r="AI45" s="289"/>
      <c r="AJ45" s="289"/>
      <c r="AK45" s="290"/>
      <c r="AL45" s="289"/>
      <c r="AM45" s="288" t="s">
        <v>280</v>
      </c>
      <c r="AN45" s="289"/>
      <c r="AO45" s="289"/>
      <c r="AP45" s="289"/>
      <c r="AQ45" s="289"/>
      <c r="AR45" s="289"/>
      <c r="AS45" s="280"/>
      <c r="AT45" s="280"/>
      <c r="AU45" s="280"/>
      <c r="AV45" s="280"/>
      <c r="AW45" s="280"/>
      <c r="AX45" s="280"/>
      <c r="AY45" s="280"/>
      <c r="AZ45" s="280"/>
      <c r="BA45" s="280"/>
      <c r="BB45" s="280"/>
      <c r="BC45" s="280"/>
      <c r="BD45" s="280"/>
      <c r="BE45" s="280"/>
      <c r="BF45" s="280"/>
      <c r="BG45" s="280"/>
      <c r="BH45" s="280"/>
      <c r="BI45" s="280"/>
      <c r="BJ45" s="280"/>
      <c r="BK45" s="280"/>
      <c r="BL45" s="280"/>
      <c r="BM45" s="280"/>
      <c r="BN45" s="280"/>
      <c r="BO45" s="280"/>
      <c r="BP45" s="280"/>
      <c r="BQ45" s="281"/>
      <c r="BR45" s="287"/>
      <c r="BS45" s="287"/>
      <c r="BT45" s="287"/>
      <c r="BU45" s="287"/>
      <c r="BV45" s="287"/>
      <c r="BW45" s="287"/>
    </row>
    <row r="46" spans="1:75" ht="15" customHeight="1">
      <c r="A46" s="280"/>
      <c r="B46" s="282"/>
      <c r="C46" s="280"/>
      <c r="D46" s="280"/>
      <c r="E46" s="280"/>
      <c r="F46" s="280"/>
      <c r="G46" s="280"/>
      <c r="H46" s="280"/>
      <c r="I46" s="280"/>
      <c r="J46" s="280"/>
      <c r="K46" s="280"/>
      <c r="L46" s="280"/>
      <c r="M46" s="280"/>
      <c r="N46" s="280"/>
      <c r="O46" s="280"/>
      <c r="P46" s="280"/>
      <c r="Q46" s="280"/>
      <c r="R46" s="280"/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  <c r="AG46" s="280"/>
      <c r="AH46" s="280"/>
      <c r="AI46" s="280"/>
      <c r="AJ46" s="280"/>
      <c r="AK46" s="281"/>
      <c r="AL46" s="280"/>
      <c r="AM46" s="280"/>
      <c r="AN46" s="280"/>
      <c r="AO46" s="280"/>
      <c r="AP46" s="280"/>
      <c r="AQ46" s="280"/>
      <c r="AR46" s="280"/>
      <c r="AS46" s="280"/>
      <c r="AT46" s="280"/>
      <c r="AU46" s="280"/>
      <c r="AV46" s="280"/>
      <c r="AW46" s="280"/>
      <c r="AX46" s="280"/>
      <c r="AY46" s="280"/>
      <c r="AZ46" s="280"/>
      <c r="BA46" s="280"/>
      <c r="BB46" s="280"/>
      <c r="BC46" s="280"/>
      <c r="BD46" s="280"/>
      <c r="BE46" s="280"/>
      <c r="BF46" s="280"/>
      <c r="BG46" s="280"/>
      <c r="BH46" s="280"/>
      <c r="BI46" s="280"/>
      <c r="BJ46" s="280"/>
      <c r="BK46" s="280"/>
      <c r="BL46" s="280"/>
      <c r="BM46" s="280"/>
      <c r="BN46" s="280"/>
      <c r="BO46" s="280"/>
      <c r="BP46" s="280"/>
      <c r="BQ46" s="281"/>
      <c r="BR46" s="287"/>
      <c r="BS46" s="287"/>
      <c r="BT46" s="287"/>
      <c r="BU46" s="287"/>
      <c r="BV46" s="287"/>
      <c r="BW46" s="287"/>
    </row>
    <row r="47" spans="1:75" ht="15" customHeight="1">
      <c r="A47" s="282"/>
      <c r="B47" s="282"/>
      <c r="C47" s="280"/>
      <c r="D47" s="280"/>
      <c r="E47" s="280"/>
      <c r="F47" s="280"/>
      <c r="G47" s="280"/>
      <c r="H47" s="280"/>
      <c r="I47" s="280"/>
      <c r="J47" s="280"/>
      <c r="K47" s="280"/>
      <c r="L47" s="280"/>
      <c r="M47" s="280"/>
      <c r="N47" s="280"/>
      <c r="O47" s="280"/>
      <c r="P47" s="280"/>
      <c r="Q47" s="280"/>
      <c r="R47" s="280"/>
      <c r="S47" s="280"/>
      <c r="T47" s="280"/>
      <c r="U47" s="280"/>
      <c r="V47" s="280"/>
      <c r="W47" s="280"/>
      <c r="X47" s="280"/>
      <c r="Y47" s="280"/>
      <c r="Z47" s="280"/>
      <c r="AA47" s="280"/>
      <c r="AB47" s="280"/>
      <c r="AC47" s="280"/>
      <c r="AD47" s="280"/>
      <c r="AE47" s="280"/>
      <c r="AF47" s="280"/>
      <c r="AG47" s="280"/>
      <c r="AH47" s="280"/>
      <c r="AI47" s="280"/>
      <c r="AJ47" s="280"/>
      <c r="AK47" s="281"/>
      <c r="AL47" s="280"/>
      <c r="AM47" s="280"/>
      <c r="AN47" s="280"/>
      <c r="AO47" s="280"/>
      <c r="AP47" s="280"/>
      <c r="AQ47" s="280"/>
      <c r="AR47" s="280"/>
      <c r="AS47" s="280"/>
      <c r="AT47" s="280"/>
      <c r="AU47" s="280"/>
      <c r="AV47" s="280"/>
      <c r="AW47" s="280"/>
      <c r="AX47" s="280"/>
      <c r="AY47" s="280"/>
      <c r="AZ47" s="280"/>
      <c r="BA47" s="280"/>
      <c r="BB47" s="280"/>
      <c r="BC47" s="280"/>
      <c r="BD47" s="280"/>
      <c r="BE47" s="280"/>
      <c r="BF47" s="280"/>
      <c r="BG47" s="280"/>
      <c r="BH47" s="280"/>
      <c r="BI47" s="280"/>
      <c r="BJ47" s="280"/>
      <c r="BK47" s="280"/>
      <c r="BL47" s="280"/>
      <c r="BM47" s="280"/>
      <c r="BN47" s="280"/>
      <c r="BO47" s="280"/>
      <c r="BP47" s="280"/>
      <c r="BQ47" s="281"/>
      <c r="BR47" s="287"/>
      <c r="BS47" s="287"/>
      <c r="BT47" s="287"/>
      <c r="BU47" s="287"/>
      <c r="BV47" s="287"/>
      <c r="BW47" s="287"/>
    </row>
    <row r="48" spans="1:75" ht="15" customHeight="1">
      <c r="A48" s="282"/>
      <c r="B48" s="282"/>
      <c r="C48" s="280"/>
      <c r="D48" s="280"/>
      <c r="E48" s="280"/>
      <c r="F48" s="280"/>
      <c r="G48" s="280"/>
      <c r="H48" s="280"/>
      <c r="I48" s="280"/>
      <c r="J48" s="280"/>
      <c r="K48" s="280"/>
      <c r="L48" s="280"/>
      <c r="M48" s="280"/>
      <c r="N48" s="280"/>
      <c r="O48" s="280"/>
      <c r="P48" s="280"/>
      <c r="Q48" s="280"/>
      <c r="R48" s="280"/>
      <c r="S48" s="280"/>
      <c r="T48" s="280"/>
      <c r="U48" s="280"/>
      <c r="V48" s="280"/>
      <c r="W48" s="280"/>
      <c r="X48" s="280"/>
      <c r="Y48" s="280"/>
      <c r="Z48" s="280"/>
      <c r="AA48" s="280"/>
      <c r="AB48" s="280"/>
      <c r="AC48" s="280"/>
      <c r="AD48" s="280"/>
      <c r="AE48" s="280"/>
      <c r="AF48" s="280"/>
      <c r="AG48" s="280"/>
      <c r="AH48" s="280"/>
      <c r="AI48" s="280"/>
      <c r="AJ48" s="280"/>
      <c r="AK48" s="281"/>
      <c r="AL48" s="280"/>
      <c r="AM48" s="280"/>
      <c r="AN48" s="280"/>
      <c r="AO48" s="280"/>
      <c r="AP48" s="280"/>
      <c r="AQ48" s="280"/>
      <c r="AR48" s="280"/>
      <c r="AS48" s="280"/>
      <c r="AT48" s="280"/>
      <c r="AU48" s="280"/>
      <c r="AV48" s="280"/>
      <c r="AW48" s="280"/>
      <c r="AX48" s="280"/>
      <c r="AY48" s="280"/>
      <c r="AZ48" s="280"/>
      <c r="BA48" s="280"/>
      <c r="BB48" s="280"/>
      <c r="BC48" s="280"/>
      <c r="BD48" s="280"/>
      <c r="BE48" s="280"/>
      <c r="BF48" s="280"/>
      <c r="BG48" s="280"/>
      <c r="BH48" s="280"/>
      <c r="BI48" s="280"/>
      <c r="BJ48" s="280"/>
      <c r="BK48" s="280"/>
      <c r="BL48" s="280"/>
      <c r="BM48" s="280"/>
      <c r="BN48" s="280"/>
      <c r="BO48" s="280"/>
      <c r="BP48" s="280"/>
      <c r="BQ48" s="281"/>
      <c r="BR48" s="287"/>
      <c r="BS48" s="287"/>
      <c r="BT48" s="287"/>
      <c r="BU48" s="287"/>
      <c r="BV48" s="287"/>
      <c r="BW48" s="287"/>
    </row>
    <row r="49" spans="1:75" ht="15" customHeight="1">
      <c r="A49" s="282"/>
      <c r="B49" s="282"/>
      <c r="C49" s="282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/>
      <c r="AJ49" s="280"/>
      <c r="AK49" s="281"/>
      <c r="AL49" s="280"/>
      <c r="AM49" s="280"/>
      <c r="AN49" s="280"/>
      <c r="AO49" s="280"/>
      <c r="AP49" s="280"/>
      <c r="AQ49" s="280"/>
      <c r="AR49" s="280"/>
      <c r="AS49" s="280"/>
      <c r="AT49" s="280"/>
      <c r="AU49" s="280"/>
      <c r="AV49" s="280"/>
      <c r="AW49" s="280"/>
      <c r="AX49" s="280"/>
      <c r="AY49" s="280"/>
      <c r="AZ49" s="280"/>
      <c r="BA49" s="280"/>
      <c r="BB49" s="280"/>
      <c r="BC49" s="280"/>
      <c r="BD49" s="280"/>
      <c r="BE49" s="280"/>
      <c r="BF49" s="280"/>
      <c r="BG49" s="280"/>
      <c r="BH49" s="280"/>
      <c r="BI49" s="280"/>
      <c r="BJ49" s="280"/>
      <c r="BK49" s="280"/>
      <c r="BL49" s="280"/>
      <c r="BM49" s="280"/>
      <c r="BN49" s="280"/>
      <c r="BO49" s="280"/>
      <c r="BP49" s="280"/>
      <c r="BQ49" s="281"/>
      <c r="BR49" s="287"/>
      <c r="BS49" s="287"/>
      <c r="BT49" s="287"/>
      <c r="BU49" s="287"/>
      <c r="BV49" s="287"/>
      <c r="BW49" s="287"/>
    </row>
    <row r="50" spans="1:75" ht="15" customHeight="1">
      <c r="A50" s="282" t="s">
        <v>281</v>
      </c>
      <c r="B50" s="282"/>
      <c r="C50" s="282"/>
      <c r="D50" s="280"/>
      <c r="E50" s="280"/>
      <c r="F50" s="280"/>
      <c r="G50" s="280"/>
      <c r="H50" s="280"/>
      <c r="I50" s="280"/>
      <c r="J50" s="280"/>
      <c r="K50" s="280"/>
      <c r="L50" s="280"/>
      <c r="M50" s="280"/>
      <c r="N50" s="280"/>
      <c r="O50" s="280"/>
      <c r="P50" s="280"/>
      <c r="Q50" s="280"/>
      <c r="R50" s="280"/>
      <c r="S50" s="280"/>
      <c r="T50" s="280"/>
      <c r="U50" s="280"/>
      <c r="V50" s="280"/>
      <c r="W50" s="280"/>
      <c r="X50" s="280"/>
      <c r="Y50" s="280"/>
      <c r="Z50" s="280"/>
      <c r="AA50" s="280"/>
      <c r="AB50" s="280"/>
      <c r="AC50" s="280"/>
      <c r="AD50" s="280"/>
      <c r="AE50" s="280"/>
      <c r="AF50" s="280"/>
      <c r="AG50" s="280"/>
      <c r="AH50" s="280"/>
      <c r="AI50" s="280"/>
      <c r="AJ50" s="280"/>
      <c r="AK50" s="281"/>
      <c r="AL50" s="280"/>
      <c r="AM50" s="280"/>
      <c r="AN50" s="280"/>
      <c r="AO50" s="280"/>
      <c r="AP50" s="280"/>
      <c r="AQ50" s="280"/>
      <c r="AR50" s="280"/>
      <c r="AS50" s="280"/>
      <c r="AT50" s="280"/>
      <c r="AU50" s="280"/>
      <c r="AV50" s="280"/>
      <c r="AW50" s="280"/>
      <c r="AX50" s="280"/>
      <c r="AY50" s="280"/>
      <c r="AZ50" s="280"/>
      <c r="BA50" s="280"/>
      <c r="BB50" s="280"/>
      <c r="BC50" s="280"/>
      <c r="BD50" s="280"/>
      <c r="BE50" s="280"/>
      <c r="BF50" s="280"/>
      <c r="BG50" s="280"/>
      <c r="BH50" s="280"/>
      <c r="BI50" s="280"/>
      <c r="BJ50" s="280"/>
      <c r="BK50" s="280"/>
      <c r="BL50" s="280"/>
      <c r="BM50" s="280"/>
      <c r="BN50" s="280"/>
      <c r="BO50" s="280"/>
      <c r="BP50" s="280"/>
      <c r="BQ50" s="281"/>
      <c r="BR50" s="287"/>
      <c r="BS50" s="287"/>
      <c r="BT50" s="287"/>
      <c r="BU50" s="287"/>
      <c r="BV50" s="287"/>
      <c r="BW50" s="287"/>
    </row>
    <row r="51" spans="1:75" ht="15" customHeight="1">
      <c r="A51" s="282" t="s">
        <v>281</v>
      </c>
      <c r="B51" s="282"/>
      <c r="C51" s="282"/>
      <c r="D51" s="282"/>
      <c r="E51" s="280"/>
      <c r="F51" s="280"/>
      <c r="G51" s="280"/>
      <c r="H51" s="280"/>
      <c r="I51" s="280"/>
      <c r="J51" s="280"/>
      <c r="K51" s="280"/>
      <c r="L51" s="280"/>
      <c r="M51" s="280"/>
      <c r="N51" s="280"/>
      <c r="O51" s="280"/>
      <c r="P51" s="280"/>
      <c r="Q51" s="280"/>
      <c r="R51" s="280"/>
      <c r="S51" s="280"/>
      <c r="T51" s="280"/>
      <c r="U51" s="280"/>
      <c r="V51" s="280"/>
      <c r="W51" s="280"/>
      <c r="X51" s="280"/>
      <c r="Y51" s="280"/>
      <c r="Z51" s="280"/>
      <c r="AA51" s="280"/>
      <c r="AB51" s="280"/>
      <c r="AC51" s="280"/>
      <c r="AD51" s="280"/>
      <c r="AE51" s="280"/>
      <c r="AF51" s="280"/>
      <c r="AG51" s="280"/>
      <c r="AH51" s="280"/>
      <c r="AI51" s="280"/>
      <c r="AJ51" s="280"/>
      <c r="AK51" s="281"/>
      <c r="AL51" s="280"/>
      <c r="AM51" s="280"/>
      <c r="AN51" s="280"/>
      <c r="AO51" s="280"/>
      <c r="AP51" s="280"/>
      <c r="AQ51" s="280"/>
      <c r="AR51" s="280"/>
      <c r="AS51" s="280"/>
      <c r="AT51" s="280"/>
      <c r="AU51" s="280"/>
      <c r="AV51" s="280"/>
      <c r="AW51" s="280"/>
      <c r="AX51" s="280"/>
      <c r="AY51" s="280"/>
      <c r="AZ51" s="280"/>
      <c r="BA51" s="280"/>
      <c r="BB51" s="280"/>
      <c r="BC51" s="280"/>
      <c r="BD51" s="280"/>
      <c r="BE51" s="280"/>
      <c r="BF51" s="280"/>
      <c r="BG51" s="280"/>
      <c r="BH51" s="280"/>
      <c r="BI51" s="280"/>
      <c r="BJ51" s="280"/>
      <c r="BK51" s="280"/>
      <c r="BL51" s="280"/>
      <c r="BM51" s="280"/>
      <c r="BN51" s="280"/>
      <c r="BO51" s="280"/>
      <c r="BP51" s="280"/>
      <c r="BQ51" s="281"/>
      <c r="BR51" s="287"/>
      <c r="BS51" s="287"/>
      <c r="BT51" s="287"/>
      <c r="BU51" s="287"/>
      <c r="BV51" s="287"/>
      <c r="BW51" s="287"/>
    </row>
    <row r="52" spans="1:75" ht="15" customHeight="1">
      <c r="A52" s="282"/>
      <c r="B52" s="282"/>
      <c r="C52" s="282"/>
      <c r="D52" s="282"/>
      <c r="E52" s="280"/>
      <c r="F52" s="280"/>
      <c r="G52" s="280"/>
      <c r="H52" s="280"/>
      <c r="I52" s="280"/>
      <c r="J52" s="280"/>
      <c r="K52" s="280"/>
      <c r="L52" s="280"/>
      <c r="M52" s="280"/>
      <c r="N52" s="280"/>
      <c r="O52" s="280"/>
      <c r="P52" s="280"/>
      <c r="Q52" s="280"/>
      <c r="R52" s="280"/>
      <c r="S52" s="280"/>
      <c r="T52" s="280"/>
      <c r="U52" s="280"/>
      <c r="V52" s="280"/>
      <c r="W52" s="280"/>
      <c r="X52" s="280"/>
      <c r="Y52" s="280"/>
      <c r="Z52" s="280"/>
      <c r="AA52" s="280"/>
      <c r="AB52" s="280"/>
      <c r="AC52" s="280"/>
      <c r="AD52" s="280"/>
      <c r="AE52" s="280"/>
      <c r="AF52" s="280"/>
      <c r="AG52" s="280"/>
      <c r="AH52" s="280"/>
      <c r="AI52" s="280"/>
      <c r="AJ52" s="280"/>
      <c r="AK52" s="281"/>
      <c r="AL52" s="280"/>
      <c r="AM52" s="280"/>
      <c r="AN52" s="280"/>
      <c r="AO52" s="280"/>
      <c r="AP52" s="280"/>
      <c r="AQ52" s="280"/>
      <c r="AR52" s="280"/>
      <c r="AS52" s="280"/>
      <c r="AT52" s="280"/>
      <c r="AU52" s="280"/>
      <c r="AV52" s="280"/>
      <c r="AW52" s="280"/>
      <c r="AX52" s="280"/>
      <c r="AY52" s="280"/>
      <c r="AZ52" s="280"/>
      <c r="BA52" s="280"/>
      <c r="BB52" s="280"/>
      <c r="BC52" s="280"/>
      <c r="BD52" s="280"/>
      <c r="BE52" s="280"/>
      <c r="BF52" s="280"/>
      <c r="BG52" s="280"/>
      <c r="BH52" s="280"/>
      <c r="BI52" s="280"/>
      <c r="BJ52" s="280"/>
      <c r="BK52" s="280"/>
      <c r="BL52" s="280"/>
      <c r="BM52" s="280"/>
      <c r="BN52" s="280"/>
      <c r="BO52" s="280"/>
      <c r="BP52" s="280"/>
      <c r="BQ52" s="281"/>
      <c r="BR52" s="287"/>
      <c r="BS52" s="287"/>
      <c r="BT52" s="287"/>
      <c r="BU52" s="287"/>
      <c r="BV52" s="287"/>
      <c r="BW52" s="287"/>
    </row>
    <row r="53" spans="1:75" ht="15" customHeight="1">
      <c r="A53" s="282"/>
      <c r="B53" s="282"/>
      <c r="C53" s="291"/>
      <c r="D53" s="291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80"/>
      <c r="AJ53" s="280"/>
      <c r="AK53" s="281"/>
      <c r="AL53" s="280"/>
      <c r="AM53" s="280"/>
      <c r="AN53" s="280"/>
      <c r="AO53" s="280"/>
      <c r="AP53" s="280"/>
      <c r="AQ53" s="280"/>
      <c r="AR53" s="280"/>
      <c r="AS53" s="280"/>
      <c r="AT53" s="280"/>
      <c r="AU53" s="280"/>
      <c r="AV53" s="280"/>
      <c r="AW53" s="280"/>
      <c r="AX53" s="280"/>
      <c r="AY53" s="280"/>
      <c r="AZ53" s="280"/>
      <c r="BA53" s="280"/>
      <c r="BB53" s="280"/>
      <c r="BC53" s="280"/>
      <c r="BD53" s="280"/>
      <c r="BE53" s="280"/>
      <c r="BF53" s="280"/>
      <c r="BG53" s="280"/>
      <c r="BH53" s="280"/>
      <c r="BI53" s="280"/>
      <c r="BJ53" s="280"/>
      <c r="BK53" s="280"/>
      <c r="BL53" s="280"/>
      <c r="BM53" s="280"/>
      <c r="BN53" s="280"/>
      <c r="BO53" s="280"/>
      <c r="BP53" s="280"/>
      <c r="BQ53" s="281"/>
      <c r="BR53" s="287"/>
      <c r="BS53" s="287"/>
      <c r="BT53" s="287"/>
      <c r="BU53" s="287"/>
      <c r="BV53" s="287"/>
      <c r="BW53" s="287"/>
    </row>
    <row r="54" spans="1:75" ht="15" customHeight="1">
      <c r="A54" s="282"/>
      <c r="B54" s="282"/>
      <c r="C54" s="291"/>
      <c r="D54" s="291" t="s">
        <v>282</v>
      </c>
      <c r="E54" s="292"/>
      <c r="F54" s="292"/>
      <c r="G54" s="292"/>
      <c r="H54" s="292"/>
      <c r="I54" s="291" t="s">
        <v>283</v>
      </c>
      <c r="J54" s="292"/>
      <c r="K54" s="292"/>
      <c r="L54" s="292"/>
      <c r="M54" s="292"/>
      <c r="N54" s="292"/>
      <c r="O54" s="292"/>
      <c r="P54" s="292"/>
      <c r="Q54" s="292" t="s">
        <v>284</v>
      </c>
      <c r="R54" s="292"/>
      <c r="S54" s="292"/>
      <c r="T54" s="292"/>
      <c r="U54" s="292"/>
      <c r="V54" s="292"/>
      <c r="W54" s="292"/>
      <c r="X54" s="292"/>
      <c r="Y54" s="292"/>
      <c r="Z54" s="291" t="s">
        <v>285</v>
      </c>
      <c r="AA54" s="292"/>
      <c r="AB54" s="292"/>
      <c r="AC54" s="292"/>
      <c r="AD54" s="292"/>
      <c r="AE54" s="292"/>
      <c r="AF54" s="292"/>
      <c r="AG54" s="292"/>
      <c r="AH54" s="292"/>
      <c r="AI54" s="280"/>
      <c r="AJ54" s="280"/>
      <c r="AK54" s="281"/>
      <c r="AL54" s="280"/>
      <c r="AM54" s="280"/>
      <c r="AN54" s="280"/>
      <c r="AO54" s="280"/>
      <c r="AP54" s="280"/>
      <c r="AQ54" s="280"/>
      <c r="AR54" s="280"/>
      <c r="AS54" s="280"/>
      <c r="AT54" s="280"/>
      <c r="AU54" s="280"/>
      <c r="AV54" s="280"/>
      <c r="AW54" s="280"/>
      <c r="AX54" s="280"/>
      <c r="AY54" s="280"/>
      <c r="AZ54" s="280"/>
      <c r="BA54" s="280"/>
      <c r="BB54" s="280"/>
      <c r="BC54" s="280"/>
      <c r="BD54" s="280"/>
      <c r="BE54" s="280"/>
      <c r="BF54" s="280"/>
      <c r="BG54" s="280"/>
      <c r="BH54" s="280"/>
      <c r="BI54" s="280"/>
      <c r="BJ54" s="280"/>
      <c r="BK54" s="280"/>
      <c r="BL54" s="280"/>
      <c r="BM54" s="280"/>
      <c r="BN54" s="280"/>
      <c r="BO54" s="280"/>
      <c r="BP54" s="280"/>
      <c r="BQ54" s="281"/>
      <c r="BR54" s="287"/>
      <c r="BS54" s="287"/>
      <c r="BT54" s="287"/>
      <c r="BU54" s="287"/>
      <c r="BV54" s="287"/>
      <c r="BW54" s="287"/>
    </row>
    <row r="55" spans="1:75" ht="15" customHeight="1">
      <c r="A55" s="282"/>
      <c r="B55" s="282"/>
      <c r="C55" s="291"/>
      <c r="D55" s="291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80"/>
      <c r="AJ55" s="280"/>
      <c r="AK55" s="281"/>
      <c r="AL55" s="280"/>
      <c r="AM55" s="280"/>
      <c r="AN55" s="280"/>
      <c r="AO55" s="280"/>
      <c r="AP55" s="280"/>
      <c r="AQ55" s="280"/>
      <c r="AR55" s="280"/>
      <c r="AS55" s="280"/>
      <c r="AT55" s="280"/>
      <c r="AU55" s="280"/>
      <c r="AV55" s="280"/>
      <c r="AW55" s="280"/>
      <c r="AX55" s="280"/>
      <c r="AY55" s="280"/>
      <c r="AZ55" s="280"/>
      <c r="BA55" s="280"/>
      <c r="BB55" s="280"/>
      <c r="BC55" s="280"/>
      <c r="BD55" s="280"/>
      <c r="BE55" s="280"/>
      <c r="BF55" s="280"/>
      <c r="BG55" s="280"/>
      <c r="BH55" s="280"/>
      <c r="BI55" s="280"/>
      <c r="BJ55" s="280"/>
      <c r="BK55" s="280"/>
      <c r="BL55" s="280"/>
      <c r="BM55" s="280"/>
      <c r="BN55" s="280"/>
      <c r="BO55" s="280"/>
      <c r="BP55" s="280"/>
      <c r="BQ55" s="281"/>
      <c r="BR55" s="287"/>
      <c r="BS55" s="287"/>
      <c r="BT55" s="287"/>
      <c r="BU55" s="287"/>
      <c r="BV55" s="287"/>
      <c r="BW55" s="287"/>
    </row>
    <row r="56" spans="1:75" ht="15" customHeight="1">
      <c r="A56" s="282"/>
      <c r="B56" s="280"/>
      <c r="C56" s="280"/>
      <c r="D56" s="280"/>
      <c r="E56" s="280"/>
      <c r="F56" s="280"/>
      <c r="G56" s="280"/>
      <c r="H56" s="280"/>
      <c r="I56" s="280"/>
      <c r="J56" s="280"/>
      <c r="K56" s="280"/>
      <c r="L56" s="280"/>
      <c r="M56" s="280"/>
      <c r="N56" s="280"/>
      <c r="O56" s="280"/>
      <c r="P56" s="280"/>
      <c r="Q56" s="280"/>
      <c r="R56" s="280"/>
      <c r="S56" s="280"/>
      <c r="T56" s="280"/>
      <c r="U56" s="280"/>
      <c r="V56" s="280"/>
      <c r="W56" s="280"/>
      <c r="X56" s="280"/>
      <c r="Y56" s="280"/>
      <c r="Z56" s="280"/>
      <c r="AA56" s="280"/>
      <c r="AB56" s="280"/>
      <c r="AC56" s="280"/>
      <c r="AD56" s="280"/>
      <c r="AE56" s="280"/>
      <c r="AF56" s="280"/>
      <c r="AG56" s="280"/>
      <c r="AH56" s="280"/>
      <c r="AI56" s="280"/>
      <c r="AJ56" s="281"/>
      <c r="AK56" s="280"/>
      <c r="AL56" s="280"/>
      <c r="AM56" s="280"/>
      <c r="AN56" s="280"/>
      <c r="AO56" s="280"/>
      <c r="AP56" s="280"/>
      <c r="AQ56" s="280"/>
      <c r="AR56" s="280"/>
      <c r="AS56" s="280"/>
      <c r="AT56" s="280"/>
      <c r="AU56" s="280"/>
      <c r="AV56" s="280"/>
      <c r="AW56" s="280"/>
      <c r="AX56" s="280"/>
      <c r="AY56" s="280"/>
      <c r="AZ56" s="280"/>
      <c r="BA56" s="280"/>
      <c r="BB56" s="280"/>
      <c r="BC56" s="280"/>
      <c r="BD56" s="280"/>
      <c r="BE56" s="280"/>
      <c r="BF56" s="280"/>
      <c r="BG56" s="280"/>
      <c r="BH56" s="280"/>
      <c r="BI56" s="280"/>
      <c r="BJ56" s="280"/>
      <c r="BK56" s="280"/>
      <c r="BL56" s="280"/>
      <c r="BM56" s="280"/>
      <c r="BN56" s="280"/>
      <c r="BO56" s="280"/>
      <c r="BP56" s="280"/>
      <c r="BQ56" s="281"/>
      <c r="BR56" s="287"/>
      <c r="BS56" s="287"/>
      <c r="BT56" s="287"/>
      <c r="BU56" s="287"/>
      <c r="BV56" s="287"/>
      <c r="BW56" s="287"/>
    </row>
    <row r="57" spans="1:75" ht="15" customHeight="1">
      <c r="A57" s="282"/>
      <c r="B57" s="280"/>
      <c r="C57" s="280"/>
      <c r="D57" s="280"/>
      <c r="E57" s="280"/>
      <c r="F57" s="280"/>
      <c r="G57" s="280"/>
      <c r="H57" s="280"/>
      <c r="I57" s="280"/>
      <c r="J57" s="280"/>
      <c r="K57" s="280"/>
      <c r="L57" s="280"/>
      <c r="M57" s="280"/>
      <c r="N57" s="280"/>
      <c r="O57" s="280"/>
      <c r="P57" s="280"/>
      <c r="Q57" s="280"/>
      <c r="R57" s="280"/>
      <c r="S57" s="280"/>
      <c r="T57" s="280"/>
      <c r="U57" s="280"/>
      <c r="V57" s="280"/>
      <c r="W57" s="280"/>
      <c r="X57" s="280"/>
      <c r="Y57" s="280"/>
      <c r="Z57" s="280"/>
      <c r="AA57" s="280"/>
      <c r="AB57" s="280"/>
      <c r="AC57" s="280"/>
      <c r="AD57" s="280"/>
      <c r="AE57" s="280"/>
      <c r="AF57" s="280"/>
      <c r="AG57" s="280"/>
      <c r="AH57" s="280"/>
      <c r="AI57" s="280"/>
      <c r="AJ57" s="281"/>
      <c r="AK57" s="280"/>
      <c r="AL57" s="280"/>
      <c r="AM57" s="280"/>
      <c r="AN57" s="280"/>
      <c r="AO57" s="280"/>
      <c r="AP57" s="280"/>
      <c r="AQ57" s="280"/>
      <c r="AR57" s="280"/>
      <c r="AS57" s="280"/>
      <c r="AT57" s="280"/>
      <c r="AU57" s="280"/>
      <c r="AV57" s="280"/>
      <c r="AW57" s="280"/>
      <c r="AX57" s="280"/>
      <c r="AY57" s="280"/>
      <c r="AZ57" s="280"/>
      <c r="BA57" s="280"/>
      <c r="BB57" s="280"/>
      <c r="BC57" s="280"/>
      <c r="BD57" s="280"/>
      <c r="BE57" s="280"/>
      <c r="BF57" s="280"/>
      <c r="BG57" s="280"/>
      <c r="BH57" s="280"/>
      <c r="BI57" s="280"/>
      <c r="BJ57" s="280"/>
      <c r="BK57" s="280"/>
      <c r="BL57" s="280"/>
      <c r="BM57" s="280"/>
      <c r="BN57" s="280"/>
      <c r="BO57" s="280"/>
      <c r="BP57" s="280"/>
      <c r="BQ57" s="281"/>
      <c r="BR57" s="287"/>
      <c r="BS57" s="287"/>
      <c r="BT57" s="287"/>
      <c r="BU57" s="287"/>
      <c r="BV57" s="287"/>
      <c r="BW57" s="287"/>
    </row>
  </sheetData>
  <sheetProtection password="D1C5" sheet="1" objects="1" scenarios="1"/>
  <pageMargins left="0.36" right="0.09" top="0" bottom="0" header="0" footer="0"/>
  <pageSetup paperSize="17" scale="5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Q8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8.28515625" style="1" bestFit="1" customWidth="1"/>
    <col min="3" max="3" width="15.7109375" style="1" bestFit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5" ht="3" customHeight="1">
      <c r="A1" s="144"/>
      <c r="B1" s="144"/>
      <c r="C1" s="144"/>
      <c r="D1" s="144"/>
      <c r="E1" s="144"/>
      <c r="F1" s="144"/>
      <c r="G1" s="144"/>
    </row>
    <row r="2" spans="1:15" ht="12" customHeight="1">
      <c r="A2" s="144"/>
      <c r="B2" s="145" t="s">
        <v>54</v>
      </c>
      <c r="C2" s="145" t="s">
        <v>57</v>
      </c>
      <c r="D2" s="60"/>
      <c r="E2" s="146" t="s">
        <v>66</v>
      </c>
      <c r="F2" s="147">
        <v>40806</v>
      </c>
      <c r="G2" s="144"/>
      <c r="H2" s="3"/>
      <c r="I2" s="3"/>
      <c r="J2" s="3"/>
      <c r="K2" s="3"/>
      <c r="L2" s="3"/>
      <c r="M2" s="3"/>
      <c r="N2" s="3"/>
      <c r="O2" s="3"/>
    </row>
    <row r="3" spans="1:15" ht="12" customHeight="1">
      <c r="A3" s="144"/>
      <c r="B3" s="145" t="s">
        <v>55</v>
      </c>
      <c r="C3" s="145" t="s">
        <v>58</v>
      </c>
      <c r="D3" s="60"/>
      <c r="E3" s="60"/>
      <c r="F3" s="60"/>
      <c r="G3" s="144"/>
      <c r="H3" s="3"/>
      <c r="I3" s="3"/>
      <c r="J3" s="3"/>
      <c r="K3" s="3"/>
      <c r="L3" s="3"/>
      <c r="M3" s="3"/>
      <c r="N3" s="3"/>
      <c r="O3" s="3"/>
    </row>
    <row r="4" spans="1:15" ht="12" customHeight="1">
      <c r="A4" s="144"/>
      <c r="B4" s="145" t="s">
        <v>56</v>
      </c>
      <c r="C4" s="148">
        <v>1</v>
      </c>
      <c r="D4" s="60"/>
      <c r="E4" s="60"/>
      <c r="F4" s="60"/>
      <c r="G4" s="144"/>
      <c r="H4" s="3"/>
      <c r="I4" s="3"/>
      <c r="J4" s="3"/>
      <c r="K4" s="3"/>
      <c r="L4" s="3"/>
      <c r="M4" s="3"/>
      <c r="N4" s="3"/>
      <c r="O4" s="3"/>
    </row>
    <row r="5" spans="1:15" ht="3.75" customHeight="1">
      <c r="A5" s="144"/>
      <c r="B5" s="60"/>
      <c r="C5" s="60"/>
      <c r="D5" s="60"/>
      <c r="E5" s="60"/>
      <c r="F5" s="60"/>
      <c r="G5" s="144"/>
      <c r="H5" s="3"/>
      <c r="I5" s="3"/>
      <c r="J5" s="3"/>
      <c r="K5" s="3"/>
      <c r="L5" s="3"/>
      <c r="M5" s="3"/>
      <c r="N5" s="3"/>
      <c r="O5" s="3"/>
    </row>
    <row r="6" spans="1:15" ht="12" customHeight="1">
      <c r="A6" s="144"/>
      <c r="B6" s="145" t="s">
        <v>60</v>
      </c>
      <c r="C6" s="145" t="s">
        <v>61</v>
      </c>
      <c r="D6" s="145" t="s">
        <v>63</v>
      </c>
      <c r="E6" s="145" t="s">
        <v>62</v>
      </c>
      <c r="F6" s="145" t="s">
        <v>7</v>
      </c>
      <c r="G6" s="144"/>
      <c r="H6" s="3"/>
      <c r="I6" s="3"/>
      <c r="J6" s="3"/>
      <c r="K6" s="3"/>
      <c r="L6" s="3"/>
      <c r="M6" s="3"/>
      <c r="N6" s="3"/>
      <c r="O6" s="3"/>
    </row>
    <row r="7" spans="1:15" ht="12" customHeight="1">
      <c r="A7" s="144"/>
      <c r="B7" s="145" t="s">
        <v>59</v>
      </c>
      <c r="C7" s="149">
        <v>637</v>
      </c>
      <c r="D7" s="145" t="s">
        <v>64</v>
      </c>
      <c r="E7" s="150">
        <v>25</v>
      </c>
      <c r="F7" s="150">
        <f>C7*E7</f>
        <v>15925</v>
      </c>
      <c r="G7" s="144"/>
      <c r="H7" s="3"/>
      <c r="I7" s="3"/>
      <c r="J7" s="3"/>
      <c r="K7" s="3"/>
      <c r="L7" s="3"/>
      <c r="M7" s="3"/>
      <c r="N7" s="3"/>
      <c r="O7" s="3"/>
    </row>
    <row r="8" spans="1:15" ht="3" customHeight="1">
      <c r="A8" s="144"/>
      <c r="B8" s="60"/>
      <c r="C8" s="60"/>
      <c r="D8" s="60"/>
      <c r="E8" s="60"/>
      <c r="F8" s="60"/>
      <c r="G8" s="144"/>
      <c r="H8" s="3"/>
      <c r="I8" s="3"/>
      <c r="J8" s="3"/>
      <c r="K8" s="3"/>
      <c r="L8" s="3"/>
      <c r="M8" s="3"/>
      <c r="N8" s="3"/>
      <c r="O8" s="3"/>
    </row>
    <row r="9" spans="1:15" ht="12" customHeight="1">
      <c r="A9" s="144"/>
      <c r="B9" s="145" t="s">
        <v>65</v>
      </c>
      <c r="C9" s="145" t="s">
        <v>61</v>
      </c>
      <c r="D9" s="145" t="s">
        <v>63</v>
      </c>
      <c r="E9" s="145" t="s">
        <v>62</v>
      </c>
      <c r="F9" s="145" t="s">
        <v>7</v>
      </c>
      <c r="G9" s="144"/>
      <c r="H9" s="3"/>
      <c r="I9" s="3"/>
      <c r="J9" s="3"/>
      <c r="K9" s="3"/>
      <c r="L9" s="3"/>
      <c r="M9" s="3"/>
      <c r="N9" s="3"/>
      <c r="O9" s="3"/>
    </row>
    <row r="10" spans="1:15" ht="12" customHeight="1">
      <c r="A10" s="144"/>
      <c r="B10" s="145" t="s">
        <v>1</v>
      </c>
      <c r="C10" s="149">
        <v>35</v>
      </c>
      <c r="D10" s="145" t="s">
        <v>64</v>
      </c>
      <c r="E10" s="150">
        <v>25</v>
      </c>
      <c r="F10" s="150">
        <f>C10*E10</f>
        <v>875</v>
      </c>
      <c r="G10" s="144"/>
      <c r="H10" s="3"/>
      <c r="I10" s="3"/>
      <c r="J10" s="3"/>
      <c r="K10" s="3"/>
      <c r="L10" s="3"/>
      <c r="M10" s="3"/>
      <c r="N10" s="3"/>
      <c r="O10" s="3"/>
    </row>
    <row r="11" spans="1:15" ht="12" customHeight="1">
      <c r="A11" s="144"/>
      <c r="B11" s="145" t="s">
        <v>2</v>
      </c>
      <c r="C11" s="149">
        <v>18</v>
      </c>
      <c r="D11" s="145" t="s">
        <v>64</v>
      </c>
      <c r="E11" s="150">
        <v>25</v>
      </c>
      <c r="F11" s="150">
        <f>C11*E11</f>
        <v>450</v>
      </c>
      <c r="G11" s="144"/>
      <c r="H11" s="3"/>
      <c r="I11" s="3"/>
      <c r="J11" s="3"/>
      <c r="K11" s="3"/>
      <c r="L11" s="3"/>
      <c r="M11" s="3"/>
      <c r="N11" s="3"/>
      <c r="O11" s="3"/>
    </row>
    <row r="12" spans="1:15" ht="12" customHeight="1">
      <c r="A12" s="144"/>
      <c r="B12" s="145" t="s">
        <v>3</v>
      </c>
      <c r="C12" s="149">
        <v>18</v>
      </c>
      <c r="D12" s="145" t="s">
        <v>64</v>
      </c>
      <c r="E12" s="150">
        <v>25</v>
      </c>
      <c r="F12" s="150">
        <f>C12*E12</f>
        <v>450</v>
      </c>
      <c r="G12" s="144"/>
      <c r="H12" s="3"/>
      <c r="I12" s="3"/>
      <c r="J12" s="3"/>
      <c r="K12" s="3"/>
      <c r="L12" s="3"/>
      <c r="M12" s="3"/>
      <c r="N12" s="3"/>
      <c r="O12" s="3"/>
    </row>
    <row r="13" spans="1:15" ht="12" customHeight="1">
      <c r="A13" s="144"/>
      <c r="B13" s="155" t="s">
        <v>69</v>
      </c>
      <c r="C13" s="151"/>
      <c r="D13" s="152"/>
      <c r="E13" s="152"/>
      <c r="F13" s="152"/>
      <c r="G13" s="144"/>
      <c r="H13" s="3"/>
      <c r="I13" s="3"/>
      <c r="J13" s="3"/>
      <c r="K13" s="3"/>
      <c r="L13" s="3"/>
      <c r="M13" s="3"/>
      <c r="N13" s="3"/>
      <c r="O13" s="3"/>
    </row>
    <row r="14" spans="1:15" ht="12" customHeight="1">
      <c r="A14" s="144"/>
      <c r="B14" s="341" t="s">
        <v>80</v>
      </c>
      <c r="C14" s="342"/>
      <c r="D14" s="342"/>
      <c r="E14" s="342"/>
      <c r="F14" s="343"/>
      <c r="G14" s="144"/>
      <c r="H14" s="3"/>
      <c r="I14" s="3"/>
      <c r="J14" s="3"/>
      <c r="K14" s="3"/>
      <c r="L14" s="3"/>
      <c r="M14" s="3"/>
      <c r="N14" s="3"/>
      <c r="O14" s="3"/>
    </row>
    <row r="15" spans="1:15" ht="12" customHeight="1">
      <c r="A15" s="144"/>
      <c r="B15" s="341" t="s">
        <v>81</v>
      </c>
      <c r="C15" s="342"/>
      <c r="D15" s="342"/>
      <c r="E15" s="342"/>
      <c r="F15" s="343"/>
      <c r="G15" s="144"/>
      <c r="H15" s="3"/>
      <c r="I15" s="3"/>
      <c r="J15" s="3"/>
      <c r="K15" s="3"/>
      <c r="L15" s="3"/>
      <c r="M15" s="3"/>
      <c r="N15" s="3"/>
      <c r="O15" s="3"/>
    </row>
    <row r="16" spans="1:15" ht="12" customHeight="1">
      <c r="A16" s="144"/>
      <c r="B16" s="344" t="s">
        <v>82</v>
      </c>
      <c r="C16" s="345"/>
      <c r="D16" s="345"/>
      <c r="E16" s="345"/>
      <c r="F16" s="346"/>
      <c r="G16" s="144"/>
      <c r="H16" s="3"/>
      <c r="I16" s="3"/>
      <c r="J16" s="3"/>
      <c r="K16" s="3"/>
      <c r="L16" s="3"/>
      <c r="M16" s="3"/>
      <c r="N16" s="3"/>
      <c r="O16" s="3"/>
    </row>
    <row r="17" spans="1:17" ht="4.5" customHeight="1">
      <c r="A17" s="144"/>
      <c r="B17" s="153"/>
      <c r="C17" s="153"/>
      <c r="D17" s="153"/>
      <c r="E17" s="153"/>
      <c r="F17" s="153"/>
      <c r="G17" s="154"/>
      <c r="H17" s="4"/>
      <c r="I17" s="4"/>
      <c r="J17" s="5"/>
      <c r="K17" s="3"/>
      <c r="L17" s="3"/>
      <c r="M17" s="3"/>
      <c r="N17" s="3"/>
      <c r="O17" s="3"/>
    </row>
    <row r="18" spans="1:17" ht="12" customHeight="1">
      <c r="A18" s="144"/>
      <c r="B18" s="155" t="s">
        <v>70</v>
      </c>
      <c r="C18" s="155" t="s">
        <v>71</v>
      </c>
      <c r="D18" s="155" t="s">
        <v>72</v>
      </c>
      <c r="E18" s="153"/>
      <c r="F18" s="153"/>
      <c r="G18" s="154"/>
      <c r="H18" s="4"/>
      <c r="I18" s="4"/>
      <c r="J18" s="3"/>
      <c r="K18" s="3"/>
      <c r="L18" s="3"/>
      <c r="M18" s="3"/>
      <c r="N18" s="3"/>
      <c r="O18" s="3"/>
    </row>
    <row r="19" spans="1:17" ht="12" customHeight="1">
      <c r="A19" s="144"/>
      <c r="B19" s="156">
        <v>25</v>
      </c>
      <c r="C19" s="157">
        <v>97</v>
      </c>
      <c r="D19" s="158">
        <v>86</v>
      </c>
      <c r="E19" s="153"/>
      <c r="F19" s="153"/>
      <c r="G19" s="154"/>
      <c r="H19" s="4"/>
      <c r="I19" s="4"/>
      <c r="J19" s="3"/>
      <c r="K19" s="3"/>
      <c r="L19" s="3"/>
      <c r="M19" s="3"/>
      <c r="N19" s="3"/>
      <c r="O19" s="3"/>
    </row>
    <row r="20" spans="1:17" ht="12" customHeight="1">
      <c r="A20" s="144"/>
      <c r="B20" s="156">
        <v>62</v>
      </c>
      <c r="C20" s="157">
        <v>121</v>
      </c>
      <c r="D20" s="158">
        <v>236</v>
      </c>
      <c r="E20" s="153"/>
      <c r="F20" s="153"/>
      <c r="G20" s="154"/>
      <c r="H20" s="4"/>
      <c r="I20" s="4"/>
      <c r="J20" s="3"/>
      <c r="K20" s="3"/>
      <c r="L20" s="3"/>
      <c r="M20" s="3"/>
      <c r="N20" s="3"/>
      <c r="O20" s="3"/>
    </row>
    <row r="21" spans="1:17" ht="3.75" customHeight="1">
      <c r="A21" s="144"/>
      <c r="B21" s="159"/>
      <c r="C21" s="159"/>
      <c r="D21" s="159"/>
      <c r="E21" s="159"/>
      <c r="F21" s="159"/>
      <c r="G21" s="160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" customHeight="1">
      <c r="A22" s="144"/>
      <c r="B22" s="338" t="s">
        <v>4</v>
      </c>
      <c r="C22" s="338"/>
      <c r="D22" s="338"/>
      <c r="E22" s="159"/>
      <c r="F22" s="159"/>
      <c r="G22" s="160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12" customHeight="1">
      <c r="A23" s="144"/>
      <c r="B23" s="141" t="s">
        <v>73</v>
      </c>
      <c r="C23" s="161">
        <f>B19</f>
        <v>25</v>
      </c>
      <c r="D23" s="159"/>
      <c r="E23" s="159"/>
      <c r="F23" s="159"/>
      <c r="G23" s="160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144"/>
      <c r="B24" s="141" t="s">
        <v>74</v>
      </c>
      <c r="C24" s="161">
        <f>B20</f>
        <v>62</v>
      </c>
      <c r="D24" s="159"/>
      <c r="E24" s="159"/>
      <c r="F24" s="159"/>
      <c r="G24" s="160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144"/>
      <c r="B25" s="141" t="s">
        <v>75</v>
      </c>
      <c r="C25" s="162">
        <f>SUM(C23:C24)</f>
        <v>87</v>
      </c>
      <c r="D25" s="159"/>
      <c r="E25" s="159"/>
      <c r="F25" s="159"/>
      <c r="G25" s="160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144"/>
      <c r="B26" s="141" t="s">
        <v>6</v>
      </c>
      <c r="C26" s="163">
        <f>D19+D20</f>
        <v>322</v>
      </c>
      <c r="D26" s="159"/>
      <c r="E26" s="159"/>
      <c r="F26" s="159"/>
      <c r="G26" s="160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12" customHeight="1">
      <c r="A27" s="144"/>
      <c r="B27" s="339" t="s">
        <v>168</v>
      </c>
      <c r="C27" s="339"/>
      <c r="D27" s="159"/>
      <c r="E27" s="159"/>
      <c r="F27" s="159"/>
      <c r="G27" s="160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3" customHeight="1">
      <c r="A28" s="144"/>
      <c r="B28" s="159"/>
      <c r="C28" s="159"/>
      <c r="D28" s="159"/>
      <c r="E28" s="159"/>
      <c r="F28" s="159"/>
      <c r="G28" s="160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144"/>
      <c r="B29" s="164" t="s">
        <v>76</v>
      </c>
      <c r="C29" s="165">
        <v>21</v>
      </c>
      <c r="D29" s="159"/>
      <c r="E29" s="159"/>
      <c r="F29" s="159"/>
      <c r="G29" s="160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144"/>
      <c r="B30" s="166" t="s">
        <v>8</v>
      </c>
      <c r="C30" s="166" t="s">
        <v>77</v>
      </c>
      <c r="D30" s="166" t="s">
        <v>78</v>
      </c>
      <c r="E30" s="166" t="s">
        <v>79</v>
      </c>
      <c r="F30" s="159"/>
      <c r="G30" s="160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144"/>
      <c r="B31" s="141">
        <v>3</v>
      </c>
      <c r="C31" s="141">
        <v>8</v>
      </c>
      <c r="D31" s="320">
        <f>C29-(C31/C32)</f>
        <v>19</v>
      </c>
      <c r="E31" s="167">
        <f>D31*C31*B31</f>
        <v>456</v>
      </c>
      <c r="F31" s="159"/>
      <c r="G31" s="160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144"/>
      <c r="B32" s="141">
        <v>3</v>
      </c>
      <c r="C32" s="141">
        <v>4</v>
      </c>
      <c r="D32" s="141">
        <v>4</v>
      </c>
      <c r="E32" s="167">
        <f>D32*C32*B32</f>
        <v>48</v>
      </c>
      <c r="F32" s="141" t="s">
        <v>310</v>
      </c>
      <c r="G32" s="160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144"/>
      <c r="B33" s="159"/>
      <c r="C33" s="159"/>
      <c r="D33" s="166" t="s">
        <v>7</v>
      </c>
      <c r="E33" s="168">
        <f>SUM(E31:E32)*F33</f>
        <v>504</v>
      </c>
      <c r="F33" s="141">
        <v>1</v>
      </c>
      <c r="G33" s="160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4.5" customHeight="1">
      <c r="A34" s="144"/>
      <c r="B34" s="159"/>
      <c r="C34" s="159"/>
      <c r="D34" s="153"/>
      <c r="E34" s="169"/>
      <c r="F34" s="159"/>
      <c r="G34" s="160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144"/>
      <c r="B35" s="141" t="s">
        <v>11</v>
      </c>
      <c r="C35" s="141">
        <v>0</v>
      </c>
      <c r="D35" s="141" t="s">
        <v>9</v>
      </c>
      <c r="E35" s="159"/>
      <c r="F35" s="159"/>
      <c r="G35" s="160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144"/>
      <c r="B36" s="141" t="s">
        <v>12</v>
      </c>
      <c r="C36" s="170">
        <v>0</v>
      </c>
      <c r="D36" s="141" t="s">
        <v>10</v>
      </c>
      <c r="E36" s="159"/>
      <c r="F36" s="159"/>
      <c r="G36" s="160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144"/>
      <c r="B37" s="166" t="s">
        <v>13</v>
      </c>
      <c r="C37" s="166">
        <f>SUM(C35:C36)</f>
        <v>0</v>
      </c>
      <c r="D37" s="141" t="s">
        <v>10</v>
      </c>
      <c r="E37" s="159"/>
      <c r="F37" s="159"/>
      <c r="G37" s="160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6" customHeight="1">
      <c r="A38" s="144"/>
      <c r="B38" s="153"/>
      <c r="C38" s="153"/>
      <c r="D38" s="159"/>
      <c r="E38" s="159"/>
      <c r="F38" s="159"/>
      <c r="G38" s="160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2.95" customHeight="1">
      <c r="A39" s="144"/>
      <c r="B39" s="166" t="s">
        <v>14</v>
      </c>
      <c r="C39" s="166">
        <v>48</v>
      </c>
      <c r="D39" s="141" t="s">
        <v>10</v>
      </c>
      <c r="E39" s="159"/>
      <c r="F39" s="159"/>
      <c r="G39" s="160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2.95" customHeight="1">
      <c r="A40" s="144"/>
      <c r="B40" s="141" t="s">
        <v>15</v>
      </c>
      <c r="C40" s="328">
        <f>C39/C52</f>
        <v>9.5238095238095233E-2</v>
      </c>
      <c r="D40" s="159"/>
      <c r="E40" s="159"/>
      <c r="F40" s="159"/>
      <c r="G40" s="160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2.95" customHeight="1">
      <c r="A41" s="144"/>
      <c r="B41" s="166" t="s">
        <v>15</v>
      </c>
      <c r="C41" s="313">
        <f>1-(C40)</f>
        <v>0.90476190476190477</v>
      </c>
      <c r="D41" s="159"/>
      <c r="E41" s="159"/>
      <c r="F41" s="159"/>
      <c r="G41" s="160"/>
      <c r="H41" s="6"/>
      <c r="I41" s="6"/>
      <c r="J41" s="6"/>
      <c r="K41" s="6"/>
      <c r="L41" s="6"/>
      <c r="M41" s="5"/>
      <c r="N41" s="5"/>
      <c r="O41" s="5"/>
      <c r="P41" s="2"/>
      <c r="Q41" s="2"/>
    </row>
    <row r="42" spans="1:17" ht="12.95" customHeight="1">
      <c r="A42" s="144"/>
      <c r="B42" s="166" t="s">
        <v>163</v>
      </c>
      <c r="C42" s="172">
        <f>'Família 08'!Q4</f>
        <v>2.2070035227929965E-2</v>
      </c>
      <c r="D42" s="159"/>
      <c r="E42" s="159"/>
      <c r="F42" s="159"/>
      <c r="G42" s="160"/>
      <c r="H42" s="6"/>
      <c r="I42" s="6"/>
      <c r="J42" s="6"/>
      <c r="K42" s="6"/>
      <c r="L42" s="6"/>
      <c r="M42" s="5"/>
      <c r="N42" s="5"/>
      <c r="O42" s="5"/>
      <c r="P42" s="2"/>
      <c r="Q42" s="2"/>
    </row>
    <row r="43" spans="1:17" ht="12.95" customHeight="1">
      <c r="A43" s="144"/>
      <c r="B43" s="166" t="s">
        <v>16</v>
      </c>
      <c r="C43" s="313">
        <f>1-(C42)</f>
        <v>0.97792996477207006</v>
      </c>
      <c r="D43" s="159"/>
      <c r="E43" s="159"/>
      <c r="F43" s="159"/>
      <c r="G43" s="160"/>
      <c r="H43" s="6"/>
      <c r="I43" s="6"/>
      <c r="J43" s="6"/>
      <c r="K43" s="6"/>
      <c r="L43" s="6"/>
      <c r="M43" s="5"/>
      <c r="N43" s="5"/>
      <c r="O43" s="5"/>
      <c r="P43" s="2"/>
      <c r="Q43" s="2"/>
    </row>
    <row r="44" spans="1:17" ht="12.95" customHeight="1">
      <c r="A44" s="144"/>
      <c r="B44" s="166" t="s">
        <v>312</v>
      </c>
      <c r="C44" s="172">
        <v>0</v>
      </c>
      <c r="D44" s="159"/>
      <c r="E44" s="159"/>
      <c r="F44" s="159"/>
      <c r="G44" s="160"/>
      <c r="H44" s="6"/>
      <c r="I44" s="6"/>
      <c r="J44" s="6"/>
      <c r="K44" s="6"/>
      <c r="L44" s="6"/>
      <c r="M44" s="5"/>
      <c r="N44" s="5"/>
      <c r="O44" s="5"/>
      <c r="P44" s="2"/>
      <c r="Q44" s="2"/>
    </row>
    <row r="45" spans="1:17" ht="12.95" customHeight="1">
      <c r="A45" s="144"/>
      <c r="B45" s="166" t="s">
        <v>17</v>
      </c>
      <c r="C45" s="313">
        <f>1-C44</f>
        <v>1</v>
      </c>
      <c r="D45" s="159"/>
      <c r="E45" s="159"/>
      <c r="F45" s="159"/>
      <c r="G45" s="160"/>
      <c r="H45" s="6"/>
      <c r="I45" s="6"/>
      <c r="J45" s="6"/>
      <c r="K45" s="6"/>
      <c r="L45" s="6"/>
      <c r="M45" s="5"/>
      <c r="N45" s="5"/>
      <c r="O45" s="5"/>
      <c r="P45" s="2"/>
      <c r="Q45" s="2"/>
    </row>
    <row r="46" spans="1:17" ht="12.95" customHeight="1">
      <c r="A46" s="144"/>
      <c r="B46" s="166" t="s">
        <v>187</v>
      </c>
      <c r="C46" s="173">
        <v>45</v>
      </c>
      <c r="D46" s="141" t="s">
        <v>165</v>
      </c>
      <c r="E46" s="159"/>
      <c r="F46" s="159"/>
      <c r="G46" s="160"/>
      <c r="H46" s="6"/>
      <c r="I46" s="6"/>
      <c r="J46" s="6"/>
      <c r="K46" s="6"/>
      <c r="L46" s="6"/>
      <c r="M46" s="5"/>
      <c r="N46" s="5"/>
      <c r="O46" s="5"/>
      <c r="P46" s="2"/>
      <c r="Q46" s="2"/>
    </row>
    <row r="47" spans="1:17" ht="12.95" customHeight="1">
      <c r="A47" s="144"/>
      <c r="B47" s="166" t="s">
        <v>188</v>
      </c>
      <c r="C47" s="173">
        <v>180</v>
      </c>
      <c r="D47" s="141" t="s">
        <v>165</v>
      </c>
      <c r="E47" s="159"/>
      <c r="F47" s="159"/>
      <c r="G47" s="160"/>
      <c r="H47" s="6"/>
      <c r="I47" s="6"/>
      <c r="J47" s="6"/>
      <c r="K47" s="6"/>
      <c r="L47" s="6"/>
      <c r="M47" s="5"/>
      <c r="N47" s="5"/>
      <c r="O47" s="5"/>
      <c r="P47" s="2"/>
      <c r="Q47" s="2"/>
    </row>
    <row r="48" spans="1:17" ht="12.95" customHeight="1">
      <c r="A48" s="144"/>
      <c r="B48" s="141" t="s">
        <v>189</v>
      </c>
      <c r="C48" s="174">
        <f>((C46+C47)*4)/60</f>
        <v>15</v>
      </c>
      <c r="D48" s="141" t="s">
        <v>10</v>
      </c>
      <c r="E48" s="159"/>
      <c r="F48" s="159"/>
      <c r="G48" s="160"/>
      <c r="H48" s="6"/>
      <c r="I48" s="6"/>
      <c r="J48" s="6"/>
      <c r="K48" s="6"/>
      <c r="L48" s="6"/>
      <c r="M48" s="5"/>
      <c r="N48" s="5"/>
      <c r="O48" s="5"/>
      <c r="P48" s="2"/>
      <c r="Q48" s="2"/>
    </row>
    <row r="49" spans="1:17" ht="12.95" customHeight="1">
      <c r="A49" s="144"/>
      <c r="B49" s="141" t="s">
        <v>18</v>
      </c>
      <c r="C49" s="174">
        <f>C48*60</f>
        <v>900</v>
      </c>
      <c r="D49" s="141" t="s">
        <v>19</v>
      </c>
      <c r="E49" s="159"/>
      <c r="F49" s="159"/>
      <c r="G49" s="160"/>
      <c r="H49" s="6"/>
      <c r="I49" s="6"/>
      <c r="J49" s="6"/>
      <c r="K49" s="6"/>
      <c r="L49" s="6"/>
      <c r="M49" s="5"/>
      <c r="N49" s="5"/>
      <c r="O49" s="5"/>
      <c r="P49" s="2"/>
      <c r="Q49" s="2"/>
    </row>
    <row r="50" spans="1:17" ht="12.95" customHeight="1">
      <c r="A50" s="144"/>
      <c r="B50" s="166" t="s">
        <v>20</v>
      </c>
      <c r="C50" s="171">
        <f>C49/C29</f>
        <v>42.857142857142854</v>
      </c>
      <c r="D50" s="141" t="s">
        <v>21</v>
      </c>
      <c r="E50" s="159"/>
      <c r="F50" s="159"/>
      <c r="G50" s="160"/>
      <c r="H50" s="6"/>
      <c r="I50" s="6"/>
      <c r="J50" s="6"/>
      <c r="K50" s="6"/>
      <c r="L50" s="6"/>
      <c r="M50" s="5"/>
      <c r="N50" s="5"/>
      <c r="O50" s="5"/>
      <c r="P50" s="2"/>
      <c r="Q50" s="2"/>
    </row>
    <row r="51" spans="1:17" ht="5.25" customHeight="1">
      <c r="A51" s="144"/>
      <c r="B51" s="166"/>
      <c r="C51" s="171"/>
      <c r="D51" s="141"/>
      <c r="E51" s="159"/>
      <c r="F51" s="159"/>
      <c r="G51" s="160"/>
      <c r="H51" s="6"/>
      <c r="I51" s="6"/>
      <c r="J51" s="6"/>
      <c r="K51" s="6"/>
      <c r="L51" s="6"/>
      <c r="M51" s="5"/>
      <c r="N51" s="5"/>
      <c r="O51" s="5"/>
      <c r="P51" s="2"/>
      <c r="Q51" s="2"/>
    </row>
    <row r="52" spans="1:17" ht="12.95" customHeight="1">
      <c r="A52" s="144"/>
      <c r="B52" s="166" t="s">
        <v>22</v>
      </c>
      <c r="C52" s="171">
        <f>E33-C37</f>
        <v>504</v>
      </c>
      <c r="D52" s="166" t="s">
        <v>10</v>
      </c>
      <c r="E52" s="60"/>
      <c r="F52" s="60"/>
      <c r="G52" s="144"/>
      <c r="H52" s="6"/>
      <c r="I52" s="6"/>
      <c r="J52" s="6"/>
      <c r="K52" s="6"/>
      <c r="L52" s="6"/>
      <c r="M52" s="5"/>
      <c r="N52" s="5"/>
      <c r="O52" s="5"/>
      <c r="P52" s="2"/>
      <c r="Q52" s="2"/>
    </row>
    <row r="53" spans="1:17" ht="12.95" customHeight="1">
      <c r="A53" s="144"/>
      <c r="B53" s="166" t="s">
        <v>22</v>
      </c>
      <c r="C53" s="166">
        <f>C52*60</f>
        <v>30240</v>
      </c>
      <c r="D53" s="166" t="s">
        <v>19</v>
      </c>
      <c r="E53" s="60"/>
      <c r="F53" s="60"/>
      <c r="G53" s="144"/>
      <c r="H53" s="6"/>
      <c r="L53" s="6"/>
      <c r="M53" s="5"/>
      <c r="N53" s="5"/>
      <c r="O53" s="5"/>
      <c r="P53" s="2"/>
      <c r="Q53" s="2"/>
    </row>
    <row r="54" spans="1:17" ht="12.95" customHeight="1">
      <c r="A54" s="144"/>
      <c r="B54" s="166" t="s">
        <v>23</v>
      </c>
      <c r="C54" s="166">
        <f>C53/C29</f>
        <v>1440</v>
      </c>
      <c r="D54" s="166" t="s">
        <v>21</v>
      </c>
      <c r="E54" s="159"/>
      <c r="F54" s="159"/>
      <c r="G54" s="160"/>
      <c r="H54" s="6"/>
      <c r="L54" s="6"/>
      <c r="M54" s="5"/>
      <c r="N54" s="5"/>
      <c r="O54" s="5"/>
      <c r="P54" s="2"/>
      <c r="Q54" s="2"/>
    </row>
    <row r="55" spans="1:17" ht="12.95" customHeight="1">
      <c r="A55" s="144"/>
      <c r="B55" s="166" t="s">
        <v>24</v>
      </c>
      <c r="C55" s="175">
        <f>C54*C41*C43*C45</f>
        <v>1274.1030398173257</v>
      </c>
      <c r="D55" s="166" t="s">
        <v>21</v>
      </c>
      <c r="E55" s="159"/>
      <c r="F55" s="159"/>
      <c r="G55" s="160"/>
      <c r="H55" s="6"/>
      <c r="L55" s="6"/>
      <c r="M55" s="5"/>
      <c r="N55" s="5"/>
      <c r="O55" s="5"/>
      <c r="P55" s="2"/>
      <c r="Q55" s="2"/>
    </row>
    <row r="56" spans="1:17" ht="12.95" customHeight="1">
      <c r="A56" s="144"/>
      <c r="B56" s="166" t="s">
        <v>25</v>
      </c>
      <c r="C56" s="171">
        <f>C55/C25</f>
        <v>14.644862526635928</v>
      </c>
      <c r="D56" s="166" t="s">
        <v>26</v>
      </c>
      <c r="E56" s="159"/>
      <c r="F56" s="159"/>
      <c r="G56" s="160"/>
      <c r="H56" s="6"/>
      <c r="L56" s="6"/>
      <c r="M56" s="5"/>
      <c r="N56" s="5"/>
      <c r="O56" s="5"/>
      <c r="P56" s="2"/>
      <c r="Q56" s="2"/>
    </row>
    <row r="57" spans="1:17" ht="12.95" customHeight="1">
      <c r="A57" s="144"/>
      <c r="B57" s="166" t="s">
        <v>27</v>
      </c>
      <c r="C57" s="171">
        <f>(C55-C50)/C25</f>
        <v>14.152251689197504</v>
      </c>
      <c r="D57" s="166" t="s">
        <v>26</v>
      </c>
      <c r="E57" s="159"/>
      <c r="F57" s="159"/>
      <c r="G57" s="160"/>
      <c r="H57" s="6"/>
      <c r="L57" s="6"/>
      <c r="M57" s="5"/>
      <c r="N57" s="5"/>
      <c r="O57" s="5"/>
      <c r="P57" s="2"/>
      <c r="Q57" s="2"/>
    </row>
    <row r="58" spans="1:17" ht="12.95" customHeight="1">
      <c r="A58" s="144"/>
      <c r="B58" s="159"/>
      <c r="C58" s="171">
        <f>C57*C26</f>
        <v>4557.0250439215961</v>
      </c>
      <c r="D58" s="166" t="s">
        <v>28</v>
      </c>
      <c r="E58" s="159"/>
      <c r="F58" s="159"/>
      <c r="G58" s="160"/>
      <c r="H58" s="6"/>
      <c r="L58" s="6"/>
      <c r="M58" s="5"/>
      <c r="N58" s="7"/>
      <c r="O58" s="5"/>
      <c r="P58" s="2"/>
      <c r="Q58" s="2"/>
    </row>
    <row r="59" spans="1:17" ht="12.95" customHeight="1">
      <c r="A59" s="144"/>
      <c r="B59" s="159"/>
      <c r="C59" s="171">
        <f>C58*C29</f>
        <v>95697.525922353525</v>
      </c>
      <c r="D59" s="166" t="s">
        <v>29</v>
      </c>
      <c r="E59" s="159"/>
      <c r="F59" s="159"/>
      <c r="G59" s="160"/>
      <c r="H59" s="6"/>
      <c r="L59" s="6"/>
      <c r="M59" s="5"/>
      <c r="N59" s="5"/>
      <c r="O59" s="5"/>
      <c r="P59" s="2"/>
      <c r="Q59" s="2"/>
    </row>
    <row r="60" spans="1:17" ht="3.75" customHeight="1">
      <c r="A60" s="144"/>
      <c r="B60" s="159"/>
      <c r="C60" s="176"/>
      <c r="D60" s="153"/>
      <c r="E60" s="159"/>
      <c r="F60" s="159"/>
      <c r="G60" s="160"/>
      <c r="H60" s="6"/>
      <c r="L60" s="6"/>
      <c r="M60" s="5"/>
      <c r="N60" s="5"/>
      <c r="O60" s="5"/>
      <c r="P60" s="2"/>
      <c r="Q60" s="2"/>
    </row>
    <row r="61" spans="1:17" ht="12.95" customHeight="1">
      <c r="A61" s="144"/>
      <c r="B61" s="340" t="s">
        <v>87</v>
      </c>
      <c r="C61" s="340"/>
      <c r="D61" s="153"/>
      <c r="E61" s="159"/>
      <c r="F61" s="159"/>
      <c r="G61" s="160"/>
      <c r="H61" s="6"/>
      <c r="L61" s="6"/>
      <c r="M61" s="5"/>
      <c r="N61" s="5"/>
      <c r="O61" s="5"/>
      <c r="P61" s="2"/>
      <c r="Q61" s="2"/>
    </row>
    <row r="62" spans="1:17" ht="12.95" customHeight="1">
      <c r="A62" s="144"/>
      <c r="B62" s="141" t="s">
        <v>86</v>
      </c>
      <c r="C62" s="141" t="s">
        <v>61</v>
      </c>
      <c r="D62" s="141" t="s">
        <v>68</v>
      </c>
      <c r="E62" s="159"/>
      <c r="F62" s="159"/>
      <c r="G62" s="160"/>
      <c r="H62" s="6"/>
      <c r="L62" s="6"/>
      <c r="M62" s="5"/>
      <c r="N62" s="5"/>
      <c r="O62" s="5"/>
      <c r="P62" s="2"/>
      <c r="Q62" s="2"/>
    </row>
    <row r="63" spans="1:17" ht="12.95" customHeight="1">
      <c r="A63" s="144"/>
      <c r="B63" s="141" t="s">
        <v>67</v>
      </c>
      <c r="C63" s="177">
        <v>3345</v>
      </c>
      <c r="D63" s="178">
        <f>(C63*C20)/D20</f>
        <v>1715.0211864406779</v>
      </c>
      <c r="E63" s="159"/>
      <c r="F63" s="159"/>
      <c r="G63" s="160"/>
      <c r="H63" s="6"/>
      <c r="L63" s="6"/>
      <c r="M63" s="5"/>
      <c r="N63" s="5"/>
      <c r="O63" s="5"/>
      <c r="P63" s="2"/>
      <c r="Q63" s="2"/>
    </row>
    <row r="64" spans="1:17" ht="12.95" customHeight="1">
      <c r="A64" s="144"/>
      <c r="B64" s="141" t="s">
        <v>32</v>
      </c>
      <c r="C64" s="177">
        <v>0</v>
      </c>
      <c r="D64" s="178">
        <f>(C64*C19)/D19</f>
        <v>0</v>
      </c>
      <c r="E64" s="159"/>
      <c r="F64" s="159"/>
      <c r="G64" s="160"/>
      <c r="H64" s="6"/>
      <c r="L64" s="6"/>
      <c r="M64" s="5"/>
      <c r="N64" s="5"/>
      <c r="O64" s="5"/>
      <c r="P64" s="2"/>
      <c r="Q64" s="2"/>
    </row>
    <row r="65" spans="1:7">
      <c r="A65" s="144"/>
      <c r="B65" s="144"/>
      <c r="C65" s="144"/>
      <c r="D65" s="144"/>
      <c r="E65" s="144"/>
      <c r="F65" s="144"/>
      <c r="G65" s="144"/>
    </row>
    <row r="66" spans="1:7">
      <c r="A66" s="144"/>
      <c r="B66" s="144"/>
      <c r="C66" s="144"/>
      <c r="D66" s="144"/>
      <c r="E66" s="144"/>
      <c r="F66" s="144"/>
      <c r="G66" s="144"/>
    </row>
    <row r="67" spans="1:7">
      <c r="A67" s="144"/>
      <c r="B67" s="144"/>
      <c r="C67" s="144"/>
      <c r="D67" s="144"/>
      <c r="E67" s="144"/>
      <c r="F67" s="144"/>
      <c r="G67" s="144"/>
    </row>
    <row r="68" spans="1:7" ht="15" customHeight="1">
      <c r="A68" s="144"/>
      <c r="B68" s="337" t="s">
        <v>305</v>
      </c>
      <c r="C68" s="337"/>
      <c r="D68" s="337"/>
      <c r="E68" s="144"/>
      <c r="F68" s="144"/>
      <c r="G68" s="144"/>
    </row>
    <row r="69" spans="1:7" ht="3.75" customHeight="1">
      <c r="A69" s="144"/>
      <c r="B69" s="142"/>
      <c r="C69" s="159"/>
      <c r="D69" s="159"/>
      <c r="E69" s="144"/>
      <c r="F69" s="144"/>
      <c r="G69" s="144"/>
    </row>
    <row r="70" spans="1:7" ht="15" customHeight="1">
      <c r="A70" s="144"/>
      <c r="B70" s="337" t="s">
        <v>306</v>
      </c>
      <c r="C70" s="337"/>
      <c r="D70" s="145" t="s">
        <v>243</v>
      </c>
      <c r="E70" s="144"/>
      <c r="F70" s="144"/>
      <c r="G70" s="144"/>
    </row>
    <row r="71" spans="1:7" ht="15" customHeight="1">
      <c r="A71" s="144"/>
      <c r="B71" s="337" t="s">
        <v>59</v>
      </c>
      <c r="C71" s="337"/>
      <c r="D71" s="304">
        <v>0.97499999999999998</v>
      </c>
      <c r="E71" s="144"/>
      <c r="F71" s="144"/>
      <c r="G71" s="144"/>
    </row>
    <row r="72" spans="1:7" ht="15" customHeight="1">
      <c r="A72" s="144"/>
      <c r="B72" s="337" t="s">
        <v>1</v>
      </c>
      <c r="C72" s="337"/>
      <c r="D72" s="304">
        <v>7.7999999999999996E-3</v>
      </c>
      <c r="E72" s="144"/>
      <c r="F72" s="144"/>
      <c r="G72" s="144"/>
    </row>
    <row r="73" spans="1:7" ht="15" customHeight="1">
      <c r="A73" s="144"/>
      <c r="B73" s="337" t="s">
        <v>307</v>
      </c>
      <c r="C73" s="337"/>
      <c r="D73" s="304">
        <v>1.72E-2</v>
      </c>
      <c r="E73" s="144"/>
      <c r="F73" s="144"/>
      <c r="G73" s="144"/>
    </row>
    <row r="74" spans="1:7">
      <c r="A74" s="144"/>
      <c r="B74" s="142"/>
      <c r="C74" s="159"/>
      <c r="D74" s="304">
        <f>SUM(D71:D73)</f>
        <v>1</v>
      </c>
      <c r="E74" s="144"/>
      <c r="F74" s="144"/>
      <c r="G74" s="144"/>
    </row>
    <row r="75" spans="1:7" ht="2.25" customHeight="1">
      <c r="B75" s="142"/>
      <c r="C75" s="142"/>
      <c r="D75" s="142"/>
    </row>
    <row r="76" spans="1:7" ht="15" customHeight="1">
      <c r="B76" s="337" t="s">
        <v>308</v>
      </c>
      <c r="C76" s="337"/>
      <c r="D76" s="337"/>
    </row>
    <row r="77" spans="1:7" ht="3" customHeight="1">
      <c r="B77" s="142"/>
      <c r="C77" s="159"/>
      <c r="D77" s="159"/>
    </row>
    <row r="78" spans="1:7" ht="15" customHeight="1">
      <c r="B78" s="337" t="s">
        <v>306</v>
      </c>
      <c r="C78" s="337"/>
      <c r="D78" s="145" t="s">
        <v>243</v>
      </c>
    </row>
    <row r="79" spans="1:7" ht="15" customHeight="1">
      <c r="B79" s="337" t="s">
        <v>59</v>
      </c>
      <c r="C79" s="337"/>
      <c r="D79" s="304">
        <v>0.98</v>
      </c>
    </row>
    <row r="80" spans="1:7" ht="15" customHeight="1">
      <c r="B80" s="337" t="s">
        <v>1</v>
      </c>
      <c r="C80" s="337"/>
      <c r="D80" s="304">
        <v>1.7000000000000001E-2</v>
      </c>
    </row>
    <row r="81" spans="2:4" ht="15" customHeight="1">
      <c r="B81" s="337" t="s">
        <v>307</v>
      </c>
      <c r="C81" s="337"/>
      <c r="D81" s="304">
        <v>3.0000000000000001E-3</v>
      </c>
    </row>
    <row r="82" spans="2:4">
      <c r="B82" s="142"/>
      <c r="C82" s="159"/>
      <c r="D82" s="304">
        <f>SUM(D79:D81)</f>
        <v>1</v>
      </c>
    </row>
  </sheetData>
  <mergeCells count="16">
    <mergeCell ref="B22:D22"/>
    <mergeCell ref="B27:C27"/>
    <mergeCell ref="B61:C61"/>
    <mergeCell ref="B14:F14"/>
    <mergeCell ref="B16:F16"/>
    <mergeCell ref="B15:F15"/>
    <mergeCell ref="B68:D68"/>
    <mergeCell ref="B71:C71"/>
    <mergeCell ref="B72:C72"/>
    <mergeCell ref="B73:C73"/>
    <mergeCell ref="B76:D76"/>
    <mergeCell ref="B78:C78"/>
    <mergeCell ref="B81:C81"/>
    <mergeCell ref="B80:C80"/>
    <mergeCell ref="B79:C79"/>
    <mergeCell ref="B70:C70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Q114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19.5703125" style="1" bestFit="1" customWidth="1"/>
    <col min="3" max="3" width="20.28515625" style="1" customWidth="1"/>
    <col min="4" max="4" width="16.85546875" style="1" customWidth="1"/>
    <col min="5" max="5" width="17.42578125" style="1" customWidth="1"/>
    <col min="6" max="6" width="16.140625" style="1" bestFit="1" customWidth="1"/>
    <col min="7" max="7" width="23.140625" style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>
      <c r="A1" s="142"/>
      <c r="B1" s="142"/>
      <c r="C1" s="142"/>
      <c r="D1" s="142"/>
      <c r="E1" s="142"/>
      <c r="F1" s="142"/>
      <c r="G1" s="142"/>
    </row>
    <row r="2" spans="1:17" ht="12" customHeight="1">
      <c r="A2" s="142"/>
      <c r="B2" s="27" t="s">
        <v>54</v>
      </c>
      <c r="C2" s="27" t="s">
        <v>83</v>
      </c>
      <c r="D2" s="143"/>
      <c r="E2" s="140" t="s">
        <v>66</v>
      </c>
      <c r="F2" s="179">
        <v>40806</v>
      </c>
      <c r="G2" s="142"/>
      <c r="H2" s="8"/>
      <c r="I2" s="8"/>
      <c r="J2" s="8"/>
      <c r="K2" s="8"/>
      <c r="L2" s="8"/>
      <c r="M2" s="8"/>
      <c r="N2" s="8"/>
      <c r="O2" s="8"/>
      <c r="P2" s="8"/>
      <c r="Q2" s="8"/>
    </row>
    <row r="3" spans="1:17" ht="12" customHeight="1">
      <c r="A3" s="142"/>
      <c r="B3" s="27" t="s">
        <v>55</v>
      </c>
      <c r="C3" s="27" t="s">
        <v>84</v>
      </c>
      <c r="D3" s="143"/>
      <c r="E3" s="143"/>
      <c r="F3" s="143"/>
      <c r="G3" s="142"/>
      <c r="H3" s="8"/>
      <c r="I3" s="8"/>
      <c r="J3" s="8"/>
      <c r="K3" s="8"/>
      <c r="L3" s="8"/>
      <c r="M3" s="8"/>
      <c r="N3" s="8"/>
      <c r="O3" s="8"/>
      <c r="P3" s="8"/>
      <c r="Q3" s="8"/>
    </row>
    <row r="4" spans="1:17" ht="12" customHeight="1">
      <c r="A4" s="142"/>
      <c r="B4" s="27" t="s">
        <v>56</v>
      </c>
      <c r="C4" s="27">
        <v>12</v>
      </c>
      <c r="D4" s="143"/>
      <c r="E4" s="143"/>
      <c r="F4" s="143"/>
      <c r="G4" s="142"/>
      <c r="H4" s="8"/>
      <c r="I4" s="8"/>
      <c r="J4" s="8"/>
      <c r="K4" s="8"/>
      <c r="L4" s="8"/>
      <c r="M4" s="8"/>
      <c r="N4" s="8"/>
      <c r="O4" s="8"/>
      <c r="P4" s="8"/>
      <c r="Q4" s="8"/>
    </row>
    <row r="5" spans="1:17" ht="3.75" customHeight="1">
      <c r="A5" s="142"/>
      <c r="B5" s="143"/>
      <c r="C5" s="143"/>
      <c r="D5" s="143"/>
      <c r="E5" s="143"/>
      <c r="F5" s="143"/>
      <c r="G5" s="142"/>
      <c r="H5" s="8"/>
      <c r="I5" s="8"/>
      <c r="J5" s="8"/>
      <c r="K5" s="8"/>
      <c r="L5" s="8"/>
      <c r="M5" s="8"/>
      <c r="N5" s="8"/>
      <c r="O5" s="8"/>
      <c r="P5" s="8"/>
      <c r="Q5" s="8"/>
    </row>
    <row r="6" spans="1:17" ht="12" customHeight="1">
      <c r="A6" s="142"/>
      <c r="B6" s="30" t="s">
        <v>119</v>
      </c>
      <c r="C6" s="27" t="s">
        <v>61</v>
      </c>
      <c r="D6" s="27" t="s">
        <v>63</v>
      </c>
      <c r="E6" s="27" t="s">
        <v>62</v>
      </c>
      <c r="F6" s="27" t="s">
        <v>7</v>
      </c>
      <c r="G6" s="142"/>
      <c r="H6" s="8"/>
      <c r="I6" s="8"/>
      <c r="J6" s="8"/>
      <c r="K6" s="8"/>
      <c r="L6" s="8"/>
      <c r="M6" s="8"/>
      <c r="N6" s="8"/>
      <c r="O6" s="8"/>
      <c r="P6" s="8"/>
      <c r="Q6" s="8"/>
    </row>
    <row r="7" spans="1:17" ht="12" customHeight="1">
      <c r="A7" s="142"/>
      <c r="B7" s="27" t="s">
        <v>32</v>
      </c>
      <c r="C7" s="180">
        <v>0</v>
      </c>
      <c r="D7" s="27" t="s">
        <v>64</v>
      </c>
      <c r="E7" s="181">
        <v>16.78</v>
      </c>
      <c r="F7" s="182">
        <f>C7*E7</f>
        <v>0</v>
      </c>
      <c r="G7" s="142"/>
      <c r="H7" s="8"/>
      <c r="I7" s="8"/>
      <c r="J7" s="8"/>
      <c r="K7" s="8"/>
      <c r="L7" s="8"/>
      <c r="M7" s="8"/>
      <c r="N7" s="8"/>
      <c r="O7" s="8"/>
      <c r="P7" s="8"/>
      <c r="Q7" s="8"/>
    </row>
    <row r="8" spans="1:17" ht="12" customHeight="1">
      <c r="A8" s="142"/>
      <c r="B8" s="27" t="s">
        <v>33</v>
      </c>
      <c r="C8" s="180">
        <v>148</v>
      </c>
      <c r="D8" s="27" t="s">
        <v>64</v>
      </c>
      <c r="E8" s="181">
        <v>16.78</v>
      </c>
      <c r="F8" s="182">
        <f>C8*E8</f>
        <v>2483.44</v>
      </c>
      <c r="G8" s="142"/>
      <c r="H8" s="8"/>
      <c r="I8" s="8"/>
      <c r="J8" s="8"/>
      <c r="K8" s="8"/>
      <c r="L8" s="8"/>
      <c r="M8" s="8"/>
      <c r="N8" s="8"/>
      <c r="O8" s="8"/>
      <c r="P8" s="8"/>
      <c r="Q8" s="8"/>
    </row>
    <row r="9" spans="1:17" ht="12" customHeight="1">
      <c r="A9" s="142"/>
      <c r="B9" s="27" t="s">
        <v>85</v>
      </c>
      <c r="C9" s="180">
        <v>38</v>
      </c>
      <c r="D9" s="27" t="s">
        <v>64</v>
      </c>
      <c r="E9" s="181">
        <v>19.170000000000002</v>
      </c>
      <c r="F9" s="182">
        <f>C9*E9</f>
        <v>728.46</v>
      </c>
      <c r="G9" s="142"/>
      <c r="H9" s="8"/>
      <c r="I9" s="8"/>
      <c r="J9" s="8"/>
      <c r="K9" s="8"/>
      <c r="L9" s="8"/>
      <c r="M9" s="8"/>
      <c r="N9" s="8"/>
      <c r="O9" s="8"/>
      <c r="P9" s="8"/>
      <c r="Q9" s="8"/>
    </row>
    <row r="10" spans="1:17" ht="3" customHeight="1">
      <c r="A10" s="142"/>
      <c r="B10" s="143"/>
      <c r="C10" s="143"/>
      <c r="D10" s="143"/>
      <c r="E10" s="143"/>
      <c r="F10" s="143"/>
      <c r="G10" s="142"/>
      <c r="H10" s="8"/>
      <c r="I10" s="8"/>
      <c r="J10" s="8"/>
      <c r="K10" s="8"/>
      <c r="L10" s="8"/>
      <c r="M10" s="8"/>
      <c r="N10" s="8"/>
      <c r="O10" s="8"/>
      <c r="P10" s="8"/>
      <c r="Q10" s="8"/>
    </row>
    <row r="11" spans="1:17" ht="12" customHeight="1">
      <c r="A11" s="142"/>
      <c r="B11" s="347" t="s">
        <v>34</v>
      </c>
      <c r="C11" s="347"/>
      <c r="D11" s="183"/>
      <c r="E11" s="183"/>
      <c r="F11" s="183"/>
      <c r="G11" s="142"/>
      <c r="H11" s="8"/>
      <c r="I11" s="8"/>
      <c r="J11" s="8"/>
      <c r="K11" s="8"/>
      <c r="L11" s="8"/>
      <c r="M11" s="8"/>
      <c r="N11" s="8"/>
      <c r="O11" s="8"/>
      <c r="P11" s="8"/>
      <c r="Q11" s="8"/>
    </row>
    <row r="12" spans="1:17" ht="12" customHeight="1">
      <c r="A12" s="142"/>
      <c r="B12" s="347" t="s">
        <v>35</v>
      </c>
      <c r="C12" s="347"/>
      <c r="D12" s="183"/>
      <c r="E12" s="183"/>
      <c r="F12" s="183"/>
      <c r="G12" s="142"/>
      <c r="H12" s="8"/>
      <c r="I12" s="8"/>
      <c r="J12" s="8"/>
      <c r="K12" s="8"/>
      <c r="L12" s="8"/>
      <c r="M12" s="8"/>
      <c r="N12" s="8"/>
      <c r="O12" s="8"/>
      <c r="P12" s="8"/>
      <c r="Q12" s="8"/>
    </row>
    <row r="13" spans="1:17" ht="3.75" customHeight="1">
      <c r="A13" s="142"/>
      <c r="B13" s="142"/>
      <c r="C13" s="183"/>
      <c r="D13" s="183"/>
      <c r="E13" s="183"/>
      <c r="F13" s="183"/>
      <c r="G13" s="142"/>
      <c r="H13" s="8"/>
      <c r="I13" s="8"/>
      <c r="J13" s="8"/>
      <c r="K13" s="8"/>
      <c r="L13" s="8"/>
      <c r="M13" s="8"/>
      <c r="N13" s="8"/>
      <c r="O13" s="8"/>
      <c r="P13" s="8"/>
      <c r="Q13" s="8"/>
    </row>
    <row r="14" spans="1:17" ht="12" customHeight="1">
      <c r="A14" s="142"/>
      <c r="B14" s="184" t="s">
        <v>69</v>
      </c>
      <c r="C14" s="185"/>
      <c r="D14" s="186"/>
      <c r="E14" s="186"/>
      <c r="F14" s="186"/>
      <c r="G14" s="142"/>
      <c r="H14" s="8"/>
      <c r="I14" s="8"/>
      <c r="J14" s="8"/>
      <c r="K14" s="8"/>
      <c r="L14" s="8"/>
      <c r="M14" s="8"/>
      <c r="N14" s="8"/>
      <c r="O14" s="8"/>
      <c r="P14" s="8"/>
      <c r="Q14" s="8"/>
    </row>
    <row r="15" spans="1:17" ht="12" customHeight="1">
      <c r="A15" s="142"/>
      <c r="B15" s="349" t="s">
        <v>101</v>
      </c>
      <c r="C15" s="350"/>
      <c r="D15" s="350"/>
      <c r="E15" s="350"/>
      <c r="F15" s="351"/>
      <c r="G15" s="142"/>
      <c r="H15" s="8"/>
      <c r="I15" s="8"/>
      <c r="J15" s="8"/>
      <c r="K15" s="8"/>
      <c r="L15" s="8"/>
      <c r="M15" s="8"/>
      <c r="N15" s="8"/>
      <c r="O15" s="8"/>
      <c r="P15" s="8"/>
      <c r="Q15" s="8"/>
    </row>
    <row r="16" spans="1:17" ht="15.75" customHeight="1">
      <c r="A16" s="142"/>
      <c r="B16" s="349" t="s">
        <v>234</v>
      </c>
      <c r="C16" s="350"/>
      <c r="D16" s="350"/>
      <c r="E16" s="350"/>
      <c r="F16" s="351"/>
      <c r="G16" s="142"/>
      <c r="H16" s="8"/>
      <c r="I16" s="8"/>
      <c r="J16" s="8"/>
      <c r="K16" s="8"/>
      <c r="L16" s="8"/>
      <c r="M16" s="8"/>
      <c r="N16" s="8"/>
      <c r="O16" s="8"/>
      <c r="P16" s="8"/>
      <c r="Q16" s="8"/>
    </row>
    <row r="17" spans="1:17" ht="12.75" customHeight="1">
      <c r="A17" s="142"/>
      <c r="B17" s="352" t="s">
        <v>102</v>
      </c>
      <c r="C17" s="353"/>
      <c r="D17" s="353"/>
      <c r="E17" s="353"/>
      <c r="F17" s="354"/>
      <c r="G17" s="142"/>
      <c r="H17" s="8"/>
      <c r="I17" s="8"/>
      <c r="J17" s="8"/>
      <c r="K17" s="8"/>
      <c r="L17" s="8"/>
      <c r="M17" s="8"/>
      <c r="N17" s="8"/>
      <c r="O17" s="8"/>
      <c r="P17" s="8"/>
      <c r="Q17" s="8"/>
    </row>
    <row r="18" spans="1:17" ht="4.5" customHeight="1">
      <c r="A18" s="142"/>
      <c r="B18" s="187"/>
      <c r="C18" s="187"/>
      <c r="D18" s="187"/>
      <c r="E18" s="187"/>
      <c r="F18" s="187"/>
      <c r="G18" s="188"/>
      <c r="H18" s="31"/>
      <c r="I18" s="31"/>
      <c r="J18" s="32"/>
      <c r="K18" s="8"/>
      <c r="L18" s="8"/>
      <c r="M18" s="8"/>
      <c r="N18" s="8"/>
      <c r="O18" s="8"/>
      <c r="P18" s="8"/>
      <c r="Q18" s="8"/>
    </row>
    <row r="19" spans="1:17" ht="12" customHeight="1">
      <c r="A19" s="142"/>
      <c r="B19" s="348" t="s">
        <v>4</v>
      </c>
      <c r="C19" s="348"/>
      <c r="D19" s="348"/>
      <c r="E19" s="359" t="s">
        <v>90</v>
      </c>
      <c r="F19" s="360"/>
      <c r="G19" s="189"/>
      <c r="H19" s="33"/>
      <c r="I19" s="33"/>
      <c r="J19" s="33"/>
      <c r="K19" s="33"/>
      <c r="L19" s="33"/>
      <c r="M19" s="32"/>
      <c r="N19" s="32"/>
      <c r="O19" s="32"/>
      <c r="P19" s="32"/>
      <c r="Q19" s="32"/>
    </row>
    <row r="20" spans="1:17" ht="12" customHeight="1">
      <c r="A20" s="142"/>
      <c r="B20" s="30" t="s">
        <v>5</v>
      </c>
      <c r="C20" s="357">
        <v>391.17</v>
      </c>
      <c r="D20" s="357"/>
      <c r="E20" s="361"/>
      <c r="F20" s="362"/>
      <c r="G20" s="189"/>
      <c r="H20" s="33"/>
      <c r="I20" s="33"/>
      <c r="J20" s="33"/>
      <c r="K20" s="33"/>
      <c r="L20" s="33"/>
      <c r="M20" s="32"/>
      <c r="N20" s="32"/>
      <c r="O20" s="32"/>
      <c r="P20" s="32"/>
      <c r="Q20" s="32"/>
    </row>
    <row r="21" spans="1:17" ht="3" customHeight="1">
      <c r="A21" s="142"/>
      <c r="B21" s="29"/>
      <c r="C21" s="29"/>
      <c r="D21" s="29"/>
      <c r="E21" s="29"/>
      <c r="F21" s="29"/>
      <c r="G21" s="189"/>
      <c r="H21" s="33"/>
      <c r="I21" s="33"/>
      <c r="J21" s="33"/>
      <c r="K21" s="33"/>
      <c r="L21" s="33"/>
      <c r="M21" s="32"/>
      <c r="N21" s="32"/>
      <c r="O21" s="32"/>
      <c r="P21" s="32"/>
      <c r="Q21" s="32"/>
    </row>
    <row r="22" spans="1:17" ht="15">
      <c r="A22" s="142"/>
      <c r="B22" s="190" t="s">
        <v>76</v>
      </c>
      <c r="C22" s="191">
        <f>extrusora!C29</f>
        <v>21</v>
      </c>
      <c r="D22" s="29"/>
      <c r="E22" s="29"/>
      <c r="F22" s="29"/>
      <c r="G22" s="189"/>
      <c r="H22" s="33"/>
      <c r="I22" s="33"/>
      <c r="J22" s="33"/>
      <c r="K22" s="33"/>
      <c r="L22" s="33"/>
      <c r="M22" s="32"/>
      <c r="N22" s="32"/>
      <c r="O22" s="32"/>
      <c r="P22" s="32"/>
      <c r="Q22" s="32"/>
    </row>
    <row r="23" spans="1:17" ht="15">
      <c r="A23" s="142"/>
      <c r="B23" s="28" t="s">
        <v>8</v>
      </c>
      <c r="C23" s="28" t="s">
        <v>77</v>
      </c>
      <c r="D23" s="28" t="s">
        <v>78</v>
      </c>
      <c r="E23" s="28" t="s">
        <v>79</v>
      </c>
      <c r="F23" s="29"/>
      <c r="G23" s="189"/>
      <c r="H23" s="33"/>
      <c r="I23" s="33"/>
      <c r="J23" s="33"/>
      <c r="K23" s="33"/>
      <c r="L23" s="33"/>
      <c r="M23" s="32"/>
      <c r="N23" s="32"/>
      <c r="O23" s="32"/>
      <c r="P23" s="32"/>
      <c r="Q23" s="32"/>
    </row>
    <row r="24" spans="1:17" ht="15">
      <c r="A24" s="142"/>
      <c r="B24" s="30">
        <v>3</v>
      </c>
      <c r="C24" s="30">
        <v>8</v>
      </c>
      <c r="D24" s="320">
        <f>C22-(C24/C25)</f>
        <v>19</v>
      </c>
      <c r="E24" s="192">
        <f>D24*C24*B24</f>
        <v>456</v>
      </c>
      <c r="F24" s="29"/>
      <c r="G24" s="189"/>
      <c r="H24" s="33"/>
      <c r="I24" s="33"/>
      <c r="J24" s="33"/>
      <c r="K24" s="33"/>
      <c r="L24" s="33"/>
      <c r="M24" s="32"/>
      <c r="N24" s="32"/>
      <c r="O24" s="32"/>
      <c r="P24" s="32"/>
      <c r="Q24" s="32"/>
    </row>
    <row r="25" spans="1:17" ht="15">
      <c r="A25" s="142"/>
      <c r="B25" s="30">
        <v>3</v>
      </c>
      <c r="C25" s="30">
        <v>4</v>
      </c>
      <c r="D25" s="30">
        <v>4</v>
      </c>
      <c r="E25" s="192">
        <f>D25*C25*B25</f>
        <v>48</v>
      </c>
      <c r="F25" s="29"/>
      <c r="G25" s="189"/>
      <c r="H25" s="33"/>
      <c r="I25" s="33"/>
      <c r="J25" s="33"/>
      <c r="K25" s="33"/>
      <c r="L25" s="33"/>
      <c r="M25" s="32"/>
      <c r="N25" s="32"/>
      <c r="O25" s="32"/>
      <c r="P25" s="32"/>
      <c r="Q25" s="32"/>
    </row>
    <row r="26" spans="1:17" ht="15">
      <c r="A26" s="142"/>
      <c r="B26" s="29"/>
      <c r="C26" s="29"/>
      <c r="D26" s="28" t="s">
        <v>7</v>
      </c>
      <c r="E26" s="193">
        <f>SUM(E24:E25)</f>
        <v>504</v>
      </c>
      <c r="F26" s="141" t="s">
        <v>310</v>
      </c>
      <c r="G26" s="189"/>
      <c r="H26" s="33"/>
      <c r="I26" s="33"/>
      <c r="J26" s="33"/>
      <c r="K26" s="33"/>
      <c r="L26" s="33"/>
      <c r="M26" s="32"/>
      <c r="N26" s="32"/>
      <c r="O26" s="32"/>
      <c r="P26" s="32"/>
      <c r="Q26" s="32"/>
    </row>
    <row r="27" spans="1:17" ht="15.75" customHeight="1">
      <c r="A27" s="142"/>
      <c r="B27" s="29"/>
      <c r="C27" s="29"/>
      <c r="D27" s="28" t="s">
        <v>7</v>
      </c>
      <c r="E27" s="193">
        <f>E26*F27</f>
        <v>2520</v>
      </c>
      <c r="F27" s="141">
        <v>5</v>
      </c>
      <c r="G27" s="189"/>
      <c r="H27" s="33"/>
      <c r="I27" s="33"/>
      <c r="J27" s="33"/>
      <c r="K27" s="33"/>
      <c r="L27" s="33"/>
      <c r="M27" s="32"/>
      <c r="N27" s="32"/>
      <c r="O27" s="32"/>
      <c r="P27" s="32"/>
      <c r="Q27" s="32"/>
    </row>
    <row r="28" spans="1:17" ht="2.25" customHeight="1">
      <c r="A28" s="142"/>
      <c r="B28" s="29"/>
      <c r="C28" s="29"/>
      <c r="D28" s="187"/>
      <c r="E28" s="194"/>
      <c r="F28" s="29"/>
      <c r="G28" s="189"/>
      <c r="H28" s="33"/>
      <c r="I28" s="33"/>
      <c r="J28" s="33"/>
      <c r="K28" s="33"/>
      <c r="L28" s="33"/>
      <c r="M28" s="32"/>
      <c r="N28" s="32"/>
      <c r="O28" s="32"/>
      <c r="P28" s="32"/>
      <c r="Q28" s="32"/>
    </row>
    <row r="29" spans="1:17" ht="15">
      <c r="A29" s="142"/>
      <c r="B29" s="30" t="s">
        <v>11</v>
      </c>
      <c r="C29" s="30">
        <v>0</v>
      </c>
      <c r="D29" s="30" t="s">
        <v>9</v>
      </c>
      <c r="E29" s="29"/>
      <c r="F29" s="29"/>
      <c r="G29" s="189"/>
      <c r="H29" s="33"/>
      <c r="I29" s="33"/>
      <c r="J29" s="33"/>
      <c r="K29" s="33"/>
      <c r="L29" s="33"/>
      <c r="M29" s="32"/>
      <c r="N29" s="32"/>
      <c r="O29" s="32"/>
      <c r="P29" s="32"/>
      <c r="Q29" s="32"/>
    </row>
    <row r="30" spans="1:17" ht="15">
      <c r="A30" s="142"/>
      <c r="B30" s="30" t="s">
        <v>12</v>
      </c>
      <c r="C30" s="30">
        <v>21</v>
      </c>
      <c r="D30" s="30" t="s">
        <v>10</v>
      </c>
      <c r="E30" s="29"/>
      <c r="F30" s="29"/>
      <c r="G30" s="189"/>
      <c r="H30" s="33"/>
      <c r="I30" s="33"/>
      <c r="J30" s="33"/>
      <c r="K30" s="33"/>
      <c r="L30" s="33"/>
      <c r="M30" s="32"/>
      <c r="N30" s="32"/>
      <c r="O30" s="32"/>
      <c r="P30" s="32"/>
      <c r="Q30" s="32"/>
    </row>
    <row r="31" spans="1:17" ht="15">
      <c r="A31" s="142"/>
      <c r="B31" s="28" t="s">
        <v>13</v>
      </c>
      <c r="C31" s="28">
        <f>SUM(C29:C30)</f>
        <v>21</v>
      </c>
      <c r="D31" s="30" t="s">
        <v>10</v>
      </c>
      <c r="E31" s="29"/>
      <c r="F31" s="29"/>
      <c r="G31" s="189"/>
      <c r="H31" s="33"/>
      <c r="I31" s="33"/>
      <c r="J31" s="33"/>
      <c r="K31" s="33"/>
      <c r="L31" s="33"/>
      <c r="M31" s="32"/>
      <c r="N31" s="32"/>
      <c r="O31" s="32"/>
      <c r="P31" s="32"/>
      <c r="Q31" s="32"/>
    </row>
    <row r="32" spans="1:17" ht="6" customHeight="1">
      <c r="A32" s="142"/>
      <c r="B32" s="187"/>
      <c r="C32" s="187"/>
      <c r="D32" s="29"/>
      <c r="E32" s="29"/>
      <c r="F32" s="29"/>
      <c r="G32" s="189"/>
      <c r="H32" s="33"/>
      <c r="I32" s="33"/>
      <c r="J32" s="33"/>
      <c r="K32" s="33"/>
      <c r="L32" s="33"/>
      <c r="M32" s="32"/>
      <c r="N32" s="32"/>
      <c r="O32" s="32"/>
      <c r="P32" s="32"/>
      <c r="Q32" s="32"/>
    </row>
    <row r="33" spans="1:17" ht="15">
      <c r="A33" s="142"/>
      <c r="B33" s="28" t="s">
        <v>14</v>
      </c>
      <c r="C33" s="28">
        <v>30</v>
      </c>
      <c r="D33" s="30" t="s">
        <v>10</v>
      </c>
      <c r="E33" s="29"/>
      <c r="F33" s="29"/>
      <c r="G33" s="189"/>
      <c r="H33" s="33"/>
      <c r="I33" s="33"/>
      <c r="J33" s="33"/>
      <c r="K33" s="33"/>
      <c r="L33" s="33"/>
      <c r="M33" s="32"/>
      <c r="N33" s="32"/>
      <c r="O33" s="32"/>
      <c r="P33" s="32"/>
      <c r="Q33" s="32"/>
    </row>
    <row r="34" spans="1:17" ht="15">
      <c r="A34" s="142"/>
      <c r="B34" s="28" t="s">
        <v>91</v>
      </c>
      <c r="C34" s="314">
        <v>0.4</v>
      </c>
      <c r="D34" s="29"/>
      <c r="E34" s="364" t="s">
        <v>171</v>
      </c>
      <c r="F34" s="364"/>
      <c r="G34" s="189"/>
      <c r="H34" s="33"/>
      <c r="I34" s="33"/>
      <c r="J34" s="33"/>
      <c r="K34" s="33"/>
      <c r="L34" s="33"/>
      <c r="M34" s="32"/>
      <c r="N34" s="32"/>
      <c r="O34" s="32"/>
      <c r="P34" s="32"/>
      <c r="Q34" s="32"/>
    </row>
    <row r="35" spans="1:17" ht="15">
      <c r="A35" s="142"/>
      <c r="B35" s="30" t="s">
        <v>15</v>
      </c>
      <c r="C35" s="324">
        <f>C33/C46</f>
        <v>6.2111801242236024E-2</v>
      </c>
      <c r="D35" s="29"/>
      <c r="E35" s="195" t="s">
        <v>169</v>
      </c>
      <c r="F35" s="196">
        <v>34</v>
      </c>
      <c r="G35" s="189"/>
      <c r="H35" s="33"/>
      <c r="I35" s="33"/>
      <c r="J35" s="33"/>
      <c r="K35" s="33"/>
      <c r="L35" s="33"/>
      <c r="M35" s="32"/>
      <c r="N35" s="32"/>
      <c r="O35" s="32"/>
      <c r="P35" s="32"/>
      <c r="Q35" s="32"/>
    </row>
    <row r="36" spans="1:17" ht="15">
      <c r="A36" s="142"/>
      <c r="B36" s="28" t="s">
        <v>15</v>
      </c>
      <c r="C36" s="314">
        <f>1-(C34+C35)</f>
        <v>0.53788819875776395</v>
      </c>
      <c r="D36" s="29"/>
      <c r="E36" s="195" t="s">
        <v>170</v>
      </c>
      <c r="F36" s="197">
        <v>15</v>
      </c>
      <c r="G36" s="189"/>
      <c r="H36" s="33"/>
      <c r="I36" s="33"/>
      <c r="J36" s="33"/>
      <c r="K36" s="33"/>
      <c r="L36" s="33"/>
      <c r="M36" s="32"/>
      <c r="N36" s="32"/>
      <c r="O36" s="32"/>
      <c r="P36" s="32"/>
      <c r="Q36" s="32"/>
    </row>
    <row r="37" spans="1:17" ht="15">
      <c r="A37" s="142"/>
      <c r="B37" s="28" t="s">
        <v>163</v>
      </c>
      <c r="C37" s="71">
        <f>'Família 08'!Q5</f>
        <v>7.4372840811817382E-3</v>
      </c>
      <c r="D37" s="29"/>
      <c r="E37" s="29"/>
      <c r="F37" s="29"/>
      <c r="G37" s="189"/>
      <c r="H37" s="33"/>
      <c r="I37" s="33"/>
      <c r="J37" s="33"/>
      <c r="K37" s="33"/>
      <c r="L37" s="33"/>
      <c r="M37" s="32"/>
      <c r="N37" s="32"/>
      <c r="O37" s="32"/>
      <c r="P37" s="32"/>
      <c r="Q37" s="32"/>
    </row>
    <row r="38" spans="1:17" ht="15">
      <c r="A38" s="142"/>
      <c r="B38" s="28" t="s">
        <v>16</v>
      </c>
      <c r="C38" s="314">
        <f>1-(C37)</f>
        <v>0.99256271591881828</v>
      </c>
      <c r="D38" s="29"/>
      <c r="E38" s="29"/>
      <c r="F38" s="29"/>
      <c r="G38" s="189"/>
      <c r="H38" s="33"/>
      <c r="I38" s="33"/>
      <c r="J38" s="33"/>
      <c r="K38" s="33"/>
      <c r="L38" s="33"/>
      <c r="M38" s="32"/>
      <c r="N38" s="32"/>
      <c r="O38" s="32"/>
      <c r="P38" s="32"/>
      <c r="Q38" s="32"/>
    </row>
    <row r="39" spans="1:17" ht="15">
      <c r="A39" s="142"/>
      <c r="B39" s="166" t="s">
        <v>312</v>
      </c>
      <c r="C39" s="172">
        <v>0</v>
      </c>
      <c r="D39" s="29"/>
      <c r="E39" s="29"/>
      <c r="F39" s="29"/>
      <c r="G39" s="189"/>
      <c r="H39" s="33"/>
      <c r="I39" s="33"/>
      <c r="J39" s="33"/>
      <c r="K39" s="33"/>
      <c r="L39" s="33"/>
      <c r="M39" s="32"/>
      <c r="N39" s="32"/>
      <c r="O39" s="32"/>
      <c r="P39" s="32"/>
      <c r="Q39" s="32"/>
    </row>
    <row r="40" spans="1:17" ht="15">
      <c r="A40" s="142"/>
      <c r="B40" s="166" t="s">
        <v>17</v>
      </c>
      <c r="C40" s="313">
        <f>1-C39</f>
        <v>1</v>
      </c>
      <c r="D40" s="29"/>
      <c r="E40" s="29"/>
      <c r="F40" s="29"/>
      <c r="G40" s="189"/>
      <c r="H40" s="33"/>
      <c r="I40" s="33"/>
      <c r="J40" s="33"/>
      <c r="K40" s="33"/>
      <c r="L40" s="33"/>
      <c r="M40" s="32"/>
      <c r="N40" s="32"/>
      <c r="O40" s="32"/>
      <c r="P40" s="32"/>
      <c r="Q40" s="32"/>
    </row>
    <row r="41" spans="1:17" ht="15">
      <c r="A41" s="142"/>
      <c r="B41" s="28" t="s">
        <v>164</v>
      </c>
      <c r="C41" s="198">
        <v>15</v>
      </c>
      <c r="D41" s="30" t="s">
        <v>166</v>
      </c>
      <c r="E41" s="29"/>
      <c r="F41" s="29"/>
      <c r="G41" s="189"/>
      <c r="H41" s="33"/>
      <c r="I41" s="33"/>
      <c r="J41" s="33"/>
      <c r="K41" s="33"/>
      <c r="L41" s="33"/>
      <c r="M41" s="32"/>
      <c r="N41" s="32"/>
      <c r="O41" s="32"/>
      <c r="P41" s="32"/>
      <c r="Q41" s="32"/>
    </row>
    <row r="42" spans="1:17" ht="15">
      <c r="A42" s="142"/>
      <c r="B42" s="30" t="s">
        <v>18</v>
      </c>
      <c r="C42" s="65">
        <f>((F35*F36)/60)/12</f>
        <v>0.70833333333333337</v>
      </c>
      <c r="D42" s="30" t="s">
        <v>10</v>
      </c>
      <c r="E42" s="29"/>
      <c r="F42" s="29"/>
      <c r="G42" s="189"/>
      <c r="H42" s="33"/>
      <c r="I42" s="33"/>
      <c r="J42" s="33"/>
      <c r="K42" s="33"/>
      <c r="L42" s="33"/>
      <c r="M42" s="32"/>
      <c r="N42" s="32"/>
      <c r="O42" s="32"/>
      <c r="P42" s="32"/>
      <c r="Q42" s="32"/>
    </row>
    <row r="43" spans="1:17" ht="15">
      <c r="A43" s="142"/>
      <c r="B43" s="30" t="s">
        <v>18</v>
      </c>
      <c r="C43" s="65">
        <f>C42*60</f>
        <v>42.5</v>
      </c>
      <c r="D43" s="30" t="s">
        <v>19</v>
      </c>
      <c r="E43" s="29"/>
      <c r="F43" s="29"/>
      <c r="G43" s="189"/>
      <c r="H43" s="33"/>
      <c r="I43" s="33"/>
      <c r="J43" s="33"/>
      <c r="K43" s="33"/>
      <c r="L43" s="33"/>
      <c r="M43" s="32"/>
      <c r="N43" s="32"/>
      <c r="O43" s="32"/>
      <c r="P43" s="32"/>
      <c r="Q43" s="32"/>
    </row>
    <row r="44" spans="1:17" ht="15">
      <c r="A44" s="142"/>
      <c r="B44" s="28" t="s">
        <v>20</v>
      </c>
      <c r="C44" s="64">
        <f>C43/C22</f>
        <v>2.0238095238095237</v>
      </c>
      <c r="D44" s="30" t="s">
        <v>21</v>
      </c>
      <c r="E44" s="29"/>
      <c r="F44" s="29"/>
      <c r="G44" s="189"/>
      <c r="H44" s="33"/>
      <c r="I44" s="33"/>
      <c r="J44" s="33"/>
      <c r="K44" s="33"/>
      <c r="L44" s="33"/>
      <c r="M44" s="32"/>
      <c r="N44" s="32"/>
      <c r="O44" s="32"/>
      <c r="P44" s="32"/>
      <c r="Q44" s="32"/>
    </row>
    <row r="45" spans="1:17" ht="5.25" customHeight="1">
      <c r="A45" s="142"/>
      <c r="B45" s="28"/>
      <c r="C45" s="64"/>
      <c r="D45" s="30"/>
      <c r="E45" s="29"/>
      <c r="F45" s="29"/>
      <c r="G45" s="189"/>
      <c r="H45" s="33"/>
      <c r="I45" s="33"/>
      <c r="J45" s="33"/>
      <c r="K45" s="33"/>
      <c r="L45" s="33"/>
      <c r="M45" s="32"/>
      <c r="N45" s="32"/>
      <c r="O45" s="32"/>
      <c r="P45" s="32"/>
      <c r="Q45" s="32"/>
    </row>
    <row r="46" spans="1:17" ht="15">
      <c r="A46" s="142"/>
      <c r="B46" s="28" t="s">
        <v>22</v>
      </c>
      <c r="C46" s="64">
        <f>E26-C31</f>
        <v>483</v>
      </c>
      <c r="D46" s="28" t="s">
        <v>10</v>
      </c>
      <c r="E46" s="143"/>
      <c r="F46" s="143"/>
      <c r="G46" s="142"/>
      <c r="H46" s="33"/>
      <c r="I46" s="33"/>
      <c r="J46" s="33"/>
      <c r="K46" s="33"/>
      <c r="L46" s="33"/>
      <c r="M46" s="32"/>
      <c r="N46" s="32"/>
      <c r="O46" s="32"/>
      <c r="P46" s="32"/>
      <c r="Q46" s="32"/>
    </row>
    <row r="47" spans="1:17" ht="15">
      <c r="A47" s="142"/>
      <c r="B47" s="28" t="s">
        <v>22</v>
      </c>
      <c r="C47" s="28">
        <f>C46*60</f>
        <v>28980</v>
      </c>
      <c r="D47" s="28" t="s">
        <v>19</v>
      </c>
      <c r="E47" s="143"/>
      <c r="F47" s="143"/>
      <c r="G47" s="142"/>
      <c r="H47" s="33"/>
      <c r="I47" s="8"/>
      <c r="J47" s="8"/>
      <c r="K47" s="8"/>
      <c r="L47" s="33"/>
      <c r="M47" s="32"/>
      <c r="N47" s="32"/>
      <c r="O47" s="32"/>
      <c r="P47" s="32"/>
      <c r="Q47" s="32"/>
    </row>
    <row r="48" spans="1:17" ht="15">
      <c r="A48" s="142"/>
      <c r="B48" s="28" t="s">
        <v>23</v>
      </c>
      <c r="C48" s="28">
        <f>C47/C22</f>
        <v>1380</v>
      </c>
      <c r="D48" s="28" t="s">
        <v>21</v>
      </c>
      <c r="E48" s="29"/>
      <c r="F48" s="29"/>
      <c r="G48" s="189"/>
      <c r="H48" s="33"/>
      <c r="I48" s="8"/>
      <c r="J48" s="8"/>
      <c r="K48" s="8"/>
      <c r="L48" s="33"/>
      <c r="M48" s="32"/>
      <c r="N48" s="32"/>
      <c r="O48" s="32"/>
      <c r="P48" s="32"/>
      <c r="Q48" s="32"/>
    </row>
    <row r="49" spans="1:17" ht="15">
      <c r="A49" s="142"/>
      <c r="B49" s="28" t="s">
        <v>24</v>
      </c>
      <c r="C49" s="66">
        <f>C48*C36*C38*C40</f>
        <v>736.7651245591685</v>
      </c>
      <c r="D49" s="28" t="s">
        <v>21</v>
      </c>
      <c r="E49" s="29"/>
      <c r="F49" s="29"/>
      <c r="G49" s="189"/>
      <c r="H49" s="33"/>
      <c r="I49" s="8"/>
      <c r="J49" s="8"/>
      <c r="K49" s="8"/>
      <c r="L49" s="33"/>
      <c r="M49" s="32"/>
      <c r="N49" s="32"/>
      <c r="O49" s="32"/>
      <c r="P49" s="32"/>
      <c r="Q49" s="32"/>
    </row>
    <row r="50" spans="1:17" ht="15">
      <c r="A50" s="142"/>
      <c r="B50" s="28" t="s">
        <v>25</v>
      </c>
      <c r="C50" s="64">
        <f>(C49*C87)/C20</f>
        <v>2505.0428603003656</v>
      </c>
      <c r="D50" s="28" t="s">
        <v>146</v>
      </c>
      <c r="E50" s="29"/>
      <c r="F50" s="29"/>
      <c r="G50" s="189"/>
      <c r="H50" s="33"/>
      <c r="I50" s="8"/>
      <c r="J50" s="8"/>
      <c r="K50" s="8"/>
      <c r="L50" s="33"/>
      <c r="M50" s="32"/>
      <c r="N50" s="32"/>
      <c r="O50" s="32"/>
      <c r="P50" s="32"/>
      <c r="Q50" s="32"/>
    </row>
    <row r="51" spans="1:17" ht="15">
      <c r="A51" s="142"/>
      <c r="B51" s="28" t="s">
        <v>27</v>
      </c>
      <c r="C51" s="64">
        <f>((C49-C44)*C87)/C20</f>
        <v>2498.1617940972656</v>
      </c>
      <c r="D51" s="28" t="s">
        <v>146</v>
      </c>
      <c r="E51" s="29"/>
      <c r="F51" s="29"/>
      <c r="G51" s="189"/>
      <c r="H51" s="33"/>
      <c r="I51" s="8"/>
      <c r="J51" s="8"/>
      <c r="K51" s="8"/>
      <c r="L51" s="33"/>
      <c r="M51" s="32"/>
      <c r="N51" s="32"/>
      <c r="O51" s="32"/>
      <c r="P51" s="32"/>
      <c r="Q51" s="32"/>
    </row>
    <row r="52" spans="1:17" ht="15">
      <c r="A52" s="142"/>
      <c r="B52" s="29"/>
      <c r="C52" s="64">
        <f>C51*23</f>
        <v>57457.721264237109</v>
      </c>
      <c r="D52" s="28" t="s">
        <v>147</v>
      </c>
      <c r="E52" s="29"/>
      <c r="F52" s="29"/>
      <c r="G52" s="189"/>
      <c r="H52" s="33"/>
      <c r="I52" s="8"/>
      <c r="J52" s="8"/>
      <c r="K52" s="8"/>
      <c r="L52" s="33"/>
      <c r="M52" s="32"/>
      <c r="N52" s="35"/>
      <c r="O52" s="32"/>
      <c r="P52" s="32"/>
      <c r="Q52" s="32"/>
    </row>
    <row r="53" spans="1:17" ht="15">
      <c r="A53" s="142"/>
      <c r="B53" s="29"/>
      <c r="C53" s="29"/>
      <c r="D53" s="29"/>
      <c r="E53" s="29"/>
      <c r="F53" s="29"/>
      <c r="G53" s="189"/>
      <c r="H53" s="33"/>
      <c r="I53" s="8"/>
      <c r="J53" s="8"/>
      <c r="K53" s="8"/>
      <c r="L53" s="33"/>
      <c r="M53" s="32"/>
      <c r="N53" s="32"/>
      <c r="O53" s="32"/>
      <c r="P53" s="32"/>
      <c r="Q53" s="32"/>
    </row>
    <row r="54" spans="1:17" ht="3.75" customHeight="1">
      <c r="A54" s="142"/>
      <c r="B54" s="29"/>
      <c r="C54" s="199"/>
      <c r="D54" s="187"/>
      <c r="E54" s="29"/>
      <c r="F54" s="29"/>
      <c r="G54" s="189"/>
      <c r="H54" s="33"/>
      <c r="I54" s="8"/>
      <c r="J54" s="8"/>
      <c r="K54" s="8"/>
      <c r="L54" s="33"/>
      <c r="M54" s="32"/>
      <c r="N54" s="32"/>
      <c r="O54" s="32"/>
      <c r="P54" s="32"/>
      <c r="Q54" s="32"/>
    </row>
    <row r="55" spans="1:17" ht="15.75" customHeight="1">
      <c r="A55" s="142"/>
      <c r="B55" s="142"/>
      <c r="C55" s="142"/>
      <c r="D55" s="142"/>
      <c r="E55" s="29"/>
      <c r="F55" s="29"/>
      <c r="G55" s="189"/>
      <c r="H55" s="33"/>
      <c r="I55" s="8"/>
      <c r="J55" s="8"/>
      <c r="K55" s="8"/>
      <c r="L55" s="33"/>
      <c r="M55" s="32"/>
      <c r="N55" s="32"/>
      <c r="O55" s="32"/>
      <c r="P55" s="32"/>
      <c r="Q55" s="32"/>
    </row>
    <row r="56" spans="1:17" ht="15">
      <c r="A56" s="142"/>
      <c r="B56" s="142"/>
      <c r="C56" s="142"/>
      <c r="D56" s="142"/>
      <c r="E56" s="29"/>
      <c r="F56" s="29"/>
      <c r="G56" s="189"/>
      <c r="H56" s="33"/>
      <c r="I56" s="8"/>
      <c r="J56" s="8"/>
      <c r="K56" s="8"/>
      <c r="L56" s="33"/>
      <c r="M56" s="32"/>
      <c r="N56" s="32"/>
      <c r="O56" s="32"/>
      <c r="P56" s="32"/>
      <c r="Q56" s="32"/>
    </row>
    <row r="57" spans="1:17" ht="15">
      <c r="A57" s="142"/>
      <c r="B57" s="142"/>
      <c r="C57" s="142"/>
      <c r="D57" s="142"/>
      <c r="E57" s="29"/>
      <c r="F57" s="29"/>
      <c r="G57" s="189"/>
      <c r="H57" s="33"/>
      <c r="I57" s="8"/>
      <c r="J57" s="8"/>
      <c r="K57" s="8"/>
      <c r="L57" s="33"/>
      <c r="M57" s="32"/>
      <c r="N57" s="32"/>
      <c r="O57" s="32"/>
      <c r="P57" s="32"/>
      <c r="Q57" s="32"/>
    </row>
    <row r="58" spans="1:17" ht="15">
      <c r="A58" s="142"/>
      <c r="B58" s="142"/>
      <c r="C58" s="142"/>
      <c r="D58" s="142"/>
      <c r="E58" s="29"/>
      <c r="F58" s="29"/>
      <c r="G58" s="189"/>
      <c r="H58" s="33"/>
      <c r="I58" s="8"/>
      <c r="J58" s="8"/>
      <c r="K58" s="8"/>
      <c r="L58" s="33"/>
      <c r="M58" s="32"/>
      <c r="N58" s="32"/>
      <c r="O58" s="32"/>
      <c r="P58" s="32"/>
      <c r="Q58" s="32"/>
    </row>
    <row r="59" spans="1:17" ht="15">
      <c r="A59" s="142"/>
      <c r="B59" s="142"/>
      <c r="C59" s="142"/>
      <c r="D59" s="142"/>
      <c r="E59" s="29"/>
      <c r="F59" s="29"/>
      <c r="G59" s="189"/>
      <c r="H59" s="33"/>
      <c r="I59" s="8"/>
      <c r="J59" s="8"/>
      <c r="K59" s="8"/>
      <c r="L59" s="33"/>
      <c r="M59" s="32"/>
      <c r="N59" s="32"/>
      <c r="O59" s="32"/>
      <c r="P59" s="32"/>
      <c r="Q59" s="32"/>
    </row>
    <row r="60" spans="1:17" ht="15">
      <c r="A60" s="142"/>
      <c r="B60" s="142"/>
      <c r="C60" s="142"/>
      <c r="D60" s="142"/>
      <c r="E60" s="29"/>
      <c r="F60" s="29"/>
      <c r="G60" s="189"/>
      <c r="H60" s="33"/>
      <c r="I60" s="8"/>
      <c r="J60" s="8"/>
      <c r="K60" s="8"/>
      <c r="L60" s="33"/>
      <c r="M60" s="32"/>
      <c r="N60" s="32"/>
      <c r="O60" s="32"/>
      <c r="P60" s="32"/>
      <c r="Q60" s="32"/>
    </row>
    <row r="61" spans="1:17" ht="15">
      <c r="A61" s="142"/>
      <c r="B61" s="142"/>
      <c r="C61" s="142"/>
      <c r="D61" s="142"/>
      <c r="E61" s="29"/>
      <c r="F61" s="29"/>
      <c r="G61" s="189"/>
      <c r="H61" s="33"/>
      <c r="I61" s="8"/>
      <c r="J61" s="8"/>
      <c r="K61" s="8"/>
      <c r="L61" s="33"/>
      <c r="M61" s="32"/>
      <c r="N61" s="32"/>
      <c r="O61" s="32"/>
      <c r="P61" s="32"/>
      <c r="Q61" s="32"/>
    </row>
    <row r="62" spans="1:17" ht="15">
      <c r="A62" s="142"/>
      <c r="B62" s="363" t="s">
        <v>87</v>
      </c>
      <c r="C62" s="363"/>
      <c r="D62" s="358" t="s">
        <v>92</v>
      </c>
      <c r="E62" s="358"/>
      <c r="F62" s="358"/>
      <c r="G62" s="189"/>
      <c r="H62" s="33"/>
      <c r="I62" s="8"/>
      <c r="J62" s="8"/>
      <c r="K62" s="8"/>
      <c r="L62" s="33"/>
      <c r="M62" s="32"/>
      <c r="N62" s="32"/>
      <c r="O62" s="32"/>
      <c r="P62" s="32"/>
      <c r="Q62" s="32"/>
    </row>
    <row r="63" spans="1:17" ht="15">
      <c r="A63" s="142"/>
      <c r="B63" s="200" t="s">
        <v>30</v>
      </c>
      <c r="C63" s="200" t="s">
        <v>31</v>
      </c>
      <c r="D63" s="201" t="s">
        <v>38</v>
      </c>
      <c r="E63" s="180">
        <f>(1330*E68*F76)/1000</f>
        <v>60.967199999999998</v>
      </c>
      <c r="F63" s="44" t="s">
        <v>0</v>
      </c>
      <c r="G63" s="189"/>
      <c r="H63" s="33"/>
      <c r="I63" s="8"/>
      <c r="J63" s="8"/>
      <c r="K63" s="8"/>
      <c r="L63" s="33"/>
      <c r="M63" s="32"/>
      <c r="N63" s="32"/>
      <c r="O63" s="32"/>
      <c r="P63" s="32"/>
      <c r="Q63" s="32"/>
    </row>
    <row r="64" spans="1:17" ht="15">
      <c r="A64" s="142"/>
      <c r="B64" s="200">
        <v>2238</v>
      </c>
      <c r="C64" s="200">
        <v>1588</v>
      </c>
      <c r="D64" s="201" t="s">
        <v>39</v>
      </c>
      <c r="E64" s="180">
        <f>(1330*E73*F75)/1000</f>
        <v>90.63000000000001</v>
      </c>
      <c r="F64" s="44" t="s">
        <v>0</v>
      </c>
      <c r="G64" s="189"/>
      <c r="H64" s="33"/>
      <c r="I64" s="8"/>
      <c r="J64" s="8"/>
      <c r="K64" s="8"/>
      <c r="L64" s="33"/>
      <c r="M64" s="32"/>
      <c r="N64" s="32"/>
      <c r="O64" s="32"/>
      <c r="P64" s="32"/>
      <c r="Q64" s="32"/>
    </row>
    <row r="65" spans="1:17" ht="15">
      <c r="A65" s="142"/>
      <c r="B65" s="200">
        <v>2236</v>
      </c>
      <c r="C65" s="200">
        <v>1567</v>
      </c>
      <c r="D65" s="355" t="s">
        <v>98</v>
      </c>
      <c r="E65" s="355"/>
      <c r="F65" s="355"/>
      <c r="G65" s="189"/>
      <c r="H65" s="33"/>
      <c r="I65" s="8"/>
      <c r="J65" s="8"/>
      <c r="K65" s="8"/>
      <c r="L65" s="33"/>
      <c r="M65" s="32"/>
      <c r="N65" s="32"/>
      <c r="O65" s="32"/>
      <c r="P65" s="32"/>
      <c r="Q65" s="32"/>
    </row>
    <row r="66" spans="1:17" ht="15">
      <c r="A66" s="142"/>
      <c r="B66" s="200">
        <v>2322</v>
      </c>
      <c r="C66" s="200">
        <v>1380</v>
      </c>
      <c r="D66" s="202"/>
      <c r="E66" s="29"/>
      <c r="F66" s="29"/>
      <c r="G66" s="189"/>
      <c r="H66" s="33"/>
      <c r="I66" s="8"/>
      <c r="J66" s="8"/>
      <c r="K66" s="8"/>
      <c r="L66" s="33"/>
      <c r="M66" s="32"/>
      <c r="N66" s="32"/>
      <c r="O66" s="32"/>
      <c r="P66" s="32"/>
      <c r="Q66" s="32"/>
    </row>
    <row r="67" spans="1:17" ht="15">
      <c r="A67" s="142"/>
      <c r="B67" s="200">
        <v>2327</v>
      </c>
      <c r="C67" s="200">
        <v>1209</v>
      </c>
      <c r="D67" s="202"/>
      <c r="E67" s="29"/>
      <c r="F67" s="29"/>
      <c r="G67" s="189"/>
      <c r="H67" s="33"/>
      <c r="I67" s="8"/>
      <c r="J67" s="8"/>
      <c r="K67" s="8"/>
      <c r="L67" s="33"/>
      <c r="M67" s="32"/>
      <c r="N67" s="32"/>
      <c r="O67" s="32"/>
      <c r="P67" s="32"/>
      <c r="Q67" s="32"/>
    </row>
    <row r="68" spans="1:17" ht="15">
      <c r="A68" s="142"/>
      <c r="B68" s="200">
        <v>2317</v>
      </c>
      <c r="C68" s="200">
        <v>1537</v>
      </c>
      <c r="D68" s="43" t="s">
        <v>93</v>
      </c>
      <c r="E68" s="75">
        <v>6</v>
      </c>
      <c r="F68" s="142"/>
      <c r="G68" s="189"/>
      <c r="H68" s="33"/>
      <c r="I68" s="8"/>
      <c r="J68" s="8"/>
      <c r="K68" s="8"/>
      <c r="L68" s="33"/>
      <c r="M68" s="32"/>
      <c r="N68" s="32"/>
      <c r="O68" s="32"/>
      <c r="P68" s="32"/>
      <c r="Q68" s="32"/>
    </row>
    <row r="69" spans="1:17" ht="15">
      <c r="A69" s="142"/>
      <c r="B69" s="200">
        <v>2347</v>
      </c>
      <c r="C69" s="200">
        <v>1203</v>
      </c>
      <c r="D69" s="203" t="s">
        <v>94</v>
      </c>
      <c r="E69" s="204">
        <v>120</v>
      </c>
      <c r="F69" s="29"/>
      <c r="G69" s="189"/>
      <c r="H69" s="33"/>
      <c r="I69" s="8"/>
      <c r="J69" s="8"/>
      <c r="K69" s="8"/>
      <c r="L69" s="33"/>
      <c r="M69" s="32"/>
      <c r="N69" s="32"/>
      <c r="O69" s="32"/>
      <c r="P69" s="32"/>
      <c r="Q69" s="32"/>
    </row>
    <row r="70" spans="1:17" ht="15">
      <c r="A70" s="142"/>
      <c r="B70" s="200">
        <v>2316</v>
      </c>
      <c r="C70" s="200">
        <v>1407</v>
      </c>
      <c r="D70" s="203" t="s">
        <v>95</v>
      </c>
      <c r="E70" s="76">
        <v>2.8</v>
      </c>
      <c r="F70" s="29"/>
      <c r="G70" s="189"/>
      <c r="H70" s="33"/>
      <c r="I70" s="8"/>
      <c r="J70" s="8"/>
      <c r="K70" s="8"/>
      <c r="L70" s="33"/>
      <c r="M70" s="32"/>
      <c r="N70" s="32"/>
      <c r="O70" s="32"/>
      <c r="P70" s="32"/>
      <c r="Q70" s="32"/>
    </row>
    <row r="71" spans="1:17" ht="15">
      <c r="A71" s="142"/>
      <c r="B71" s="200">
        <v>2326</v>
      </c>
      <c r="C71" s="200">
        <v>914</v>
      </c>
      <c r="D71" s="203" t="s">
        <v>96</v>
      </c>
      <c r="E71" s="45">
        <f>(E69*10)/E70</f>
        <v>428.57142857142861</v>
      </c>
      <c r="F71" s="29"/>
      <c r="G71" s="189"/>
      <c r="H71" s="33"/>
      <c r="I71" s="8"/>
      <c r="J71" s="8"/>
      <c r="K71" s="8"/>
      <c r="L71" s="33"/>
      <c r="M71" s="32"/>
      <c r="N71" s="32"/>
      <c r="O71" s="32"/>
      <c r="P71" s="32"/>
      <c r="Q71" s="32"/>
    </row>
    <row r="72" spans="1:17" ht="15">
      <c r="A72" s="142"/>
      <c r="B72" s="200">
        <v>2341</v>
      </c>
      <c r="C72" s="200">
        <v>559</v>
      </c>
      <c r="D72" s="203" t="s">
        <v>97</v>
      </c>
      <c r="E72" s="77">
        <v>0.06</v>
      </c>
      <c r="F72" s="29"/>
      <c r="G72" s="189"/>
      <c r="H72" s="33"/>
      <c r="I72" s="8"/>
      <c r="J72" s="8"/>
      <c r="K72" s="8"/>
      <c r="L72" s="33"/>
      <c r="M72" s="32"/>
      <c r="N72" s="32"/>
      <c r="O72" s="32"/>
      <c r="P72" s="32"/>
      <c r="Q72" s="32"/>
    </row>
    <row r="73" spans="1:17" ht="15">
      <c r="A73" s="142"/>
      <c r="B73" s="200">
        <v>2312</v>
      </c>
      <c r="C73" s="200">
        <v>1006</v>
      </c>
      <c r="D73" s="203" t="s">
        <v>96</v>
      </c>
      <c r="E73" s="45">
        <f>(1+E72)*E71</f>
        <v>454.28571428571433</v>
      </c>
      <c r="F73" s="29"/>
      <c r="G73" s="189"/>
      <c r="H73" s="33"/>
      <c r="I73" s="8"/>
      <c r="J73" s="8"/>
      <c r="K73" s="8"/>
      <c r="L73" s="33"/>
      <c r="M73" s="32"/>
      <c r="N73" s="32"/>
      <c r="O73" s="32"/>
      <c r="P73" s="32"/>
      <c r="Q73" s="32"/>
    </row>
    <row r="74" spans="1:17" ht="15">
      <c r="A74" s="142"/>
      <c r="B74" s="200">
        <v>2355</v>
      </c>
      <c r="C74" s="200">
        <v>1688</v>
      </c>
      <c r="D74" s="202"/>
      <c r="E74" s="29"/>
      <c r="F74" s="29"/>
      <c r="G74" s="189"/>
      <c r="H74" s="33"/>
      <c r="I74" s="8"/>
      <c r="J74" s="8"/>
      <c r="K74" s="8"/>
      <c r="L74" s="33"/>
      <c r="M74" s="32"/>
      <c r="N74" s="32"/>
      <c r="O74" s="32"/>
      <c r="P74" s="32"/>
      <c r="Q74" s="32"/>
    </row>
    <row r="75" spans="1:17" ht="15">
      <c r="A75" s="142"/>
      <c r="B75" s="200">
        <v>2318</v>
      </c>
      <c r="C75" s="200">
        <v>1089</v>
      </c>
      <c r="D75" s="356" t="s">
        <v>99</v>
      </c>
      <c r="E75" s="356"/>
      <c r="F75" s="205">
        <v>0.15</v>
      </c>
      <c r="G75" s="189"/>
      <c r="H75" s="33"/>
      <c r="I75" s="8"/>
      <c r="J75" s="8"/>
      <c r="K75" s="8"/>
      <c r="L75" s="33"/>
      <c r="M75" s="32"/>
      <c r="N75" s="32"/>
      <c r="O75" s="32"/>
      <c r="P75" s="32"/>
      <c r="Q75" s="32"/>
    </row>
    <row r="76" spans="1:17" ht="15">
      <c r="A76" s="142"/>
      <c r="B76" s="200">
        <v>2305</v>
      </c>
      <c r="C76" s="200">
        <v>1416</v>
      </c>
      <c r="D76" s="356" t="s">
        <v>100</v>
      </c>
      <c r="E76" s="356"/>
      <c r="F76" s="205">
        <v>7.64</v>
      </c>
      <c r="G76" s="189"/>
      <c r="H76" s="33"/>
      <c r="I76" s="8"/>
      <c r="J76" s="8"/>
      <c r="K76" s="8"/>
      <c r="L76" s="33"/>
      <c r="M76" s="32"/>
      <c r="N76" s="32"/>
      <c r="O76" s="32"/>
      <c r="P76" s="32"/>
      <c r="Q76" s="32"/>
    </row>
    <row r="77" spans="1:17" ht="15">
      <c r="A77" s="142"/>
      <c r="B77" s="200">
        <v>2353</v>
      </c>
      <c r="C77" s="200">
        <v>1471</v>
      </c>
      <c r="D77" s="142"/>
      <c r="E77" s="142"/>
      <c r="F77" s="29"/>
      <c r="G77" s="189"/>
      <c r="H77" s="33"/>
      <c r="I77" s="8"/>
      <c r="J77" s="8"/>
      <c r="K77" s="8"/>
      <c r="L77" s="33"/>
      <c r="M77" s="32"/>
      <c r="N77" s="32"/>
      <c r="O77" s="32"/>
      <c r="P77" s="32"/>
      <c r="Q77" s="32"/>
    </row>
    <row r="78" spans="1:17" ht="15">
      <c r="A78" s="142"/>
      <c r="B78" s="200">
        <v>2304</v>
      </c>
      <c r="C78" s="200">
        <v>1733</v>
      </c>
      <c r="D78" s="142"/>
      <c r="E78" s="42" t="s">
        <v>32</v>
      </c>
      <c r="F78" s="46">
        <f>((F76*E68)*1330)/1000</f>
        <v>60.967199999999998</v>
      </c>
      <c r="G78" s="189"/>
      <c r="H78" s="33"/>
      <c r="I78" s="8"/>
      <c r="J78" s="8"/>
      <c r="K78" s="8"/>
      <c r="L78" s="33"/>
      <c r="M78" s="32"/>
      <c r="N78" s="32"/>
      <c r="O78" s="32"/>
      <c r="P78" s="32"/>
      <c r="Q78" s="32"/>
    </row>
    <row r="79" spans="1:17" ht="15">
      <c r="A79" s="142"/>
      <c r="B79" s="200">
        <v>2352</v>
      </c>
      <c r="C79" s="200">
        <v>1264</v>
      </c>
      <c r="D79" s="142"/>
      <c r="E79" s="42" t="s">
        <v>33</v>
      </c>
      <c r="F79" s="46">
        <f>((F75*E73)*1330)/1000</f>
        <v>90.63000000000001</v>
      </c>
      <c r="G79" s="189"/>
      <c r="H79" s="33"/>
      <c r="I79" s="8"/>
      <c r="J79" s="8"/>
      <c r="K79" s="8"/>
      <c r="L79" s="33"/>
      <c r="M79" s="32"/>
      <c r="N79" s="32"/>
      <c r="O79" s="32"/>
      <c r="P79" s="32"/>
      <c r="Q79" s="32"/>
    </row>
    <row r="80" spans="1:17" ht="15">
      <c r="A80" s="142"/>
      <c r="B80" s="200">
        <v>2358</v>
      </c>
      <c r="C80" s="200">
        <v>1120</v>
      </c>
      <c r="D80" s="142"/>
      <c r="E80" s="142"/>
      <c r="F80" s="29"/>
      <c r="G80" s="189"/>
      <c r="H80" s="33"/>
      <c r="I80" s="8"/>
      <c r="J80" s="8"/>
      <c r="K80" s="8"/>
      <c r="L80" s="33"/>
      <c r="M80" s="32"/>
      <c r="N80" s="32"/>
      <c r="O80" s="32"/>
      <c r="P80" s="32"/>
      <c r="Q80" s="32"/>
    </row>
    <row r="81" spans="1:17" ht="15">
      <c r="A81" s="142"/>
      <c r="B81" s="200">
        <v>2303</v>
      </c>
      <c r="C81" s="200">
        <v>1639</v>
      </c>
      <c r="D81" s="142"/>
      <c r="E81" s="29"/>
      <c r="F81" s="29"/>
      <c r="G81" s="189"/>
      <c r="H81" s="33"/>
      <c r="I81" s="8"/>
      <c r="J81" s="8"/>
      <c r="K81" s="8"/>
      <c r="L81" s="33"/>
      <c r="M81" s="32"/>
      <c r="N81" s="32"/>
      <c r="O81" s="32"/>
      <c r="P81" s="32"/>
      <c r="Q81" s="32"/>
    </row>
    <row r="82" spans="1:17" ht="15">
      <c r="A82" s="142"/>
      <c r="B82" s="200">
        <v>2321</v>
      </c>
      <c r="C82" s="200">
        <v>1205</v>
      </c>
      <c r="D82" s="142"/>
      <c r="E82" s="29"/>
      <c r="F82" s="29"/>
      <c r="G82" s="189"/>
      <c r="H82" s="33"/>
      <c r="I82" s="8"/>
      <c r="J82" s="8"/>
      <c r="K82" s="8"/>
      <c r="L82" s="33"/>
      <c r="M82" s="32"/>
      <c r="N82" s="32"/>
      <c r="O82" s="32"/>
      <c r="P82" s="32"/>
      <c r="Q82" s="32"/>
    </row>
    <row r="83" spans="1:17" ht="15">
      <c r="A83" s="142"/>
      <c r="B83" s="200">
        <v>2307</v>
      </c>
      <c r="C83" s="200">
        <v>1592</v>
      </c>
      <c r="D83" s="202"/>
      <c r="E83" s="29"/>
      <c r="F83" s="29"/>
      <c r="G83" s="189"/>
      <c r="H83" s="33"/>
      <c r="I83" s="8"/>
      <c r="J83" s="8"/>
      <c r="K83" s="8"/>
      <c r="L83" s="33"/>
      <c r="M83" s="32"/>
      <c r="N83" s="32"/>
      <c r="O83" s="32"/>
      <c r="P83" s="32"/>
      <c r="Q83" s="32"/>
    </row>
    <row r="84" spans="1:17" ht="15">
      <c r="A84" s="142"/>
      <c r="B84" s="139" t="s">
        <v>37</v>
      </c>
      <c r="C84" s="139">
        <f>SUM(C64:C83)/20</f>
        <v>1329.35</v>
      </c>
      <c r="D84" s="202"/>
      <c r="E84" s="29"/>
      <c r="F84" s="29"/>
      <c r="G84" s="189"/>
      <c r="H84" s="33"/>
      <c r="I84" s="8"/>
      <c r="J84" s="8"/>
      <c r="K84" s="8"/>
      <c r="L84" s="33"/>
      <c r="M84" s="32"/>
      <c r="N84" s="32"/>
      <c r="O84" s="32"/>
      <c r="P84" s="32"/>
      <c r="Q84" s="32"/>
    </row>
    <row r="85" spans="1:17" ht="15">
      <c r="A85" s="142"/>
      <c r="B85" s="29"/>
      <c r="C85" s="206"/>
      <c r="D85" s="202"/>
      <c r="E85" s="29"/>
      <c r="F85" s="29"/>
      <c r="G85" s="189"/>
      <c r="H85" s="33"/>
      <c r="I85" s="8"/>
      <c r="J85" s="8"/>
      <c r="K85" s="8"/>
      <c r="L85" s="33"/>
      <c r="M85" s="32"/>
      <c r="N85" s="32"/>
      <c r="O85" s="32"/>
      <c r="P85" s="32"/>
      <c r="Q85" s="32"/>
    </row>
    <row r="86" spans="1:17" ht="15">
      <c r="A86" s="142"/>
      <c r="B86" s="140" t="s">
        <v>88</v>
      </c>
      <c r="C86" s="207" t="s">
        <v>89</v>
      </c>
      <c r="D86" s="208"/>
      <c r="E86" s="29"/>
      <c r="F86" s="29"/>
      <c r="G86" s="189"/>
      <c r="H86" s="33"/>
      <c r="I86" s="8"/>
      <c r="J86" s="8"/>
      <c r="K86" s="8"/>
      <c r="L86" s="33"/>
      <c r="M86" s="32"/>
      <c r="N86" s="32"/>
      <c r="O86" s="32"/>
      <c r="P86" s="32"/>
      <c r="Q86" s="32"/>
    </row>
    <row r="87" spans="1:17" ht="15">
      <c r="A87" s="142"/>
      <c r="B87" s="180">
        <v>20</v>
      </c>
      <c r="C87" s="81">
        <v>1330</v>
      </c>
      <c r="D87" s="202"/>
      <c r="E87" s="29"/>
      <c r="F87" s="29"/>
      <c r="G87" s="189"/>
      <c r="H87" s="33"/>
      <c r="I87" s="8"/>
      <c r="J87" s="8"/>
      <c r="K87" s="8"/>
      <c r="L87" s="33"/>
      <c r="M87" s="32"/>
      <c r="N87" s="32"/>
      <c r="O87" s="32"/>
      <c r="P87" s="32"/>
      <c r="Q87" s="32"/>
    </row>
    <row r="88" spans="1:17" ht="15">
      <c r="A88" s="142"/>
      <c r="B88" s="29"/>
      <c r="C88" s="206"/>
      <c r="D88" s="202"/>
      <c r="E88" s="29"/>
      <c r="F88" s="29"/>
      <c r="G88" s="189"/>
      <c r="H88" s="33"/>
      <c r="I88" s="8"/>
      <c r="J88" s="8"/>
      <c r="K88" s="8"/>
      <c r="L88" s="33"/>
      <c r="M88" s="32"/>
      <c r="N88" s="32"/>
      <c r="O88" s="32"/>
      <c r="P88" s="32"/>
      <c r="Q88" s="32"/>
    </row>
    <row r="89" spans="1:17">
      <c r="A89" s="142"/>
      <c r="B89" s="209"/>
      <c r="C89" s="142"/>
      <c r="D89" s="142"/>
      <c r="E89" s="142"/>
      <c r="F89" s="142"/>
      <c r="G89" s="142"/>
    </row>
    <row r="90" spans="1:17">
      <c r="A90" s="142"/>
      <c r="B90" s="142"/>
      <c r="C90" s="142"/>
      <c r="D90" s="142"/>
      <c r="E90" s="142"/>
      <c r="F90" s="142"/>
      <c r="G90" s="142"/>
    </row>
    <row r="91" spans="1:17">
      <c r="A91" s="142"/>
      <c r="B91" s="142"/>
      <c r="C91" s="142"/>
      <c r="D91" s="142"/>
      <c r="E91" s="142"/>
      <c r="F91" s="142"/>
      <c r="G91" s="142"/>
    </row>
    <row r="92" spans="1:17">
      <c r="A92" s="142"/>
      <c r="B92" s="142"/>
      <c r="C92" s="142"/>
      <c r="D92" s="142"/>
      <c r="E92" s="142"/>
      <c r="F92" s="142"/>
      <c r="G92" s="142"/>
    </row>
    <row r="93" spans="1:17">
      <c r="A93" s="142"/>
      <c r="B93" s="142"/>
      <c r="C93" s="142"/>
      <c r="D93" s="142"/>
      <c r="E93" s="142"/>
      <c r="F93" s="142"/>
      <c r="G93" s="142"/>
    </row>
    <row r="94" spans="1:17">
      <c r="A94" s="142"/>
      <c r="B94" s="142"/>
      <c r="C94" s="142"/>
      <c r="D94" s="142"/>
      <c r="E94" s="142"/>
      <c r="F94" s="142"/>
      <c r="G94" s="142"/>
    </row>
    <row r="95" spans="1:17">
      <c r="A95" s="142"/>
      <c r="B95" s="142"/>
      <c r="C95" s="142"/>
      <c r="D95" s="142"/>
      <c r="E95" s="142"/>
      <c r="F95" s="142"/>
      <c r="G95" s="142"/>
    </row>
    <row r="96" spans="1:17">
      <c r="A96" s="142"/>
      <c r="B96" s="142"/>
      <c r="C96" s="142"/>
      <c r="D96" s="142"/>
      <c r="E96" s="142"/>
      <c r="F96" s="142"/>
      <c r="G96" s="142"/>
    </row>
    <row r="97" spans="1:7">
      <c r="A97" s="142"/>
      <c r="B97" s="142"/>
      <c r="C97" s="142"/>
      <c r="D97" s="142"/>
      <c r="E97" s="142"/>
      <c r="F97" s="142"/>
      <c r="G97" s="142"/>
    </row>
    <row r="98" spans="1:7">
      <c r="A98" s="142"/>
      <c r="B98" s="142"/>
      <c r="C98" s="142"/>
      <c r="D98" s="142"/>
      <c r="E98" s="142"/>
      <c r="F98" s="142"/>
      <c r="G98" s="142"/>
    </row>
    <row r="99" spans="1:7">
      <c r="A99" s="142"/>
      <c r="B99" s="142"/>
      <c r="C99" s="142"/>
      <c r="D99" s="142"/>
      <c r="E99" s="142"/>
      <c r="F99" s="142"/>
      <c r="G99" s="142"/>
    </row>
    <row r="100" spans="1:7">
      <c r="A100" s="142"/>
      <c r="B100" s="142"/>
      <c r="C100" s="142"/>
      <c r="D100" s="142"/>
      <c r="E100" s="142"/>
      <c r="F100" s="142"/>
      <c r="G100" s="142"/>
    </row>
    <row r="101" spans="1:7">
      <c r="A101" s="142"/>
      <c r="B101" s="142"/>
      <c r="C101" s="142"/>
      <c r="D101" s="142"/>
      <c r="E101" s="142"/>
      <c r="F101" s="142"/>
      <c r="G101" s="142"/>
    </row>
    <row r="102" spans="1:7">
      <c r="A102" s="142"/>
      <c r="B102" s="142"/>
      <c r="C102" s="142"/>
      <c r="D102" s="142"/>
      <c r="E102" s="142"/>
      <c r="F102" s="142"/>
      <c r="G102" s="142"/>
    </row>
    <row r="103" spans="1:7">
      <c r="A103" s="142"/>
      <c r="B103" s="142"/>
      <c r="C103" s="142"/>
      <c r="D103" s="142"/>
      <c r="E103" s="142"/>
      <c r="F103" s="142"/>
      <c r="G103" s="142"/>
    </row>
    <row r="104" spans="1:7">
      <c r="A104" s="142"/>
      <c r="B104" s="142"/>
      <c r="C104" s="142"/>
      <c r="D104" s="142"/>
      <c r="E104" s="142"/>
      <c r="F104" s="142"/>
      <c r="G104" s="142"/>
    </row>
    <row r="105" spans="1:7">
      <c r="A105" s="142"/>
      <c r="B105" s="142"/>
      <c r="C105" s="142"/>
      <c r="D105" s="142"/>
      <c r="E105" s="142"/>
      <c r="F105" s="142"/>
      <c r="G105" s="142"/>
    </row>
    <row r="106" spans="1:7">
      <c r="A106" s="142"/>
      <c r="B106" s="142"/>
      <c r="C106" s="142"/>
      <c r="D106" s="142"/>
      <c r="E106" s="142"/>
      <c r="F106" s="142"/>
      <c r="G106" s="142"/>
    </row>
    <row r="107" spans="1:7">
      <c r="A107" s="142"/>
      <c r="B107" s="142"/>
      <c r="C107" s="142"/>
      <c r="D107" s="142"/>
      <c r="E107" s="142"/>
      <c r="F107" s="142"/>
      <c r="G107" s="142"/>
    </row>
    <row r="108" spans="1:7">
      <c r="A108" s="142"/>
      <c r="B108" s="142"/>
      <c r="C108" s="142"/>
      <c r="D108" s="142"/>
      <c r="E108" s="142"/>
      <c r="F108" s="142"/>
      <c r="G108" s="142"/>
    </row>
    <row r="109" spans="1:7">
      <c r="A109" s="142"/>
      <c r="B109" s="142"/>
      <c r="C109" s="142"/>
      <c r="D109" s="142"/>
      <c r="E109" s="142"/>
      <c r="F109" s="142"/>
      <c r="G109" s="142"/>
    </row>
    <row r="110" spans="1:7">
      <c r="A110" s="142"/>
      <c r="B110" s="142"/>
      <c r="C110" s="142"/>
      <c r="D110" s="142"/>
      <c r="E110" s="142"/>
      <c r="F110" s="142"/>
      <c r="G110" s="142"/>
    </row>
    <row r="111" spans="1:7">
      <c r="A111" s="142"/>
      <c r="B111" s="142"/>
      <c r="C111" s="142"/>
      <c r="D111" s="142"/>
      <c r="E111" s="142"/>
      <c r="F111" s="142"/>
      <c r="G111" s="142"/>
    </row>
    <row r="112" spans="1:7">
      <c r="A112" s="142"/>
      <c r="B112" s="142"/>
      <c r="C112" s="142"/>
      <c r="D112" s="142"/>
      <c r="E112" s="142"/>
      <c r="F112" s="142"/>
      <c r="G112" s="142"/>
    </row>
    <row r="113" spans="1:7">
      <c r="A113" s="142"/>
      <c r="B113" s="142"/>
      <c r="C113" s="142"/>
      <c r="D113" s="142"/>
      <c r="E113" s="142"/>
      <c r="F113" s="142"/>
      <c r="G113" s="142"/>
    </row>
    <row r="114" spans="1:7">
      <c r="A114" s="142"/>
      <c r="B114" s="142"/>
      <c r="C114" s="142"/>
      <c r="D114" s="142"/>
      <c r="E114" s="142"/>
      <c r="F114" s="142"/>
      <c r="G114" s="142"/>
    </row>
  </sheetData>
  <mergeCells count="14">
    <mergeCell ref="D65:F65"/>
    <mergeCell ref="D75:E75"/>
    <mergeCell ref="D76:E76"/>
    <mergeCell ref="C20:D20"/>
    <mergeCell ref="D62:F62"/>
    <mergeCell ref="E19:F20"/>
    <mergeCell ref="B62:C62"/>
    <mergeCell ref="E34:F34"/>
    <mergeCell ref="B11:C11"/>
    <mergeCell ref="B12:C12"/>
    <mergeCell ref="B19:D19"/>
    <mergeCell ref="B15:F15"/>
    <mergeCell ref="B17:F17"/>
    <mergeCell ref="B16:F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Q58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22" t="s">
        <v>54</v>
      </c>
      <c r="C2" s="22" t="s">
        <v>103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12" customHeight="1">
      <c r="A3" s="3"/>
      <c r="B3" s="22" t="s">
        <v>55</v>
      </c>
      <c r="C3" s="22" t="s">
        <v>104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12" customHeight="1">
      <c r="A4" s="3"/>
      <c r="B4" s="22" t="s">
        <v>56</v>
      </c>
      <c r="C4" s="22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20</v>
      </c>
      <c r="D7" s="22" t="s">
        <v>62</v>
      </c>
      <c r="E7" s="78">
        <v>1330</v>
      </c>
      <c r="F7" s="47">
        <f>C7*E7</f>
        <v>26600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5" customHeight="1">
      <c r="A10" s="3"/>
      <c r="B10" s="349" t="s">
        <v>106</v>
      </c>
      <c r="C10" s="350"/>
      <c r="D10" s="350"/>
      <c r="E10" s="350"/>
      <c r="F10" s="35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108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107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17.16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109</v>
      </c>
      <c r="C16" s="367"/>
      <c r="D16" s="367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3"/>
      <c r="B20" s="12">
        <v>1</v>
      </c>
      <c r="C20" s="12">
        <v>11.5</v>
      </c>
      <c r="D20" s="320">
        <f>C18-(C20/C21)</f>
        <v>19.083333333333332</v>
      </c>
      <c r="E20" s="14">
        <f>D20*C20*B20</f>
        <v>219.45833333333331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3"/>
      <c r="B21" s="12">
        <v>1</v>
      </c>
      <c r="C21" s="12">
        <v>6</v>
      </c>
      <c r="D21" s="12">
        <v>4</v>
      </c>
      <c r="E21" s="14">
        <f>D21*C21*B21</f>
        <v>24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3"/>
      <c r="B22" s="11"/>
      <c r="C22" s="11"/>
      <c r="D22" s="10" t="s">
        <v>7</v>
      </c>
      <c r="E22" s="15">
        <f>SUM(E20:E21)*F22</f>
        <v>243.45833333333331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6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3"/>
      <c r="B28" s="10" t="s">
        <v>14</v>
      </c>
      <c r="C28" s="10">
        <v>6</v>
      </c>
      <c r="D28" s="12" t="s">
        <v>10</v>
      </c>
      <c r="E28" s="11"/>
      <c r="F28" s="11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3"/>
      <c r="B29" s="12" t="s">
        <v>15</v>
      </c>
      <c r="C29" s="325">
        <f>C28/C39</f>
        <v>2.6971342948117628E-2</v>
      </c>
      <c r="D29" s="11"/>
      <c r="E29" s="44" t="s">
        <v>115</v>
      </c>
      <c r="F29" s="82">
        <v>720678.5</v>
      </c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3"/>
      <c r="B30" s="10" t="s">
        <v>15</v>
      </c>
      <c r="C30" s="326">
        <f>1-(C29)</f>
        <v>0.97302865705188235</v>
      </c>
      <c r="D30" s="11"/>
      <c r="E30" s="44" t="s">
        <v>46</v>
      </c>
      <c r="F30" s="44">
        <f>F29/F16</f>
        <v>541.86353383458652</v>
      </c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3"/>
      <c r="B31" s="10" t="s">
        <v>163</v>
      </c>
      <c r="C31" s="327">
        <f>'Família 08'!Q8</f>
        <v>2.3797019059122759E-3</v>
      </c>
      <c r="D31" s="11"/>
      <c r="E31" s="44" t="s">
        <v>116</v>
      </c>
      <c r="F31" s="44">
        <f>B57/2</f>
        <v>0.50758928571428574</v>
      </c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3"/>
      <c r="B32" s="10" t="s">
        <v>16</v>
      </c>
      <c r="C32" s="326">
        <f>1-(C31)</f>
        <v>0.9976202980940877</v>
      </c>
      <c r="D32" s="11"/>
      <c r="E32" s="44" t="s">
        <v>117</v>
      </c>
      <c r="F32" s="51">
        <f>F31/F30</f>
        <v>9.3674745396178736E-4</v>
      </c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3"/>
      <c r="B33" s="166" t="s">
        <v>312</v>
      </c>
      <c r="C33" s="172">
        <v>0</v>
      </c>
      <c r="D33" s="11"/>
      <c r="E33" s="322"/>
      <c r="F33" s="323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3"/>
      <c r="B34" s="166" t="s">
        <v>17</v>
      </c>
      <c r="C34" s="313">
        <f>1-C33</f>
        <v>1</v>
      </c>
      <c r="D34" s="11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3"/>
      <c r="B35" s="10" t="s">
        <v>164</v>
      </c>
      <c r="C35" s="83">
        <v>360</v>
      </c>
      <c r="D35" s="12" t="s">
        <v>165</v>
      </c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3"/>
      <c r="B36" s="12" t="s">
        <v>18</v>
      </c>
      <c r="C36" s="84">
        <f>(6*C35)/60</f>
        <v>36</v>
      </c>
      <c r="D36" s="12" t="s">
        <v>10</v>
      </c>
      <c r="E36" s="11"/>
      <c r="F36" s="11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3"/>
      <c r="B37" s="12" t="s">
        <v>18</v>
      </c>
      <c r="C37" s="18">
        <f>C36*60</f>
        <v>2160</v>
      </c>
      <c r="D37" s="12" t="s">
        <v>19</v>
      </c>
      <c r="E37" s="11"/>
      <c r="F37" s="11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3"/>
      <c r="B38" s="10" t="s">
        <v>20</v>
      </c>
      <c r="C38" s="17">
        <f>C37/C18</f>
        <v>102.85714285714286</v>
      </c>
      <c r="D38" s="12" t="s">
        <v>21</v>
      </c>
      <c r="E38" s="11"/>
      <c r="F38" s="11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3"/>
      <c r="B39" s="10" t="s">
        <v>22</v>
      </c>
      <c r="C39" s="17">
        <f>E22-C26</f>
        <v>222.45833333333331</v>
      </c>
      <c r="D39" s="10" t="s">
        <v>10</v>
      </c>
      <c r="E39" s="19"/>
      <c r="F39" s="19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3"/>
      <c r="B40" s="10" t="s">
        <v>22</v>
      </c>
      <c r="C40" s="10">
        <f>C39*60</f>
        <v>13347.499999999998</v>
      </c>
      <c r="D40" s="10" t="s">
        <v>19</v>
      </c>
      <c r="E40" s="19"/>
      <c r="F40" s="19"/>
      <c r="H40" s="6"/>
      <c r="L40" s="6"/>
      <c r="M40" s="5"/>
      <c r="N40" s="5"/>
      <c r="O40" s="5"/>
      <c r="P40" s="2"/>
      <c r="Q40" s="2"/>
    </row>
    <row r="41" spans="1:17" ht="15.75">
      <c r="A41" s="3"/>
      <c r="B41" s="10" t="s">
        <v>23</v>
      </c>
      <c r="C41" s="10">
        <f>C40/C18</f>
        <v>635.59523809523796</v>
      </c>
      <c r="D41" s="10" t="s">
        <v>21</v>
      </c>
      <c r="E41" s="11"/>
      <c r="F41" s="11"/>
      <c r="G41" s="6"/>
      <c r="H41" s="6"/>
      <c r="L41" s="6"/>
      <c r="M41" s="5"/>
      <c r="N41" s="5"/>
      <c r="O41" s="5"/>
      <c r="P41" s="2"/>
      <c r="Q41" s="2"/>
    </row>
    <row r="42" spans="1:17" ht="15.75">
      <c r="A42" s="3"/>
      <c r="B42" s="10" t="s">
        <v>24</v>
      </c>
      <c r="C42" s="20">
        <f>C41*C30*C32*C34</f>
        <v>616.98064864271248</v>
      </c>
      <c r="D42" s="10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5.75">
      <c r="A43" s="3"/>
      <c r="B43" s="10" t="s">
        <v>25</v>
      </c>
      <c r="C43" s="17">
        <f>(C42*F16)/C15</f>
        <v>47819.595728135639</v>
      </c>
      <c r="D43" s="10" t="s">
        <v>146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5.75">
      <c r="A44" s="3"/>
      <c r="B44" s="10" t="s">
        <v>27</v>
      </c>
      <c r="C44" s="17">
        <f>((C42-C38)*F16)/C15</f>
        <v>39847.567756107666</v>
      </c>
      <c r="D44" s="10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5.75">
      <c r="A45" s="3"/>
      <c r="B45" s="11"/>
      <c r="C45" s="17">
        <f>C44*23</f>
        <v>916494.05839047628</v>
      </c>
      <c r="D45" s="10" t="s">
        <v>147</v>
      </c>
      <c r="E45" s="11"/>
      <c r="F45" s="11"/>
      <c r="G45" s="6"/>
      <c r="H45" s="6"/>
      <c r="L45" s="6"/>
      <c r="M45" s="5"/>
      <c r="N45" s="7"/>
      <c r="O45" s="5"/>
      <c r="P45" s="2"/>
      <c r="Q45" s="2"/>
    </row>
    <row r="46" spans="1:17" ht="15.75" customHeight="1">
      <c r="A46" s="3"/>
      <c r="B46" s="366" t="s">
        <v>87</v>
      </c>
      <c r="C46" s="366"/>
      <c r="D46" s="9"/>
      <c r="E46" s="11"/>
      <c r="F46" s="11"/>
      <c r="G46" s="6"/>
      <c r="H46" s="6"/>
      <c r="L46" s="6"/>
      <c r="M46" s="5"/>
      <c r="N46" s="5"/>
      <c r="O46" s="5"/>
      <c r="P46" s="2"/>
      <c r="Q46" s="2"/>
    </row>
    <row r="47" spans="1:17" ht="15.75">
      <c r="A47" s="3"/>
      <c r="B47" s="12" t="s">
        <v>86</v>
      </c>
      <c r="C47" s="12" t="s">
        <v>61</v>
      </c>
      <c r="D47" s="12" t="s">
        <v>112</v>
      </c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5.75">
      <c r="A48" s="3"/>
      <c r="B48" s="12" t="s">
        <v>111</v>
      </c>
      <c r="C48" s="85">
        <v>7</v>
      </c>
      <c r="D48" s="86">
        <v>1330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5.75">
      <c r="A49" s="3"/>
      <c r="C49" s="12" t="s">
        <v>113</v>
      </c>
      <c r="D49" s="48">
        <f>D48*C48</f>
        <v>9310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.95" customHeight="1">
      <c r="B50" s="41" t="s">
        <v>114</v>
      </c>
    </row>
    <row r="51" spans="1:17" ht="12.95" customHeight="1">
      <c r="B51" s="74">
        <v>1895</v>
      </c>
      <c r="C51" s="369" t="s">
        <v>47</v>
      </c>
      <c r="D51" s="369"/>
      <c r="E51" s="369"/>
      <c r="F51" s="369"/>
    </row>
    <row r="52" spans="1:17" ht="12.95" customHeight="1">
      <c r="B52" s="79">
        <v>0.75</v>
      </c>
      <c r="C52" s="368" t="s">
        <v>40</v>
      </c>
      <c r="D52" s="368"/>
      <c r="E52" s="368"/>
      <c r="F52" s="368"/>
    </row>
    <row r="53" spans="1:17" ht="12.95" customHeight="1">
      <c r="B53" s="41">
        <f>B51*B52</f>
        <v>1421.25</v>
      </c>
      <c r="C53" s="368" t="s">
        <v>40</v>
      </c>
      <c r="D53" s="368"/>
      <c r="E53" s="368"/>
      <c r="F53" s="368"/>
    </row>
    <row r="54" spans="1:17" ht="12.95" customHeight="1">
      <c r="B54" s="74">
        <v>0.95</v>
      </c>
      <c r="C54" s="369" t="s">
        <v>42</v>
      </c>
      <c r="D54" s="369"/>
      <c r="E54" s="369"/>
      <c r="F54" s="369"/>
    </row>
    <row r="55" spans="1:17" ht="12.95" customHeight="1">
      <c r="B55" s="41">
        <f>B54*B53</f>
        <v>1350.1875</v>
      </c>
      <c r="C55" s="368" t="s">
        <v>44</v>
      </c>
      <c r="D55" s="368"/>
      <c r="E55" s="368"/>
      <c r="F55" s="368"/>
    </row>
    <row r="56" spans="1:17" ht="12.95" customHeight="1">
      <c r="B56" s="74">
        <v>1330</v>
      </c>
      <c r="C56" s="369" t="s">
        <v>45</v>
      </c>
      <c r="D56" s="369"/>
      <c r="E56" s="369"/>
      <c r="F56" s="369"/>
    </row>
    <row r="57" spans="1:17" ht="12.95" customHeight="1">
      <c r="B57" s="50">
        <f>B55/B56</f>
        <v>1.0151785714285715</v>
      </c>
      <c r="C57" s="369" t="s">
        <v>46</v>
      </c>
      <c r="D57" s="369"/>
      <c r="E57" s="369"/>
      <c r="F57" s="369"/>
    </row>
    <row r="58" spans="1:17">
      <c r="B58" s="49"/>
    </row>
  </sheetData>
  <mergeCells count="13">
    <mergeCell ref="C55:F55"/>
    <mergeCell ref="C56:F56"/>
    <mergeCell ref="C57:F57"/>
    <mergeCell ref="C51:F51"/>
    <mergeCell ref="C52:F52"/>
    <mergeCell ref="C53:F53"/>
    <mergeCell ref="C54:F54"/>
    <mergeCell ref="B14:D14"/>
    <mergeCell ref="B46:C46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Q58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12" customHeight="1">
      <c r="A2" s="3"/>
      <c r="B2" s="22" t="s">
        <v>54</v>
      </c>
      <c r="C2" s="22" t="s">
        <v>103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12" customHeight="1">
      <c r="A3" s="3"/>
      <c r="B3" s="22" t="s">
        <v>55</v>
      </c>
      <c r="C3" s="22" t="s">
        <v>118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12" customHeight="1">
      <c r="A4" s="3"/>
      <c r="B4" s="22" t="s">
        <v>56</v>
      </c>
      <c r="C4" s="22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20</v>
      </c>
      <c r="D7" s="22" t="s">
        <v>62</v>
      </c>
      <c r="E7" s="78">
        <v>1330</v>
      </c>
      <c r="F7" s="47">
        <f>C7*E7</f>
        <v>26600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5.75" customHeight="1">
      <c r="A10" s="3"/>
      <c r="B10" s="349" t="s">
        <v>120</v>
      </c>
      <c r="C10" s="350"/>
      <c r="D10" s="350"/>
      <c r="E10" s="350"/>
      <c r="F10" s="35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121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122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10.64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123</v>
      </c>
      <c r="C16" s="367"/>
      <c r="D16" s="367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5.75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5.75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5.75">
      <c r="A20" s="3"/>
      <c r="B20" s="12">
        <v>1</v>
      </c>
      <c r="C20" s="12">
        <v>8</v>
      </c>
      <c r="D20" s="320">
        <f>C18-(C20/C21)</f>
        <v>19</v>
      </c>
      <c r="E20" s="14">
        <f>D20*C20*B20</f>
        <v>152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5.75">
      <c r="A21" s="3"/>
      <c r="B21" s="12">
        <v>1</v>
      </c>
      <c r="C21" s="12">
        <v>4</v>
      </c>
      <c r="D21" s="12">
        <v>4</v>
      </c>
      <c r="E21" s="14">
        <f>D21*C21*B21</f>
        <v>16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5.75">
      <c r="A22" s="3"/>
      <c r="B22" s="11"/>
      <c r="C22" s="11"/>
      <c r="D22" s="10" t="s">
        <v>7</v>
      </c>
      <c r="E22" s="15">
        <f>SUM(E20:E21)*F22</f>
        <v>168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5.75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5.75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5.75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6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5.75">
      <c r="A28" s="3"/>
      <c r="B28" s="10" t="s">
        <v>14</v>
      </c>
      <c r="C28" s="10">
        <v>48</v>
      </c>
      <c r="D28" s="12" t="s">
        <v>10</v>
      </c>
      <c r="E28" s="11"/>
      <c r="F28" s="11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5.75">
      <c r="A29" s="3"/>
      <c r="B29" s="12" t="s">
        <v>15</v>
      </c>
      <c r="C29" s="325">
        <f>C28/C39</f>
        <v>0.32653061224489793</v>
      </c>
      <c r="D29" s="11"/>
      <c r="E29" s="44" t="s">
        <v>115</v>
      </c>
      <c r="F29" s="82">
        <v>720678.5</v>
      </c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5.75">
      <c r="A30" s="3"/>
      <c r="B30" s="10" t="s">
        <v>15</v>
      </c>
      <c r="C30" s="326">
        <f>1-(C29)</f>
        <v>0.67346938775510212</v>
      </c>
      <c r="D30" s="11"/>
      <c r="E30" s="44" t="s">
        <v>46</v>
      </c>
      <c r="F30" s="44">
        <f>F29/F16</f>
        <v>541.86353383458652</v>
      </c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5.75">
      <c r="A31" s="3"/>
      <c r="B31" s="10" t="s">
        <v>163</v>
      </c>
      <c r="C31" s="327">
        <f>'Família 08'!Q9</f>
        <v>2.3797019059122759E-3</v>
      </c>
      <c r="D31" s="11"/>
      <c r="E31" s="44" t="s">
        <v>116</v>
      </c>
      <c r="F31" s="44">
        <f>B57/2</f>
        <v>0.50758928571428574</v>
      </c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5.75">
      <c r="A32" s="3"/>
      <c r="B32" s="10" t="s">
        <v>16</v>
      </c>
      <c r="C32" s="326">
        <f>1-(C31)</f>
        <v>0.9976202980940877</v>
      </c>
      <c r="D32" s="11"/>
      <c r="E32" s="44" t="s">
        <v>117</v>
      </c>
      <c r="F32" s="51">
        <f>F31/F30</f>
        <v>9.3674745396178736E-4</v>
      </c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5.75">
      <c r="A33" s="3"/>
      <c r="B33" s="166" t="s">
        <v>312</v>
      </c>
      <c r="C33" s="172">
        <v>0</v>
      </c>
      <c r="D33" s="11"/>
      <c r="E33" s="322"/>
      <c r="F33" s="323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5.75">
      <c r="A34" s="3"/>
      <c r="B34" s="166" t="s">
        <v>17</v>
      </c>
      <c r="C34" s="313">
        <f>1-C33</f>
        <v>1</v>
      </c>
      <c r="D34" s="11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5.75">
      <c r="A35" s="3"/>
      <c r="B35" s="10" t="s">
        <v>164</v>
      </c>
      <c r="C35" s="83">
        <v>360</v>
      </c>
      <c r="D35" s="12" t="s">
        <v>165</v>
      </c>
      <c r="E35" s="69"/>
      <c r="F35" s="70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5.75">
      <c r="A36" s="3"/>
      <c r="B36" s="12" t="s">
        <v>18</v>
      </c>
      <c r="C36" s="18">
        <f>(6*C35)/60</f>
        <v>36</v>
      </c>
      <c r="D36" s="12" t="s">
        <v>10</v>
      </c>
      <c r="E36" s="11"/>
      <c r="F36" s="11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5.75">
      <c r="A37" s="3"/>
      <c r="B37" s="12" t="s">
        <v>18</v>
      </c>
      <c r="C37" s="18">
        <f>C36*60</f>
        <v>2160</v>
      </c>
      <c r="D37" s="12" t="s">
        <v>19</v>
      </c>
      <c r="E37" s="11"/>
      <c r="F37" s="11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5.75">
      <c r="A38" s="3"/>
      <c r="B38" s="10" t="s">
        <v>20</v>
      </c>
      <c r="C38" s="17">
        <f>C37/C18</f>
        <v>102.85714285714286</v>
      </c>
      <c r="D38" s="12" t="s">
        <v>21</v>
      </c>
      <c r="E38" s="11"/>
      <c r="F38" s="11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15.75">
      <c r="A39" s="3"/>
      <c r="B39" s="10" t="s">
        <v>22</v>
      </c>
      <c r="C39" s="17">
        <f>E22-C26</f>
        <v>147</v>
      </c>
      <c r="D39" s="10" t="s">
        <v>10</v>
      </c>
      <c r="E39" s="19"/>
      <c r="F39" s="19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5.75">
      <c r="A40" s="3"/>
      <c r="B40" s="10" t="s">
        <v>22</v>
      </c>
      <c r="C40" s="10">
        <f>C39*60</f>
        <v>8820</v>
      </c>
      <c r="D40" s="10" t="s">
        <v>19</v>
      </c>
      <c r="E40" s="19"/>
      <c r="F40" s="19"/>
      <c r="H40" s="6"/>
      <c r="L40" s="6"/>
      <c r="M40" s="5"/>
      <c r="N40" s="5"/>
      <c r="O40" s="5"/>
      <c r="P40" s="2"/>
      <c r="Q40" s="2"/>
    </row>
    <row r="41" spans="1:17" ht="15.75">
      <c r="A41" s="3"/>
      <c r="B41" s="10" t="s">
        <v>23</v>
      </c>
      <c r="C41" s="10">
        <f>C40/C18</f>
        <v>420</v>
      </c>
      <c r="D41" s="10" t="s">
        <v>21</v>
      </c>
      <c r="E41" s="11"/>
      <c r="F41" s="11"/>
      <c r="G41" s="6"/>
      <c r="H41" s="6"/>
      <c r="L41" s="6"/>
      <c r="M41" s="5"/>
      <c r="N41" s="5"/>
      <c r="O41" s="5"/>
      <c r="P41" s="2"/>
      <c r="Q41" s="2"/>
    </row>
    <row r="42" spans="1:17" ht="15.75">
      <c r="A42" s="3"/>
      <c r="B42" s="10" t="s">
        <v>24</v>
      </c>
      <c r="C42" s="20">
        <f>C41*C30*C32*C34</f>
        <v>282.18402717518484</v>
      </c>
      <c r="D42" s="10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5.75">
      <c r="A43" s="3"/>
      <c r="B43" s="10" t="s">
        <v>25</v>
      </c>
      <c r="C43" s="17">
        <f>(C42*F16)/C15</f>
        <v>35273.003396898101</v>
      </c>
      <c r="D43" s="10" t="s">
        <v>146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5.75">
      <c r="A44" s="3"/>
      <c r="B44" s="10" t="s">
        <v>27</v>
      </c>
      <c r="C44" s="17">
        <f>((C42-C38)*F16)/C15</f>
        <v>22415.860539755246</v>
      </c>
      <c r="D44" s="10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5.75">
      <c r="A45" s="3"/>
      <c r="B45" s="11"/>
      <c r="C45" s="17">
        <f>C44*C18</f>
        <v>470733.07133486017</v>
      </c>
      <c r="D45" s="10" t="s">
        <v>147</v>
      </c>
      <c r="E45" s="11"/>
      <c r="F45" s="95"/>
      <c r="G45" s="6"/>
      <c r="H45" s="6"/>
      <c r="L45" s="6"/>
      <c r="M45" s="5"/>
      <c r="N45" s="7"/>
      <c r="O45" s="5"/>
      <c r="P45" s="2"/>
      <c r="Q45" s="2"/>
    </row>
    <row r="46" spans="1:17" ht="15.75" customHeight="1">
      <c r="A46" s="3"/>
      <c r="B46" s="366" t="s">
        <v>87</v>
      </c>
      <c r="C46" s="366"/>
      <c r="D46" s="9"/>
      <c r="E46" s="11"/>
      <c r="F46" s="11"/>
      <c r="G46" s="6"/>
      <c r="H46" s="6"/>
      <c r="L46" s="6"/>
      <c r="M46" s="5"/>
      <c r="N46" s="5"/>
      <c r="O46" s="5"/>
      <c r="P46" s="2"/>
      <c r="Q46" s="2"/>
    </row>
    <row r="47" spans="1:17" ht="15.75">
      <c r="A47" s="3"/>
      <c r="B47" s="12" t="s">
        <v>86</v>
      </c>
      <c r="C47" s="12" t="s">
        <v>61</v>
      </c>
      <c r="D47" s="12" t="s">
        <v>112</v>
      </c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5.75">
      <c r="A48" s="3"/>
      <c r="B48" s="12" t="s">
        <v>111</v>
      </c>
      <c r="C48" s="85">
        <v>0</v>
      </c>
      <c r="D48" s="86">
        <v>1330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5.75">
      <c r="A49" s="3"/>
      <c r="C49" s="12" t="s">
        <v>113</v>
      </c>
      <c r="D49" s="86">
        <f>D48*C48</f>
        <v>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.95" customHeight="1">
      <c r="B50" s="41" t="s">
        <v>114</v>
      </c>
    </row>
    <row r="51" spans="1:17" ht="12.95" customHeight="1">
      <c r="B51" s="74">
        <v>1895</v>
      </c>
      <c r="C51" s="369" t="s">
        <v>47</v>
      </c>
      <c r="D51" s="369"/>
      <c r="E51" s="369"/>
      <c r="F51" s="369"/>
    </row>
    <row r="52" spans="1:17" ht="12.95" customHeight="1">
      <c r="B52" s="79">
        <v>0.75</v>
      </c>
      <c r="C52" s="368" t="s">
        <v>40</v>
      </c>
      <c r="D52" s="368"/>
      <c r="E52" s="368"/>
      <c r="F52" s="368"/>
    </row>
    <row r="53" spans="1:17" ht="12.95" customHeight="1">
      <c r="B53" s="41">
        <f>B51*B52</f>
        <v>1421.25</v>
      </c>
      <c r="C53" s="368" t="s">
        <v>40</v>
      </c>
      <c r="D53" s="368"/>
      <c r="E53" s="368"/>
      <c r="F53" s="368"/>
    </row>
    <row r="54" spans="1:17" ht="12.95" customHeight="1">
      <c r="B54" s="74">
        <v>0.95</v>
      </c>
      <c r="C54" s="369" t="s">
        <v>42</v>
      </c>
      <c r="D54" s="369"/>
      <c r="E54" s="369"/>
      <c r="F54" s="369"/>
    </row>
    <row r="55" spans="1:17" ht="12.95" customHeight="1">
      <c r="B55" s="41">
        <f>B54*B53</f>
        <v>1350.1875</v>
      </c>
      <c r="C55" s="368" t="s">
        <v>44</v>
      </c>
      <c r="D55" s="368"/>
      <c r="E55" s="368"/>
      <c r="F55" s="368"/>
    </row>
    <row r="56" spans="1:17" ht="12.95" customHeight="1">
      <c r="B56" s="74">
        <v>1330</v>
      </c>
      <c r="C56" s="369" t="s">
        <v>45</v>
      </c>
      <c r="D56" s="369"/>
      <c r="E56" s="369"/>
      <c r="F56" s="369"/>
    </row>
    <row r="57" spans="1:17" ht="12.95" customHeight="1">
      <c r="B57" s="50">
        <f>B55/B56</f>
        <v>1.0151785714285715</v>
      </c>
      <c r="C57" s="369" t="s">
        <v>46</v>
      </c>
      <c r="D57" s="369"/>
      <c r="E57" s="369"/>
      <c r="F57" s="369"/>
    </row>
    <row r="58" spans="1:17">
      <c r="B58" s="49"/>
    </row>
  </sheetData>
  <mergeCells count="13">
    <mergeCell ref="B14:D14"/>
    <mergeCell ref="B46:C46"/>
    <mergeCell ref="B10:F10"/>
    <mergeCell ref="B12:F12"/>
    <mergeCell ref="B11:F11"/>
    <mergeCell ref="B16:D16"/>
    <mergeCell ref="C55:F55"/>
    <mergeCell ref="C56:F56"/>
    <mergeCell ref="C57:F57"/>
    <mergeCell ref="C51:F51"/>
    <mergeCell ref="C52:F52"/>
    <mergeCell ref="C53:F53"/>
    <mergeCell ref="C54:F54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Q73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124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5</v>
      </c>
      <c r="D7" s="22" t="s">
        <v>62</v>
      </c>
      <c r="E7" s="78">
        <v>1330</v>
      </c>
      <c r="F7" s="47">
        <f>C7*E7</f>
        <v>6650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6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49" t="s">
        <v>126</v>
      </c>
      <c r="C10" s="350"/>
      <c r="D10" s="350"/>
      <c r="E10" s="350"/>
      <c r="F10" s="35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127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128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73.680000000000007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129</v>
      </c>
      <c r="C16" s="367"/>
      <c r="D16" s="367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0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8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324">
        <f>C28/C40</f>
        <v>2.5396825396825397E-2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314">
        <f>1-(C29)</f>
        <v>0.97460317460317458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163</v>
      </c>
      <c r="C31" s="71">
        <f>'Família 08'!Q10+'Família 08'!Q11</f>
        <v>1.1279750825928549E-2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314">
        <f>1-(C31)</f>
        <v>0.98872024917407142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66" t="s">
        <v>312</v>
      </c>
      <c r="C33" s="172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66" t="s">
        <v>17</v>
      </c>
      <c r="C34" s="313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164</v>
      </c>
      <c r="C35" s="87">
        <v>3</v>
      </c>
      <c r="D35" s="30" t="s">
        <v>165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C42*C30*C32*C34</f>
        <v>867.2489042755426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15654.737278589462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14865.649330706727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312178.63594484125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2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63" t="s">
        <v>87</v>
      </c>
      <c r="C48" s="363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86</v>
      </c>
      <c r="C49" s="30" t="s">
        <v>61</v>
      </c>
      <c r="D49" s="30" t="s">
        <v>112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30" t="s">
        <v>125</v>
      </c>
      <c r="C50" s="88">
        <v>0</v>
      </c>
      <c r="D50" s="81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7"/>
      <c r="C51" s="30" t="s">
        <v>113</v>
      </c>
      <c r="D51" s="81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26.25" customHeight="1">
      <c r="B52" s="53" t="s">
        <v>114</v>
      </c>
      <c r="D52" s="93">
        <v>1343</v>
      </c>
      <c r="E52" s="371" t="s">
        <v>49</v>
      </c>
      <c r="F52" s="372"/>
      <c r="G52" s="52"/>
      <c r="H52"/>
    </row>
    <row r="53" spans="1:17" ht="11.1" customHeight="1">
      <c r="B53" s="89">
        <v>156.80000000000001</v>
      </c>
      <c r="C53" s="62" t="s">
        <v>48</v>
      </c>
      <c r="D53" s="92">
        <v>0.75</v>
      </c>
      <c r="E53" s="373" t="s">
        <v>40</v>
      </c>
      <c r="F53" s="374"/>
      <c r="G53" s="52"/>
      <c r="H53"/>
    </row>
    <row r="54" spans="1:17" ht="11.1" customHeight="1">
      <c r="B54" s="90">
        <v>0.75</v>
      </c>
      <c r="C54" s="94" t="s">
        <v>130</v>
      </c>
      <c r="D54" s="56">
        <f>D53*D52</f>
        <v>1007.25</v>
      </c>
      <c r="E54" s="373" t="s">
        <v>40</v>
      </c>
      <c r="F54" s="374"/>
      <c r="G54" s="52"/>
      <c r="H54"/>
    </row>
    <row r="55" spans="1:17" ht="11.1" customHeight="1">
      <c r="B55" s="61">
        <f>B53*B54</f>
        <v>117.60000000000001</v>
      </c>
      <c r="C55" s="94" t="s">
        <v>50</v>
      </c>
      <c r="D55" s="91">
        <v>0.95</v>
      </c>
      <c r="E55" s="375" t="s">
        <v>42</v>
      </c>
      <c r="F55" s="376"/>
      <c r="G55" s="52"/>
      <c r="H55"/>
    </row>
    <row r="56" spans="1:17" ht="11.1" customHeight="1">
      <c r="B56" s="89">
        <v>8.6999999999999994E-2</v>
      </c>
      <c r="C56" s="62" t="s">
        <v>51</v>
      </c>
      <c r="D56" s="56">
        <f>D55*D54</f>
        <v>956.88749999999993</v>
      </c>
      <c r="E56" s="373" t="s">
        <v>44</v>
      </c>
      <c r="F56" s="374"/>
      <c r="G56" s="52"/>
      <c r="H56"/>
    </row>
    <row r="57" spans="1:17" ht="11.1" customHeight="1">
      <c r="B57" s="61">
        <f>B55/B56</f>
        <v>1351.7241379310346</v>
      </c>
      <c r="C57" s="62" t="s">
        <v>41</v>
      </c>
      <c r="D57" s="91">
        <v>1330</v>
      </c>
      <c r="E57" s="375" t="s">
        <v>45</v>
      </c>
      <c r="F57" s="376"/>
      <c r="G57" s="52"/>
      <c r="H57"/>
    </row>
    <row r="58" spans="1:17" ht="11.1" customHeight="1">
      <c r="B58" s="63">
        <f>B57/(D50*1.2)</f>
        <v>0.84694494857834246</v>
      </c>
      <c r="C58" s="62" t="s">
        <v>46</v>
      </c>
      <c r="D58" s="58">
        <f>D56/D57</f>
        <v>0.71946428571428567</v>
      </c>
      <c r="E58" s="375" t="s">
        <v>46</v>
      </c>
      <c r="F58" s="376"/>
      <c r="G58" s="52"/>
      <c r="H58"/>
    </row>
    <row r="59" spans="1:17" ht="4.5" customHeight="1">
      <c r="B59" s="49"/>
    </row>
    <row r="60" spans="1:17" ht="9" customHeight="1">
      <c r="B60" s="54" t="s">
        <v>52</v>
      </c>
      <c r="C60" s="55"/>
      <c r="D60" s="55"/>
      <c r="E60" s="55"/>
      <c r="F60" s="55"/>
    </row>
    <row r="61" spans="1:17" ht="9" customHeight="1">
      <c r="B61" s="91">
        <v>8788</v>
      </c>
      <c r="C61" s="370" t="s">
        <v>53</v>
      </c>
      <c r="D61" s="370"/>
      <c r="E61" s="370"/>
      <c r="F61" s="370"/>
    </row>
    <row r="62" spans="1:17" ht="9" customHeight="1">
      <c r="B62" s="92">
        <v>0.75</v>
      </c>
      <c r="C62" s="377" t="s">
        <v>40</v>
      </c>
      <c r="D62" s="377"/>
      <c r="E62" s="377"/>
      <c r="F62" s="377"/>
    </row>
    <row r="63" spans="1:17" ht="9" customHeight="1">
      <c r="B63" s="56">
        <f>B62*B61</f>
        <v>6591</v>
      </c>
      <c r="C63" s="377" t="s">
        <v>40</v>
      </c>
      <c r="D63" s="377"/>
      <c r="E63" s="377"/>
      <c r="F63" s="377"/>
    </row>
    <row r="64" spans="1:17" ht="9" customHeight="1">
      <c r="B64" s="91">
        <v>0.95</v>
      </c>
      <c r="C64" s="370" t="s">
        <v>42</v>
      </c>
      <c r="D64" s="370"/>
      <c r="E64" s="370"/>
      <c r="F64" s="370"/>
    </row>
    <row r="65" spans="2:6" ht="9" customHeight="1">
      <c r="B65" s="56">
        <f>B64*B63</f>
        <v>6261.45</v>
      </c>
      <c r="C65" s="370" t="s">
        <v>44</v>
      </c>
      <c r="D65" s="370"/>
      <c r="E65" s="370"/>
      <c r="F65" s="370"/>
    </row>
    <row r="66" spans="2:6" ht="9" customHeight="1">
      <c r="B66" s="91">
        <v>1330</v>
      </c>
      <c r="C66" s="370" t="s">
        <v>45</v>
      </c>
      <c r="D66" s="370"/>
      <c r="E66" s="370"/>
      <c r="F66" s="370"/>
    </row>
    <row r="67" spans="2:6" ht="9" customHeight="1">
      <c r="B67" s="58">
        <f>B65/B66</f>
        <v>4.7078571428571427</v>
      </c>
      <c r="C67" s="370" t="s">
        <v>46</v>
      </c>
      <c r="D67" s="370"/>
      <c r="E67" s="370"/>
      <c r="F67" s="370"/>
    </row>
    <row r="68" spans="2:6" ht="9" customHeight="1">
      <c r="B68" s="57">
        <f>B67/B72</f>
        <v>1.981915882089386E-2</v>
      </c>
      <c r="C68" s="59"/>
      <c r="D68" s="59"/>
      <c r="E68" s="59"/>
      <c r="F68" s="59"/>
    </row>
    <row r="69" spans="2:6" ht="3" customHeight="1">
      <c r="C69" s="59"/>
      <c r="D69" s="59"/>
      <c r="E69" s="59"/>
      <c r="F69" s="59"/>
    </row>
    <row r="70" spans="2:6" ht="11.1" customHeight="1">
      <c r="B70" s="54" t="s">
        <v>114</v>
      </c>
      <c r="C70" s="60"/>
      <c r="D70" s="60"/>
      <c r="E70" s="60"/>
      <c r="F70" s="60"/>
    </row>
    <row r="71" spans="2:6" ht="11.1" customHeight="1">
      <c r="B71" s="58">
        <f>B58+D58</f>
        <v>1.5664092342926281</v>
      </c>
      <c r="C71" s="56" t="s">
        <v>36</v>
      </c>
      <c r="D71" s="60"/>
      <c r="E71" s="60"/>
      <c r="F71" s="60"/>
    </row>
    <row r="72" spans="2:6" ht="11.1" customHeight="1">
      <c r="B72" s="58">
        <f>315929.15/B66</f>
        <v>237.5407142857143</v>
      </c>
      <c r="C72" s="56" t="s">
        <v>36</v>
      </c>
      <c r="D72" s="57">
        <f>B71/B72</f>
        <v>6.5942768548239222E-3</v>
      </c>
      <c r="E72" s="60"/>
      <c r="F72" s="60"/>
    </row>
    <row r="73" spans="2:6">
      <c r="B73" s="60"/>
      <c r="C73" s="60"/>
      <c r="D73" s="60"/>
      <c r="E73" s="60"/>
      <c r="F73" s="60"/>
    </row>
  </sheetData>
  <mergeCells count="20">
    <mergeCell ref="C67:F67"/>
    <mergeCell ref="E52:F52"/>
    <mergeCell ref="E53:F53"/>
    <mergeCell ref="E54:F54"/>
    <mergeCell ref="E55:F55"/>
    <mergeCell ref="E56:F56"/>
    <mergeCell ref="E57:F57"/>
    <mergeCell ref="E58:F58"/>
    <mergeCell ref="C62:F62"/>
    <mergeCell ref="C63:F63"/>
    <mergeCell ref="C64:F64"/>
    <mergeCell ref="C61:F61"/>
    <mergeCell ref="C65:F65"/>
    <mergeCell ref="C66:F66"/>
    <mergeCell ref="B14:D14"/>
    <mergeCell ref="B48:C48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131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0</v>
      </c>
      <c r="D7" s="22" t="s">
        <v>62</v>
      </c>
      <c r="E7" s="78">
        <v>2200</v>
      </c>
      <c r="F7" s="47">
        <f>C7*E7</f>
        <v>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78" t="s">
        <v>132</v>
      </c>
      <c r="C10" s="379"/>
      <c r="D10" s="379"/>
      <c r="E10" s="379"/>
      <c r="F10" s="380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133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134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136.22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135</v>
      </c>
      <c r="C16" s="367"/>
      <c r="D16" s="367"/>
      <c r="E16" s="44" t="s">
        <v>110</v>
      </c>
      <c r="F16" s="81">
        <v>2200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0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104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324">
        <f>C28/C40</f>
        <v>0.33015873015873015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314">
        <f>1-(C29)</f>
        <v>0.6698412698412699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163</v>
      </c>
      <c r="C31" s="71">
        <f>'Família 08'!Q16+'Família 08'!Q17</f>
        <v>6.1239815878714552E-3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314">
        <f>1-(C31)</f>
        <v>0.99387601841212858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66" t="s">
        <v>312</v>
      </c>
      <c r="C33" s="172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66" t="s">
        <v>17</v>
      </c>
      <c r="C34" s="313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164</v>
      </c>
      <c r="C35" s="87">
        <v>3</v>
      </c>
      <c r="D35" s="30" t="s">
        <v>165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C42*C30*C32*C34</f>
        <v>599.16525681416897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9676.7256275963282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8970.7248305663143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188385.22144189259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63" t="s">
        <v>87</v>
      </c>
      <c r="C47" s="363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0" t="s">
        <v>86</v>
      </c>
      <c r="C48" s="30" t="s">
        <v>61</v>
      </c>
      <c r="D48" s="30" t="s">
        <v>112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125</v>
      </c>
      <c r="C49" s="88">
        <v>0</v>
      </c>
      <c r="D49" s="81">
        <v>2200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7"/>
      <c r="C50" s="30" t="s">
        <v>113</v>
      </c>
      <c r="D50" s="81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26.25" customHeight="1">
      <c r="B51" s="53" t="s">
        <v>114</v>
      </c>
      <c r="D51" s="93">
        <v>2755</v>
      </c>
      <c r="E51" s="371" t="s">
        <v>49</v>
      </c>
      <c r="F51" s="372"/>
      <c r="G51" s="52"/>
      <c r="H51"/>
    </row>
    <row r="52" spans="1:17" ht="11.1" customHeight="1">
      <c r="B52" s="89">
        <v>37</v>
      </c>
      <c r="C52" s="62" t="s">
        <v>48</v>
      </c>
      <c r="D52" s="92">
        <v>0.75</v>
      </c>
      <c r="E52" s="373" t="s">
        <v>40</v>
      </c>
      <c r="F52" s="374"/>
      <c r="G52" s="52"/>
      <c r="H52"/>
    </row>
    <row r="53" spans="1:17" ht="11.1" customHeight="1">
      <c r="B53" s="90">
        <v>0.75</v>
      </c>
      <c r="C53" s="94" t="s">
        <v>130</v>
      </c>
      <c r="D53" s="56">
        <f>D52*D51</f>
        <v>2066.25</v>
      </c>
      <c r="E53" s="373" t="s">
        <v>40</v>
      </c>
      <c r="F53" s="374"/>
      <c r="G53" s="52"/>
      <c r="H53"/>
    </row>
    <row r="54" spans="1:17" ht="11.1" customHeight="1">
      <c r="B54" s="61">
        <f>B52*B53</f>
        <v>27.75</v>
      </c>
      <c r="C54" s="94" t="s">
        <v>50</v>
      </c>
      <c r="D54" s="91">
        <v>0.95</v>
      </c>
      <c r="E54" s="375" t="s">
        <v>42</v>
      </c>
      <c r="F54" s="376"/>
      <c r="G54" s="52"/>
      <c r="H54"/>
    </row>
    <row r="55" spans="1:17" ht="11.1" customHeight="1">
      <c r="B55" s="89">
        <v>8.6999999999999994E-2</v>
      </c>
      <c r="C55" s="62" t="s">
        <v>51</v>
      </c>
      <c r="D55" s="56">
        <f>D54*D53</f>
        <v>1962.9375</v>
      </c>
      <c r="E55" s="373" t="s">
        <v>44</v>
      </c>
      <c r="F55" s="374"/>
      <c r="G55" s="52"/>
      <c r="H55"/>
    </row>
    <row r="56" spans="1:17" ht="11.1" customHeight="1">
      <c r="B56" s="61">
        <f>B54/B55</f>
        <v>318.96551724137936</v>
      </c>
      <c r="C56" s="62" t="s">
        <v>41</v>
      </c>
      <c r="D56" s="91">
        <v>2200</v>
      </c>
      <c r="E56" s="375" t="s">
        <v>45</v>
      </c>
      <c r="F56" s="376"/>
      <c r="G56" s="52"/>
      <c r="H56"/>
    </row>
    <row r="57" spans="1:17" ht="11.1" customHeight="1">
      <c r="B57" s="63">
        <f>B56/(D49*1.2)</f>
        <v>0.12082027168234066</v>
      </c>
      <c r="C57" s="62" t="s">
        <v>46</v>
      </c>
      <c r="D57" s="58">
        <f>D55/D56</f>
        <v>0.89224431818181815</v>
      </c>
      <c r="E57" s="375" t="s">
        <v>46</v>
      </c>
      <c r="F57" s="376"/>
      <c r="G57" s="52"/>
      <c r="H57"/>
    </row>
    <row r="58" spans="1:17" ht="4.5" customHeight="1">
      <c r="B58" s="49"/>
    </row>
    <row r="59" spans="1:17" ht="9" customHeight="1">
      <c r="B59" s="54" t="s">
        <v>52</v>
      </c>
      <c r="C59" s="55"/>
      <c r="D59" s="55"/>
      <c r="E59" s="55"/>
      <c r="F59" s="55"/>
    </row>
    <row r="60" spans="1:17" ht="9" customHeight="1">
      <c r="B60" s="91">
        <v>6541</v>
      </c>
      <c r="C60" s="370" t="s">
        <v>53</v>
      </c>
      <c r="D60" s="370"/>
      <c r="E60" s="370"/>
      <c r="F60" s="370"/>
    </row>
    <row r="61" spans="1:17" ht="9" customHeight="1">
      <c r="B61" s="92">
        <v>0.75</v>
      </c>
      <c r="C61" s="377" t="s">
        <v>40</v>
      </c>
      <c r="D61" s="377"/>
      <c r="E61" s="377"/>
      <c r="F61" s="377"/>
    </row>
    <row r="62" spans="1:17" ht="9" customHeight="1">
      <c r="B62" s="56">
        <f>B61*B60</f>
        <v>4905.75</v>
      </c>
      <c r="C62" s="377" t="s">
        <v>40</v>
      </c>
      <c r="D62" s="377"/>
      <c r="E62" s="377"/>
      <c r="F62" s="377"/>
    </row>
    <row r="63" spans="1:17" ht="9" customHeight="1">
      <c r="B63" s="91">
        <v>0.95</v>
      </c>
      <c r="C63" s="370" t="s">
        <v>42</v>
      </c>
      <c r="D63" s="370"/>
      <c r="E63" s="370"/>
      <c r="F63" s="370"/>
    </row>
    <row r="64" spans="1:17" ht="9" customHeight="1">
      <c r="B64" s="56">
        <f>B63*B62</f>
        <v>4660.4624999999996</v>
      </c>
      <c r="C64" s="377" t="s">
        <v>44</v>
      </c>
      <c r="D64" s="377"/>
      <c r="E64" s="377"/>
      <c r="F64" s="377"/>
    </row>
    <row r="65" spans="2:6" ht="9" customHeight="1">
      <c r="B65" s="91">
        <v>2200</v>
      </c>
      <c r="C65" s="370" t="s">
        <v>45</v>
      </c>
      <c r="D65" s="370"/>
      <c r="E65" s="370"/>
      <c r="F65" s="370"/>
    </row>
    <row r="66" spans="2:6" ht="9" customHeight="1">
      <c r="B66" s="58">
        <f>B64/B65</f>
        <v>2.1183920454545451</v>
      </c>
      <c r="C66" s="370" t="s">
        <v>46</v>
      </c>
      <c r="D66" s="370"/>
      <c r="E66" s="370"/>
      <c r="F66" s="370"/>
    </row>
    <row r="67" spans="2:6" ht="9" customHeight="1">
      <c r="B67" s="57">
        <f>B66/B71</f>
        <v>8.9180166516908774E-3</v>
      </c>
      <c r="C67" s="59"/>
      <c r="D67" s="59"/>
      <c r="E67" s="59"/>
      <c r="F67" s="59"/>
    </row>
    <row r="68" spans="2:6" ht="3" customHeight="1">
      <c r="C68" s="59"/>
      <c r="D68" s="59"/>
      <c r="E68" s="59"/>
      <c r="F68" s="59"/>
    </row>
    <row r="69" spans="2:6" ht="11.1" customHeight="1">
      <c r="B69" s="54" t="s">
        <v>114</v>
      </c>
      <c r="C69" s="60"/>
      <c r="D69" s="60"/>
      <c r="E69" s="60"/>
      <c r="F69" s="60"/>
    </row>
    <row r="70" spans="2:6" ht="11.1" customHeight="1">
      <c r="B70" s="58">
        <f>B57+D57</f>
        <v>1.0130645898641588</v>
      </c>
      <c r="C70" s="56" t="s">
        <v>36</v>
      </c>
      <c r="D70" s="60"/>
      <c r="E70" s="60"/>
      <c r="F70" s="60"/>
    </row>
    <row r="71" spans="2:6" ht="11.1" customHeight="1">
      <c r="B71" s="58">
        <f>315929.15/1330</f>
        <v>237.5407142857143</v>
      </c>
      <c r="C71" s="56" t="s">
        <v>36</v>
      </c>
      <c r="D71" s="57">
        <f>B70/B71</f>
        <v>4.2648040059593464E-3</v>
      </c>
      <c r="E71" s="60"/>
      <c r="F71" s="60"/>
    </row>
    <row r="72" spans="2:6">
      <c r="B72" s="60"/>
      <c r="C72" s="60"/>
      <c r="D72" s="60"/>
      <c r="E72" s="60"/>
      <c r="F72" s="60"/>
    </row>
  </sheetData>
  <mergeCells count="20">
    <mergeCell ref="B10:F10"/>
    <mergeCell ref="B12:F12"/>
    <mergeCell ref="B11:F11"/>
    <mergeCell ref="B16:D16"/>
    <mergeCell ref="E56:F56"/>
    <mergeCell ref="E57:F57"/>
    <mergeCell ref="C60:F60"/>
    <mergeCell ref="C61:F61"/>
    <mergeCell ref="B14:D14"/>
    <mergeCell ref="B47:C47"/>
    <mergeCell ref="E51:F51"/>
    <mergeCell ref="E52:F52"/>
    <mergeCell ref="E53:F53"/>
    <mergeCell ref="E54:F54"/>
    <mergeCell ref="E55:F55"/>
    <mergeCell ref="C62:F62"/>
    <mergeCell ref="C63:F63"/>
    <mergeCell ref="C64:F64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136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2</v>
      </c>
      <c r="D7" s="22" t="s">
        <v>62</v>
      </c>
      <c r="E7" s="78">
        <v>1330</v>
      </c>
      <c r="F7" s="47">
        <f>C7*E7</f>
        <v>2660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6.5" customHeight="1">
      <c r="A10" s="3"/>
      <c r="B10" s="349" t="s">
        <v>126</v>
      </c>
      <c r="C10" s="350"/>
      <c r="D10" s="350"/>
      <c r="E10" s="350"/>
      <c r="F10" s="35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127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128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73.680000000000007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129</v>
      </c>
      <c r="C16" s="367"/>
      <c r="D16" s="367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0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8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324">
        <f>C28/C40</f>
        <v>2.5396825396825397E-2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314">
        <f>1-(C29)</f>
        <v>0.97460317460317458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163</v>
      </c>
      <c r="C31" s="71">
        <f>'Família 08'!Q16+'Família 08'!Q17</f>
        <v>6.1239815878714552E-3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314">
        <f>1-(C31)</f>
        <v>0.99387601841212858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66" t="s">
        <v>312</v>
      </c>
      <c r="C33" s="172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66" t="s">
        <v>17</v>
      </c>
      <c r="C34" s="313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164</v>
      </c>
      <c r="C35" s="87">
        <v>3</v>
      </c>
      <c r="D35" s="30" t="s">
        <v>165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C42*C30*C32*C34</f>
        <v>871.77125043578133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15736.370291525369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14947.282343642632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313892.92921649525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3.75" customHeight="1">
      <c r="A47" s="3"/>
      <c r="B47" s="11"/>
      <c r="C47" s="21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63" t="s">
        <v>87</v>
      </c>
      <c r="C48" s="363"/>
      <c r="D48" s="9"/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86</v>
      </c>
      <c r="C49" s="30" t="s">
        <v>61</v>
      </c>
      <c r="D49" s="30" t="s">
        <v>112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30" t="s">
        <v>125</v>
      </c>
      <c r="C50" s="88">
        <v>0</v>
      </c>
      <c r="D50" s="81">
        <v>1330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12" customHeight="1">
      <c r="A51" s="3"/>
      <c r="B51" s="67"/>
      <c r="C51" s="30" t="s">
        <v>113</v>
      </c>
      <c r="D51" s="81">
        <f>D50*C50</f>
        <v>0</v>
      </c>
      <c r="E51" s="11"/>
      <c r="F51" s="11"/>
      <c r="G51" s="6"/>
      <c r="H51" s="6"/>
      <c r="L51" s="6"/>
      <c r="M51" s="5"/>
      <c r="N51" s="5"/>
      <c r="O51" s="5"/>
      <c r="P51" s="2"/>
      <c r="Q51" s="2"/>
    </row>
    <row r="52" spans="1:17" ht="4.5" customHeight="1"/>
    <row r="53" spans="1:17" ht="26.25" customHeight="1">
      <c r="B53" s="53" t="s">
        <v>114</v>
      </c>
      <c r="D53" s="93">
        <v>979</v>
      </c>
      <c r="E53" s="371" t="s">
        <v>49</v>
      </c>
      <c r="F53" s="372"/>
      <c r="G53" s="52"/>
      <c r="H53"/>
    </row>
    <row r="54" spans="1:17" ht="11.1" customHeight="1">
      <c r="B54" s="89">
        <v>43.9</v>
      </c>
      <c r="C54" s="62" t="s">
        <v>48</v>
      </c>
      <c r="D54" s="92">
        <v>0.75</v>
      </c>
      <c r="E54" s="373" t="s">
        <v>40</v>
      </c>
      <c r="F54" s="374"/>
      <c r="G54" s="52"/>
      <c r="H54"/>
    </row>
    <row r="55" spans="1:17" ht="11.1" customHeight="1">
      <c r="B55" s="90">
        <v>0.75</v>
      </c>
      <c r="C55" s="94" t="s">
        <v>130</v>
      </c>
      <c r="D55" s="56">
        <f>D54*D53</f>
        <v>734.25</v>
      </c>
      <c r="E55" s="373" t="s">
        <v>40</v>
      </c>
      <c r="F55" s="374"/>
      <c r="G55" s="52"/>
      <c r="H55"/>
    </row>
    <row r="56" spans="1:17" ht="11.1" customHeight="1">
      <c r="B56" s="61">
        <f>B54*B55</f>
        <v>32.924999999999997</v>
      </c>
      <c r="C56" s="94" t="s">
        <v>50</v>
      </c>
      <c r="D56" s="91">
        <v>0.95</v>
      </c>
      <c r="E56" s="375" t="s">
        <v>42</v>
      </c>
      <c r="F56" s="376"/>
      <c r="G56" s="52"/>
      <c r="H56"/>
    </row>
    <row r="57" spans="1:17" ht="11.1" customHeight="1">
      <c r="B57" s="89">
        <v>8.6999999999999994E-2</v>
      </c>
      <c r="C57" s="62" t="s">
        <v>51</v>
      </c>
      <c r="D57" s="56">
        <f>D56*D55</f>
        <v>697.53750000000002</v>
      </c>
      <c r="E57" s="373" t="s">
        <v>44</v>
      </c>
      <c r="F57" s="374"/>
      <c r="G57" s="52"/>
      <c r="H57"/>
    </row>
    <row r="58" spans="1:17" ht="11.1" customHeight="1">
      <c r="B58" s="61">
        <f>B56/B57</f>
        <v>378.44827586206895</v>
      </c>
      <c r="C58" s="62" t="s">
        <v>41</v>
      </c>
      <c r="D58" s="91">
        <v>1330</v>
      </c>
      <c r="E58" s="375" t="s">
        <v>45</v>
      </c>
      <c r="F58" s="376"/>
      <c r="G58" s="52"/>
      <c r="H58"/>
    </row>
    <row r="59" spans="1:17" ht="11.1" customHeight="1">
      <c r="B59" s="63">
        <f>B58/(D50*1.2)</f>
        <v>0.23712297986345174</v>
      </c>
      <c r="C59" s="62" t="s">
        <v>46</v>
      </c>
      <c r="D59" s="58">
        <f>D57/D58</f>
        <v>0.52446428571428572</v>
      </c>
      <c r="E59" s="375" t="s">
        <v>46</v>
      </c>
      <c r="F59" s="376"/>
      <c r="G59" s="52"/>
      <c r="H59"/>
    </row>
    <row r="60" spans="1:17" ht="9.9499999999999993" customHeight="1">
      <c r="B60" s="54" t="s">
        <v>52</v>
      </c>
      <c r="C60" s="55"/>
      <c r="D60" s="55"/>
      <c r="E60" s="55"/>
      <c r="F60" s="55"/>
    </row>
    <row r="61" spans="1:17" ht="9.9499999999999993" customHeight="1">
      <c r="B61" s="91">
        <v>4890</v>
      </c>
      <c r="C61" s="370" t="s">
        <v>53</v>
      </c>
      <c r="D61" s="370"/>
      <c r="E61" s="370"/>
      <c r="F61" s="370"/>
    </row>
    <row r="62" spans="1:17" ht="9.9499999999999993" customHeight="1">
      <c r="B62" s="92">
        <v>0.75</v>
      </c>
      <c r="C62" s="377" t="s">
        <v>40</v>
      </c>
      <c r="D62" s="377"/>
      <c r="E62" s="377"/>
      <c r="F62" s="377"/>
    </row>
    <row r="63" spans="1:17" ht="9.9499999999999993" customHeight="1">
      <c r="B63" s="56">
        <f>B62*B61</f>
        <v>3667.5</v>
      </c>
      <c r="C63" s="377" t="s">
        <v>40</v>
      </c>
      <c r="D63" s="377"/>
      <c r="E63" s="377"/>
      <c r="F63" s="377"/>
    </row>
    <row r="64" spans="1:17" ht="9.9499999999999993" customHeight="1">
      <c r="B64" s="91">
        <v>0.95</v>
      </c>
      <c r="C64" s="370" t="s">
        <v>42</v>
      </c>
      <c r="D64" s="370"/>
      <c r="E64" s="370"/>
      <c r="F64" s="370"/>
    </row>
    <row r="65" spans="2:6" ht="9.9499999999999993" customHeight="1">
      <c r="B65" s="56">
        <f>B64*B63</f>
        <v>3484.125</v>
      </c>
      <c r="C65" s="377" t="s">
        <v>44</v>
      </c>
      <c r="D65" s="377"/>
      <c r="E65" s="377"/>
      <c r="F65" s="377"/>
    </row>
    <row r="66" spans="2:6" ht="9.9499999999999993" customHeight="1">
      <c r="B66" s="91">
        <v>1330</v>
      </c>
      <c r="C66" s="370" t="s">
        <v>45</v>
      </c>
      <c r="D66" s="370"/>
      <c r="E66" s="370"/>
      <c r="F66" s="370"/>
    </row>
    <row r="67" spans="2:6" ht="9.9499999999999993" customHeight="1">
      <c r="B67" s="58">
        <f>B65/B66</f>
        <v>2.6196428571428569</v>
      </c>
      <c r="C67" s="370" t="s">
        <v>46</v>
      </c>
      <c r="D67" s="370"/>
      <c r="E67" s="370"/>
      <c r="F67" s="370"/>
    </row>
    <row r="68" spans="2:6" ht="9.9499999999999993" customHeight="1">
      <c r="B68" s="57">
        <f>B67/B71</f>
        <v>1.1028184642031289E-2</v>
      </c>
      <c r="C68" s="59"/>
      <c r="D68" s="59"/>
      <c r="E68" s="59"/>
      <c r="F68" s="59"/>
    </row>
    <row r="69" spans="2:6" ht="9.9499999999999993" customHeight="1">
      <c r="B69" s="54" t="s">
        <v>114</v>
      </c>
      <c r="C69" s="60"/>
      <c r="D69" s="60"/>
      <c r="E69" s="60"/>
      <c r="F69" s="60"/>
    </row>
    <row r="70" spans="2:6" ht="9.9499999999999993" customHeight="1">
      <c r="B70" s="58">
        <f>B59+D59</f>
        <v>0.76158726557773748</v>
      </c>
      <c r="C70" s="56" t="s">
        <v>36</v>
      </c>
      <c r="D70" s="60"/>
      <c r="E70" s="60"/>
      <c r="F70" s="60"/>
    </row>
    <row r="71" spans="2:6" ht="9.9499999999999993" customHeight="1">
      <c r="B71" s="58">
        <f>315929.15/1330</f>
        <v>237.5407142857143</v>
      </c>
      <c r="C71" s="56" t="s">
        <v>36</v>
      </c>
      <c r="D71" s="57">
        <f>B70/B71</f>
        <v>3.2061336005822531E-3</v>
      </c>
      <c r="E71" s="60"/>
      <c r="F71" s="60"/>
    </row>
    <row r="72" spans="2:6">
      <c r="B72" s="60"/>
      <c r="C72" s="60"/>
      <c r="D72" s="60"/>
      <c r="E72" s="60"/>
      <c r="F72" s="60"/>
    </row>
  </sheetData>
  <mergeCells count="20">
    <mergeCell ref="C67:F67"/>
    <mergeCell ref="E53:F53"/>
    <mergeCell ref="E54:F54"/>
    <mergeCell ref="E55:F55"/>
    <mergeCell ref="E56:F56"/>
    <mergeCell ref="E57:F57"/>
    <mergeCell ref="E58:F58"/>
    <mergeCell ref="E59:F59"/>
    <mergeCell ref="C62:F62"/>
    <mergeCell ref="C63:F63"/>
    <mergeCell ref="C64:F64"/>
    <mergeCell ref="C61:F61"/>
    <mergeCell ref="C65:F65"/>
    <mergeCell ref="C66:F66"/>
    <mergeCell ref="B14:D14"/>
    <mergeCell ref="B48:C48"/>
    <mergeCell ref="B10:F10"/>
    <mergeCell ref="B12:F12"/>
    <mergeCell ref="B11:F11"/>
    <mergeCell ref="B16:D1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Q72"/>
  <sheetViews>
    <sheetView showGridLines="0" zoomScale="120" zoomScaleNormal="120" workbookViewId="0"/>
  </sheetViews>
  <sheetFormatPr defaultRowHeight="12.75"/>
  <cols>
    <col min="1" max="1" width="0.5703125" style="1" customWidth="1"/>
    <col min="2" max="2" width="23.28515625" style="1" customWidth="1"/>
    <col min="3" max="3" width="20.28515625" style="1" customWidth="1"/>
    <col min="4" max="4" width="16.85546875" style="1" customWidth="1"/>
    <col min="5" max="5" width="17.42578125" style="1" customWidth="1"/>
    <col min="6" max="6" width="13.28515625" style="1" customWidth="1"/>
    <col min="7" max="7" width="10.42578125" style="1" bestFit="1" customWidth="1"/>
    <col min="8" max="8" width="21.7109375" style="1" bestFit="1" customWidth="1"/>
    <col min="9" max="9" width="22" style="1" bestFit="1" customWidth="1"/>
    <col min="10" max="10" width="11.28515625" style="1" bestFit="1" customWidth="1"/>
    <col min="11" max="11" width="16.42578125" style="1" customWidth="1"/>
    <col min="12" max="16384" width="9.140625" style="1"/>
  </cols>
  <sheetData>
    <row r="1" spans="1:17" ht="3" customHeight="1"/>
    <row r="2" spans="1:17" ht="9.9499999999999993" customHeight="1">
      <c r="A2" s="3"/>
      <c r="B2" s="27" t="s">
        <v>54</v>
      </c>
      <c r="C2" s="27" t="s">
        <v>43</v>
      </c>
      <c r="D2" s="23"/>
      <c r="E2" s="24" t="s">
        <v>66</v>
      </c>
      <c r="F2" s="73">
        <v>40806</v>
      </c>
      <c r="G2" s="3"/>
      <c r="H2" s="3"/>
      <c r="I2" s="3"/>
      <c r="J2" s="3"/>
      <c r="K2" s="3"/>
      <c r="L2" s="3"/>
      <c r="M2" s="3"/>
      <c r="N2" s="3"/>
      <c r="O2" s="3"/>
    </row>
    <row r="3" spans="1:17" ht="9.9499999999999993" customHeight="1">
      <c r="A3" s="3"/>
      <c r="B3" s="27" t="s">
        <v>55</v>
      </c>
      <c r="C3" s="27" t="s">
        <v>137</v>
      </c>
      <c r="D3" s="23"/>
      <c r="E3" s="23"/>
      <c r="F3" s="23"/>
      <c r="G3" s="3"/>
      <c r="H3" s="3"/>
      <c r="I3" s="3"/>
      <c r="J3" s="3"/>
      <c r="K3" s="3"/>
      <c r="L3" s="3"/>
      <c r="M3" s="3"/>
      <c r="N3" s="3"/>
      <c r="O3" s="3"/>
    </row>
    <row r="4" spans="1:17" ht="9.9499999999999993" customHeight="1">
      <c r="A4" s="3"/>
      <c r="B4" s="27" t="s">
        <v>56</v>
      </c>
      <c r="C4" s="27">
        <v>1</v>
      </c>
      <c r="D4" s="23"/>
      <c r="E4" s="23"/>
      <c r="F4" s="23"/>
      <c r="G4" s="3"/>
      <c r="H4" s="3"/>
      <c r="I4" s="3"/>
      <c r="J4" s="3"/>
      <c r="K4" s="3"/>
      <c r="L4" s="3"/>
      <c r="M4" s="3"/>
      <c r="N4" s="3"/>
      <c r="O4" s="3"/>
    </row>
    <row r="5" spans="1:17" ht="3.75" customHeight="1">
      <c r="A5" s="3"/>
      <c r="B5" s="23"/>
      <c r="C5" s="23"/>
      <c r="D5" s="23"/>
      <c r="E5" s="23"/>
      <c r="F5" s="23"/>
      <c r="G5" s="3"/>
      <c r="H5" s="3"/>
      <c r="I5" s="3"/>
      <c r="J5" s="3"/>
      <c r="K5" s="3"/>
      <c r="L5" s="3"/>
      <c r="M5" s="3"/>
      <c r="N5" s="3"/>
      <c r="O5" s="3"/>
    </row>
    <row r="6" spans="1:17" ht="12" customHeight="1">
      <c r="A6" s="3"/>
      <c r="B6" s="12" t="s">
        <v>119</v>
      </c>
      <c r="C6" s="22" t="s">
        <v>61</v>
      </c>
      <c r="D6" s="22" t="s">
        <v>62</v>
      </c>
      <c r="E6" s="22" t="s">
        <v>62</v>
      </c>
      <c r="F6" s="22" t="s">
        <v>7</v>
      </c>
      <c r="G6" s="3"/>
      <c r="H6" s="3"/>
      <c r="I6" s="3"/>
      <c r="J6" s="3"/>
      <c r="K6" s="3"/>
      <c r="L6" s="3"/>
      <c r="M6" s="3"/>
      <c r="N6" s="3"/>
      <c r="O6" s="3"/>
    </row>
    <row r="7" spans="1:17" ht="12" customHeight="1">
      <c r="A7" s="3"/>
      <c r="B7" s="22" t="s">
        <v>105</v>
      </c>
      <c r="C7" s="72">
        <v>2</v>
      </c>
      <c r="D7" s="22" t="s">
        <v>62</v>
      </c>
      <c r="E7" s="78">
        <v>1330</v>
      </c>
      <c r="F7" s="47">
        <f>C7*E7</f>
        <v>2660</v>
      </c>
      <c r="G7" s="3"/>
      <c r="H7" s="3"/>
      <c r="I7" s="3"/>
      <c r="J7" s="3"/>
      <c r="K7" s="3"/>
      <c r="L7" s="3"/>
      <c r="M7" s="3"/>
      <c r="N7" s="3"/>
      <c r="O7" s="3"/>
    </row>
    <row r="8" spans="1:17" ht="3" customHeight="1">
      <c r="A8" s="3"/>
      <c r="B8" s="23"/>
      <c r="C8" s="23"/>
      <c r="D8" s="23"/>
      <c r="E8" s="23"/>
      <c r="F8" s="23"/>
      <c r="G8" s="3"/>
      <c r="H8" s="3"/>
      <c r="I8" s="3"/>
      <c r="J8" s="3"/>
      <c r="K8" s="3"/>
      <c r="L8" s="3"/>
      <c r="M8" s="3"/>
      <c r="N8" s="3"/>
      <c r="O8" s="3"/>
    </row>
    <row r="9" spans="1:17" ht="12" customHeight="1">
      <c r="A9" s="3"/>
      <c r="B9" s="37" t="s">
        <v>69</v>
      </c>
      <c r="C9" s="38"/>
      <c r="D9" s="39"/>
      <c r="E9" s="39"/>
      <c r="F9" s="39"/>
      <c r="G9" s="3"/>
      <c r="H9" s="3"/>
      <c r="I9" s="3"/>
      <c r="J9" s="3"/>
      <c r="K9" s="3"/>
      <c r="L9" s="3"/>
      <c r="M9" s="3"/>
      <c r="N9" s="3"/>
      <c r="O9" s="3"/>
    </row>
    <row r="10" spans="1:17" ht="14.25" customHeight="1">
      <c r="A10" s="3"/>
      <c r="B10" s="349" t="s">
        <v>138</v>
      </c>
      <c r="C10" s="350"/>
      <c r="D10" s="350"/>
      <c r="E10" s="350"/>
      <c r="F10" s="351"/>
      <c r="G10" s="3"/>
      <c r="H10" s="3"/>
      <c r="I10" s="3"/>
      <c r="J10" s="3"/>
      <c r="K10" s="3"/>
      <c r="L10" s="3"/>
      <c r="M10" s="3"/>
      <c r="N10" s="3"/>
      <c r="O10" s="3"/>
    </row>
    <row r="11" spans="1:17" ht="12" customHeight="1">
      <c r="A11" s="3"/>
      <c r="B11" s="349" t="s">
        <v>139</v>
      </c>
      <c r="C11" s="350"/>
      <c r="D11" s="350"/>
      <c r="E11" s="350"/>
      <c r="F11" s="351"/>
      <c r="G11" s="3"/>
      <c r="H11" s="3"/>
      <c r="I11" s="3"/>
      <c r="J11" s="3"/>
      <c r="K11" s="3"/>
      <c r="L11" s="3"/>
      <c r="M11" s="3"/>
      <c r="N11" s="3"/>
      <c r="O11" s="3"/>
    </row>
    <row r="12" spans="1:17" ht="12" customHeight="1">
      <c r="A12" s="3"/>
      <c r="B12" s="352" t="s">
        <v>140</v>
      </c>
      <c r="C12" s="353"/>
      <c r="D12" s="353"/>
      <c r="E12" s="353"/>
      <c r="F12" s="354"/>
      <c r="G12" s="3"/>
      <c r="H12" s="3"/>
      <c r="I12" s="3"/>
      <c r="J12" s="3"/>
      <c r="K12" s="3"/>
      <c r="L12" s="3"/>
      <c r="M12" s="3"/>
      <c r="N12" s="3"/>
      <c r="O12" s="3"/>
    </row>
    <row r="13" spans="1:17" ht="4.5" customHeight="1">
      <c r="A13" s="3"/>
      <c r="B13" s="25"/>
      <c r="C13" s="25"/>
      <c r="D13" s="25"/>
      <c r="E13" s="25"/>
      <c r="F13" s="25"/>
      <c r="G13" s="4"/>
      <c r="H13" s="4"/>
      <c r="I13" s="4"/>
      <c r="J13" s="5"/>
      <c r="K13" s="3"/>
      <c r="L13" s="3"/>
      <c r="M13" s="3"/>
      <c r="N13" s="3"/>
      <c r="O13" s="3"/>
    </row>
    <row r="14" spans="1:17" ht="12" customHeight="1">
      <c r="A14" s="3"/>
      <c r="B14" s="365" t="s">
        <v>4</v>
      </c>
      <c r="C14" s="365"/>
      <c r="D14" s="365"/>
      <c r="E14" s="26"/>
      <c r="F14" s="26"/>
      <c r="G14" s="6"/>
      <c r="H14" s="6"/>
      <c r="I14" s="6"/>
      <c r="J14" s="6"/>
      <c r="K14" s="6"/>
      <c r="L14" s="6"/>
      <c r="M14" s="5"/>
      <c r="N14" s="5"/>
      <c r="O14" s="5"/>
      <c r="P14" s="2"/>
      <c r="Q14" s="2"/>
    </row>
    <row r="15" spans="1:17" ht="12" customHeight="1">
      <c r="A15" s="3"/>
      <c r="B15" s="40" t="s">
        <v>5</v>
      </c>
      <c r="C15" s="80">
        <v>70</v>
      </c>
      <c r="D15" s="26"/>
      <c r="E15" s="26"/>
      <c r="F15" s="26"/>
      <c r="G15" s="6"/>
      <c r="H15" s="6"/>
      <c r="I15" s="6"/>
      <c r="J15" s="6"/>
      <c r="K15" s="6"/>
      <c r="L15" s="6"/>
      <c r="M15" s="5"/>
      <c r="N15" s="5"/>
      <c r="O15" s="5"/>
      <c r="P15" s="2"/>
      <c r="Q15" s="2"/>
    </row>
    <row r="16" spans="1:17" ht="12" customHeight="1">
      <c r="A16" s="3"/>
      <c r="B16" s="367" t="s">
        <v>141</v>
      </c>
      <c r="C16" s="367"/>
      <c r="D16" s="367"/>
      <c r="E16" s="44" t="s">
        <v>110</v>
      </c>
      <c r="F16" s="81">
        <v>1330</v>
      </c>
      <c r="G16" s="6"/>
      <c r="H16" s="6"/>
      <c r="I16" s="6"/>
      <c r="J16" s="6"/>
      <c r="K16" s="6"/>
      <c r="L16" s="6"/>
      <c r="M16" s="5"/>
      <c r="N16" s="5"/>
      <c r="O16" s="5"/>
      <c r="P16" s="2"/>
      <c r="Q16" s="2"/>
    </row>
    <row r="17" spans="1:17" ht="3" customHeight="1">
      <c r="A17" s="3"/>
      <c r="B17" s="11"/>
      <c r="C17" s="11"/>
      <c r="D17" s="11"/>
      <c r="E17" s="11"/>
      <c r="F17" s="11"/>
      <c r="G17" s="6"/>
      <c r="H17" s="6"/>
      <c r="I17" s="6"/>
      <c r="J17" s="6"/>
      <c r="K17" s="6"/>
      <c r="L17" s="6"/>
      <c r="M17" s="5"/>
      <c r="N17" s="5"/>
      <c r="O17" s="5"/>
      <c r="P17" s="2"/>
      <c r="Q17" s="2"/>
    </row>
    <row r="18" spans="1:17" ht="12.95" customHeight="1">
      <c r="A18" s="3"/>
      <c r="B18" s="13" t="s">
        <v>76</v>
      </c>
      <c r="C18" s="34">
        <f>extrusora!C29</f>
        <v>21</v>
      </c>
      <c r="D18" s="11"/>
      <c r="E18" s="11"/>
      <c r="F18" s="11"/>
      <c r="G18" s="6"/>
      <c r="H18" s="6"/>
      <c r="I18" s="6"/>
      <c r="J18" s="6"/>
      <c r="K18" s="6"/>
      <c r="L18" s="6"/>
      <c r="M18" s="5"/>
      <c r="N18" s="5"/>
      <c r="O18" s="5"/>
      <c r="P18" s="2"/>
      <c r="Q18" s="2"/>
    </row>
    <row r="19" spans="1:17" ht="12.95" customHeight="1">
      <c r="A19" s="3"/>
      <c r="B19" s="10" t="s">
        <v>8</v>
      </c>
      <c r="C19" s="10" t="s">
        <v>77</v>
      </c>
      <c r="D19" s="10" t="s">
        <v>78</v>
      </c>
      <c r="E19" s="10" t="s">
        <v>79</v>
      </c>
      <c r="F19" s="11"/>
      <c r="G19" s="6"/>
      <c r="H19" s="6"/>
      <c r="I19" s="6"/>
      <c r="J19" s="6"/>
      <c r="K19" s="6"/>
      <c r="L19" s="6"/>
      <c r="M19" s="5"/>
      <c r="N19" s="5"/>
      <c r="O19" s="5"/>
      <c r="P19" s="2"/>
      <c r="Q19" s="2"/>
    </row>
    <row r="20" spans="1:17" ht="12.95" customHeight="1">
      <c r="A20" s="3"/>
      <c r="B20" s="12">
        <v>2</v>
      </c>
      <c r="C20" s="12">
        <v>8</v>
      </c>
      <c r="D20" s="320">
        <f>C18-(C20/C21)</f>
        <v>19</v>
      </c>
      <c r="E20" s="14">
        <f>D20*C20*B20</f>
        <v>304</v>
      </c>
      <c r="F20" s="11"/>
      <c r="G20" s="6"/>
      <c r="H20" s="6"/>
      <c r="I20" s="6"/>
      <c r="J20" s="6"/>
      <c r="K20" s="6"/>
      <c r="L20" s="6"/>
      <c r="M20" s="5"/>
      <c r="N20" s="5"/>
      <c r="O20" s="5"/>
      <c r="P20" s="2"/>
      <c r="Q20" s="2"/>
    </row>
    <row r="21" spans="1:17" ht="12.95" customHeight="1">
      <c r="A21" s="3"/>
      <c r="B21" s="12">
        <v>2</v>
      </c>
      <c r="C21" s="12">
        <v>4</v>
      </c>
      <c r="D21" s="12">
        <v>4</v>
      </c>
      <c r="E21" s="14">
        <f>D21*C21*B21</f>
        <v>32</v>
      </c>
      <c r="F21" s="141" t="s">
        <v>310</v>
      </c>
      <c r="G21" s="6"/>
      <c r="H21" s="6"/>
      <c r="I21" s="6"/>
      <c r="J21" s="6"/>
      <c r="K21" s="6"/>
      <c r="L21" s="6"/>
      <c r="M21" s="5"/>
      <c r="N21" s="5"/>
      <c r="O21" s="5"/>
      <c r="P21" s="2"/>
      <c r="Q21" s="2"/>
    </row>
    <row r="22" spans="1:17" ht="12.95" customHeight="1">
      <c r="A22" s="3"/>
      <c r="B22" s="11"/>
      <c r="C22" s="11"/>
      <c r="D22" s="10" t="s">
        <v>7</v>
      </c>
      <c r="E22" s="15">
        <f>SUM(E20:E21)*F22</f>
        <v>336</v>
      </c>
      <c r="F22" s="141">
        <v>1</v>
      </c>
      <c r="G22" s="6"/>
      <c r="H22" s="6"/>
      <c r="I22" s="6"/>
      <c r="J22" s="6"/>
      <c r="K22" s="6"/>
      <c r="L22" s="6"/>
      <c r="M22" s="5"/>
      <c r="N22" s="5"/>
      <c r="O22" s="5"/>
      <c r="P22" s="2"/>
      <c r="Q22" s="2"/>
    </row>
    <row r="23" spans="1:17" ht="4.5" customHeight="1">
      <c r="A23" s="3"/>
      <c r="B23" s="11"/>
      <c r="C23" s="11"/>
      <c r="D23" s="9"/>
      <c r="E23" s="16"/>
      <c r="F23" s="11"/>
      <c r="G23" s="6"/>
      <c r="H23" s="6"/>
      <c r="I23" s="6"/>
      <c r="J23" s="6"/>
      <c r="K23" s="6"/>
      <c r="L23" s="6"/>
      <c r="M23" s="5"/>
      <c r="N23" s="5"/>
      <c r="O23" s="5"/>
      <c r="P23" s="2"/>
      <c r="Q23" s="2"/>
    </row>
    <row r="24" spans="1:17" ht="12" customHeight="1">
      <c r="A24" s="3"/>
      <c r="B24" s="12" t="s">
        <v>11</v>
      </c>
      <c r="C24" s="12">
        <v>0</v>
      </c>
      <c r="D24" s="12" t="s">
        <v>9</v>
      </c>
      <c r="E24" s="11"/>
      <c r="F24" s="11"/>
      <c r="G24" s="6"/>
      <c r="H24" s="6"/>
      <c r="I24" s="6"/>
      <c r="J24" s="6"/>
      <c r="K24" s="6"/>
      <c r="L24" s="6"/>
      <c r="M24" s="5"/>
      <c r="N24" s="5"/>
      <c r="O24" s="5"/>
      <c r="P24" s="2"/>
      <c r="Q24" s="2"/>
    </row>
    <row r="25" spans="1:17" ht="12" customHeight="1">
      <c r="A25" s="3"/>
      <c r="B25" s="12" t="s">
        <v>12</v>
      </c>
      <c r="C25" s="12">
        <v>21</v>
      </c>
      <c r="D25" s="12" t="s">
        <v>10</v>
      </c>
      <c r="E25" s="11"/>
      <c r="F25" s="11"/>
      <c r="G25" s="6"/>
      <c r="H25" s="6"/>
      <c r="I25" s="6"/>
      <c r="J25" s="6"/>
      <c r="K25" s="6"/>
      <c r="L25" s="6"/>
      <c r="M25" s="5"/>
      <c r="N25" s="5"/>
      <c r="O25" s="5"/>
      <c r="P25" s="2"/>
      <c r="Q25" s="2"/>
    </row>
    <row r="26" spans="1:17" ht="12" customHeight="1">
      <c r="A26" s="3"/>
      <c r="B26" s="10" t="s">
        <v>13</v>
      </c>
      <c r="C26" s="10">
        <f>SUM(C24:C25)</f>
        <v>21</v>
      </c>
      <c r="D26" s="12" t="s">
        <v>10</v>
      </c>
      <c r="E26" s="11"/>
      <c r="F26" s="11"/>
      <c r="G26" s="6"/>
      <c r="H26" s="6"/>
      <c r="I26" s="6"/>
      <c r="J26" s="6"/>
      <c r="K26" s="6"/>
      <c r="L26" s="6"/>
      <c r="M26" s="5"/>
      <c r="N26" s="5"/>
      <c r="O26" s="5"/>
      <c r="P26" s="2"/>
      <c r="Q26" s="2"/>
    </row>
    <row r="27" spans="1:17" ht="3" customHeight="1">
      <c r="A27" s="3"/>
      <c r="B27" s="9"/>
      <c r="C27" s="9"/>
      <c r="D27" s="11"/>
      <c r="E27" s="11"/>
      <c r="F27" s="11"/>
      <c r="G27" s="6"/>
      <c r="H27" s="6"/>
      <c r="I27" s="6"/>
      <c r="J27" s="6"/>
      <c r="K27" s="6"/>
      <c r="L27" s="6"/>
      <c r="M27" s="5"/>
      <c r="N27" s="5"/>
      <c r="O27" s="5"/>
      <c r="P27" s="2"/>
      <c r="Q27" s="2"/>
    </row>
    <row r="28" spans="1:17" ht="12" customHeight="1">
      <c r="A28" s="3"/>
      <c r="B28" s="28" t="s">
        <v>14</v>
      </c>
      <c r="C28" s="28">
        <v>0</v>
      </c>
      <c r="D28" s="30" t="s">
        <v>10</v>
      </c>
      <c r="E28" s="29"/>
      <c r="F28" s="29"/>
      <c r="G28" s="6"/>
      <c r="H28" s="6"/>
      <c r="I28" s="6"/>
      <c r="J28" s="6"/>
      <c r="K28" s="6"/>
      <c r="L28" s="6"/>
      <c r="M28" s="5"/>
      <c r="N28" s="5"/>
      <c r="O28" s="5"/>
      <c r="P28" s="2"/>
      <c r="Q28" s="2"/>
    </row>
    <row r="29" spans="1:17" ht="12" customHeight="1">
      <c r="A29" s="3"/>
      <c r="B29" s="30" t="s">
        <v>15</v>
      </c>
      <c r="C29" s="324">
        <f>C28/C40</f>
        <v>0</v>
      </c>
      <c r="D29" s="29"/>
      <c r="E29" s="29"/>
      <c r="F29" s="29"/>
      <c r="G29" s="6"/>
      <c r="H29" s="6"/>
      <c r="I29" s="6"/>
      <c r="J29" s="6"/>
      <c r="K29" s="6"/>
      <c r="L29" s="6"/>
      <c r="M29" s="5"/>
      <c r="N29" s="5"/>
      <c r="O29" s="5"/>
      <c r="P29" s="2"/>
      <c r="Q29" s="2"/>
    </row>
    <row r="30" spans="1:17" ht="12" customHeight="1">
      <c r="A30" s="3"/>
      <c r="B30" s="28" t="s">
        <v>15</v>
      </c>
      <c r="C30" s="314">
        <f>1-(C29)</f>
        <v>1</v>
      </c>
      <c r="D30" s="29"/>
      <c r="E30" s="29"/>
      <c r="F30" s="29"/>
      <c r="G30" s="6"/>
      <c r="H30" s="6"/>
      <c r="I30" s="6"/>
      <c r="J30" s="6"/>
      <c r="K30" s="6"/>
      <c r="L30" s="6"/>
      <c r="M30" s="5"/>
      <c r="N30" s="5"/>
      <c r="O30" s="5"/>
      <c r="P30" s="2"/>
      <c r="Q30" s="2"/>
    </row>
    <row r="31" spans="1:17" ht="12" customHeight="1">
      <c r="A31" s="3"/>
      <c r="B31" s="28" t="s">
        <v>163</v>
      </c>
      <c r="C31" s="71">
        <f>'Família 08'!Q19+'Família 08'!Q20</f>
        <v>5.8683078670012075E-3</v>
      </c>
      <c r="D31" s="29"/>
      <c r="E31" s="29"/>
      <c r="F31" s="29"/>
      <c r="G31" s="6"/>
      <c r="H31" s="6"/>
      <c r="I31" s="6"/>
      <c r="J31" s="6"/>
      <c r="K31" s="6"/>
      <c r="L31" s="6"/>
      <c r="M31" s="5"/>
      <c r="N31" s="5"/>
      <c r="O31" s="5"/>
      <c r="P31" s="2"/>
      <c r="Q31" s="2"/>
    </row>
    <row r="32" spans="1:17" ht="12" customHeight="1">
      <c r="A32" s="3"/>
      <c r="B32" s="28" t="s">
        <v>16</v>
      </c>
      <c r="C32" s="314">
        <f>1-(C31)</f>
        <v>0.99413169213299879</v>
      </c>
      <c r="D32" s="29"/>
      <c r="E32" s="29"/>
      <c r="F32" s="29"/>
      <c r="G32" s="6"/>
      <c r="H32" s="6"/>
      <c r="I32" s="6"/>
      <c r="J32" s="6"/>
      <c r="K32" s="6"/>
      <c r="L32" s="6"/>
      <c r="M32" s="5"/>
      <c r="N32" s="5"/>
      <c r="O32" s="5"/>
      <c r="P32" s="2"/>
      <c r="Q32" s="2"/>
    </row>
    <row r="33" spans="1:17" ht="12" customHeight="1">
      <c r="A33" s="3"/>
      <c r="B33" s="166" t="s">
        <v>312</v>
      </c>
      <c r="C33" s="172">
        <v>0</v>
      </c>
      <c r="D33" s="29"/>
      <c r="E33" s="29"/>
      <c r="F33" s="29"/>
      <c r="G33" s="6"/>
      <c r="H33" s="6"/>
      <c r="I33" s="6"/>
      <c r="J33" s="6"/>
      <c r="K33" s="6"/>
      <c r="L33" s="6"/>
      <c r="M33" s="5"/>
      <c r="N33" s="5"/>
      <c r="O33" s="5"/>
      <c r="P33" s="2"/>
      <c r="Q33" s="2"/>
    </row>
    <row r="34" spans="1:17" ht="12" customHeight="1">
      <c r="A34" s="3"/>
      <c r="B34" s="166" t="s">
        <v>17</v>
      </c>
      <c r="C34" s="313">
        <f>1-C33</f>
        <v>1</v>
      </c>
      <c r="D34" s="29"/>
      <c r="E34" s="29"/>
      <c r="F34" s="29"/>
      <c r="G34" s="6"/>
      <c r="H34" s="6"/>
      <c r="I34" s="6"/>
      <c r="J34" s="6"/>
      <c r="K34" s="6"/>
      <c r="L34" s="6"/>
      <c r="M34" s="5"/>
      <c r="N34" s="5"/>
      <c r="O34" s="5"/>
      <c r="P34" s="2"/>
      <c r="Q34" s="2"/>
    </row>
    <row r="35" spans="1:17" ht="12" customHeight="1">
      <c r="A35" s="3"/>
      <c r="B35" s="28" t="s">
        <v>164</v>
      </c>
      <c r="C35" s="87">
        <v>3</v>
      </c>
      <c r="D35" s="30" t="s">
        <v>165</v>
      </c>
      <c r="E35" s="29"/>
      <c r="F35" s="29"/>
      <c r="G35" s="6"/>
      <c r="H35" s="6"/>
      <c r="I35" s="6"/>
      <c r="J35" s="6"/>
      <c r="K35" s="6"/>
      <c r="L35" s="6"/>
      <c r="M35" s="5"/>
      <c r="N35" s="5"/>
      <c r="O35" s="5"/>
      <c r="P35" s="2"/>
      <c r="Q35" s="2"/>
    </row>
    <row r="36" spans="1:17" ht="12" customHeight="1">
      <c r="A36" s="3"/>
      <c r="B36" s="30" t="s">
        <v>18</v>
      </c>
      <c r="C36" s="65">
        <v>15.3</v>
      </c>
      <c r="D36" s="30" t="s">
        <v>10</v>
      </c>
      <c r="E36" s="29"/>
      <c r="F36" s="29"/>
      <c r="G36" s="6"/>
      <c r="H36" s="6"/>
      <c r="I36" s="6"/>
      <c r="J36" s="6"/>
      <c r="K36" s="6"/>
      <c r="L36" s="6"/>
      <c r="M36" s="5"/>
      <c r="N36" s="5"/>
      <c r="O36" s="5"/>
      <c r="P36" s="2"/>
      <c r="Q36" s="2"/>
    </row>
    <row r="37" spans="1:17" ht="12" customHeight="1">
      <c r="A37" s="3"/>
      <c r="B37" s="30" t="s">
        <v>18</v>
      </c>
      <c r="C37" s="65">
        <f>C36*60</f>
        <v>918</v>
      </c>
      <c r="D37" s="30" t="s">
        <v>19</v>
      </c>
      <c r="E37" s="29"/>
      <c r="F37" s="29"/>
      <c r="G37" s="6"/>
      <c r="H37" s="6"/>
      <c r="I37" s="6"/>
      <c r="J37" s="6"/>
      <c r="K37" s="6"/>
      <c r="L37" s="6"/>
      <c r="M37" s="5"/>
      <c r="N37" s="5"/>
      <c r="O37" s="5"/>
      <c r="P37" s="2"/>
      <c r="Q37" s="2"/>
    </row>
    <row r="38" spans="1:17" ht="12" customHeight="1">
      <c r="A38" s="3"/>
      <c r="B38" s="28" t="s">
        <v>20</v>
      </c>
      <c r="C38" s="64">
        <f>C37/C18</f>
        <v>43.714285714285715</v>
      </c>
      <c r="D38" s="30" t="s">
        <v>21</v>
      </c>
      <c r="E38" s="29"/>
      <c r="F38" s="29"/>
      <c r="G38" s="6"/>
      <c r="H38" s="6"/>
      <c r="I38" s="6"/>
      <c r="J38" s="6"/>
      <c r="K38" s="6"/>
      <c r="L38" s="6"/>
      <c r="M38" s="5"/>
      <c r="N38" s="5"/>
      <c r="O38" s="5"/>
      <c r="P38" s="2"/>
      <c r="Q38" s="2"/>
    </row>
    <row r="39" spans="1:17" ht="5.25" customHeight="1">
      <c r="A39" s="3"/>
      <c r="B39" s="10"/>
      <c r="C39" s="17"/>
      <c r="D39" s="12"/>
      <c r="E39" s="11"/>
      <c r="F39" s="11"/>
      <c r="G39" s="6"/>
      <c r="H39" s="6"/>
      <c r="I39" s="6"/>
      <c r="J39" s="6"/>
      <c r="K39" s="6"/>
      <c r="L39" s="6"/>
      <c r="M39" s="5"/>
      <c r="N39" s="5"/>
      <c r="O39" s="5"/>
      <c r="P39" s="2"/>
      <c r="Q39" s="2"/>
    </row>
    <row r="40" spans="1:17" ht="11.1" customHeight="1">
      <c r="A40" s="3"/>
      <c r="B40" s="28" t="s">
        <v>22</v>
      </c>
      <c r="C40" s="64">
        <f>E22-C26</f>
        <v>315</v>
      </c>
      <c r="D40" s="28" t="s">
        <v>10</v>
      </c>
      <c r="E40" s="19"/>
      <c r="F40" s="19"/>
      <c r="H40" s="6"/>
      <c r="I40" s="6"/>
      <c r="J40" s="6"/>
      <c r="K40" s="6"/>
      <c r="L40" s="6"/>
      <c r="M40" s="5"/>
      <c r="N40" s="5"/>
      <c r="O40" s="5"/>
      <c r="P40" s="2"/>
      <c r="Q40" s="2"/>
    </row>
    <row r="41" spans="1:17" ht="11.1" customHeight="1">
      <c r="A41" s="3"/>
      <c r="B41" s="28" t="s">
        <v>22</v>
      </c>
      <c r="C41" s="28">
        <f>C40*60</f>
        <v>18900</v>
      </c>
      <c r="D41" s="28" t="s">
        <v>19</v>
      </c>
      <c r="E41" s="19"/>
      <c r="F41" s="19"/>
      <c r="H41" s="6"/>
      <c r="L41" s="6"/>
      <c r="M41" s="5"/>
      <c r="N41" s="5"/>
      <c r="O41" s="5"/>
      <c r="P41" s="2"/>
      <c r="Q41" s="2"/>
    </row>
    <row r="42" spans="1:17" ht="11.1" customHeight="1">
      <c r="A42" s="3"/>
      <c r="B42" s="28" t="s">
        <v>23</v>
      </c>
      <c r="C42" s="28">
        <f>C41/C18</f>
        <v>900</v>
      </c>
      <c r="D42" s="28" t="s">
        <v>21</v>
      </c>
      <c r="E42" s="11"/>
      <c r="F42" s="11"/>
      <c r="G42" s="6"/>
      <c r="H42" s="6"/>
      <c r="L42" s="6"/>
      <c r="M42" s="5"/>
      <c r="N42" s="5"/>
      <c r="O42" s="5"/>
      <c r="P42" s="2"/>
      <c r="Q42" s="2"/>
    </row>
    <row r="43" spans="1:17" ht="11.1" customHeight="1">
      <c r="A43" s="3"/>
      <c r="B43" s="28" t="s">
        <v>24</v>
      </c>
      <c r="C43" s="66">
        <f>C42*C30*C32*C34</f>
        <v>894.7185229196989</v>
      </c>
      <c r="D43" s="28" t="s">
        <v>21</v>
      </c>
      <c r="E43" s="11"/>
      <c r="F43" s="11"/>
      <c r="G43" s="6"/>
      <c r="H43" s="6"/>
      <c r="L43" s="6"/>
      <c r="M43" s="5"/>
      <c r="N43" s="5"/>
      <c r="O43" s="5"/>
      <c r="P43" s="2"/>
      <c r="Q43" s="2"/>
    </row>
    <row r="44" spans="1:17" ht="11.1" customHeight="1">
      <c r="A44" s="3"/>
      <c r="B44" s="28" t="s">
        <v>25</v>
      </c>
      <c r="C44" s="64">
        <f>(C43*F16)/C15</f>
        <v>16999.651935474278</v>
      </c>
      <c r="D44" s="28" t="s">
        <v>146</v>
      </c>
      <c r="E44" s="11"/>
      <c r="F44" s="11"/>
      <c r="G44" s="6"/>
      <c r="H44" s="6"/>
      <c r="L44" s="6"/>
      <c r="M44" s="5"/>
      <c r="N44" s="5"/>
      <c r="O44" s="5"/>
      <c r="P44" s="2"/>
      <c r="Q44" s="2"/>
    </row>
    <row r="45" spans="1:17" ht="11.1" customHeight="1">
      <c r="A45" s="3"/>
      <c r="B45" s="28" t="s">
        <v>27</v>
      </c>
      <c r="C45" s="64">
        <f>((C43-C38)*F16)/C15</f>
        <v>16169.08050690285</v>
      </c>
      <c r="D45" s="28" t="s">
        <v>146</v>
      </c>
      <c r="E45" s="11"/>
      <c r="F45" s="11"/>
      <c r="G45" s="6"/>
      <c r="H45" s="6"/>
      <c r="L45" s="6"/>
      <c r="M45" s="5"/>
      <c r="N45" s="5"/>
      <c r="O45" s="5"/>
      <c r="P45" s="2"/>
      <c r="Q45" s="2"/>
    </row>
    <row r="46" spans="1:17" ht="11.1" customHeight="1">
      <c r="A46" s="3"/>
      <c r="B46" s="29"/>
      <c r="C46" s="64">
        <f>C45*C18</f>
        <v>339550.69064495986</v>
      </c>
      <c r="D46" s="28" t="s">
        <v>147</v>
      </c>
      <c r="E46" s="11"/>
      <c r="F46" s="11"/>
      <c r="G46" s="6"/>
      <c r="H46" s="6"/>
      <c r="L46" s="6"/>
      <c r="M46" s="5"/>
      <c r="N46" s="7"/>
      <c r="O46" s="5"/>
      <c r="P46" s="2"/>
      <c r="Q46" s="2"/>
    </row>
    <row r="47" spans="1:17" ht="12" customHeight="1">
      <c r="A47" s="3"/>
      <c r="B47" s="363" t="s">
        <v>87</v>
      </c>
      <c r="C47" s="363"/>
      <c r="D47" s="9"/>
      <c r="E47" s="11"/>
      <c r="F47" s="11"/>
      <c r="G47" s="6"/>
      <c r="H47" s="6"/>
      <c r="L47" s="6"/>
      <c r="M47" s="5"/>
      <c r="N47" s="5"/>
      <c r="O47" s="5"/>
      <c r="P47" s="2"/>
      <c r="Q47" s="2"/>
    </row>
    <row r="48" spans="1:17" ht="12" customHeight="1">
      <c r="A48" s="3"/>
      <c r="B48" s="30" t="s">
        <v>86</v>
      </c>
      <c r="C48" s="30" t="s">
        <v>61</v>
      </c>
      <c r="D48" s="30" t="s">
        <v>112</v>
      </c>
      <c r="E48" s="11"/>
      <c r="F48" s="11"/>
      <c r="G48" s="6"/>
      <c r="H48" s="6"/>
      <c r="L48" s="6"/>
      <c r="M48" s="5"/>
      <c r="N48" s="5"/>
      <c r="O48" s="5"/>
      <c r="P48" s="2"/>
      <c r="Q48" s="2"/>
    </row>
    <row r="49" spans="1:17" ht="12" customHeight="1">
      <c r="A49" s="3"/>
      <c r="B49" s="30" t="s">
        <v>125</v>
      </c>
      <c r="C49" s="88">
        <v>0</v>
      </c>
      <c r="D49" s="81">
        <v>1330</v>
      </c>
      <c r="E49" s="11"/>
      <c r="F49" s="11"/>
      <c r="G49" s="6"/>
      <c r="H49" s="6"/>
      <c r="L49" s="6"/>
      <c r="M49" s="5"/>
      <c r="N49" s="5"/>
      <c r="O49" s="5"/>
      <c r="P49" s="2"/>
      <c r="Q49" s="2"/>
    </row>
    <row r="50" spans="1:17" ht="12" customHeight="1">
      <c r="A50" s="3"/>
      <c r="B50" s="67"/>
      <c r="C50" s="30" t="s">
        <v>113</v>
      </c>
      <c r="D50" s="81">
        <f>D49*C49</f>
        <v>0</v>
      </c>
      <c r="E50" s="11"/>
      <c r="F50" s="11"/>
      <c r="G50" s="6"/>
      <c r="H50" s="6"/>
      <c r="L50" s="6"/>
      <c r="M50" s="5"/>
      <c r="N50" s="5"/>
      <c r="O50" s="5"/>
      <c r="P50" s="2"/>
      <c r="Q50" s="2"/>
    </row>
    <row r="51" spans="1:17" ht="26.25" customHeight="1">
      <c r="B51" s="53" t="s">
        <v>114</v>
      </c>
      <c r="D51" s="93">
        <v>594</v>
      </c>
      <c r="E51" s="371" t="s">
        <v>49</v>
      </c>
      <c r="F51" s="372"/>
      <c r="G51" s="52"/>
      <c r="H51"/>
    </row>
    <row r="52" spans="1:17" ht="11.1" customHeight="1">
      <c r="B52" s="89">
        <v>115.1</v>
      </c>
      <c r="C52" s="62" t="s">
        <v>48</v>
      </c>
      <c r="D52" s="92">
        <v>0.75</v>
      </c>
      <c r="E52" s="373" t="s">
        <v>40</v>
      </c>
      <c r="F52" s="374"/>
      <c r="G52" s="52"/>
      <c r="H52"/>
    </row>
    <row r="53" spans="1:17" ht="11.1" customHeight="1">
      <c r="B53" s="90">
        <v>0.75</v>
      </c>
      <c r="C53" s="94" t="s">
        <v>130</v>
      </c>
      <c r="D53" s="56">
        <f>D52*D51</f>
        <v>445.5</v>
      </c>
      <c r="E53" s="373" t="s">
        <v>40</v>
      </c>
      <c r="F53" s="374"/>
      <c r="G53" s="52"/>
      <c r="H53"/>
    </row>
    <row r="54" spans="1:17" ht="11.1" customHeight="1">
      <c r="B54" s="61">
        <f>B52*B53</f>
        <v>86.324999999999989</v>
      </c>
      <c r="C54" s="94" t="s">
        <v>50</v>
      </c>
      <c r="D54" s="91">
        <v>0.95</v>
      </c>
      <c r="E54" s="375" t="s">
        <v>42</v>
      </c>
      <c r="F54" s="376"/>
      <c r="G54" s="52"/>
      <c r="H54"/>
    </row>
    <row r="55" spans="1:17" ht="11.1" customHeight="1">
      <c r="B55" s="89">
        <v>8.6999999999999994E-2</v>
      </c>
      <c r="C55" s="62" t="s">
        <v>51</v>
      </c>
      <c r="D55" s="56">
        <f>D54*D53</f>
        <v>423.22499999999997</v>
      </c>
      <c r="E55" s="373" t="s">
        <v>44</v>
      </c>
      <c r="F55" s="374"/>
      <c r="G55" s="52"/>
      <c r="H55"/>
    </row>
    <row r="56" spans="1:17" ht="11.1" customHeight="1">
      <c r="B56" s="61">
        <f>B54/B55</f>
        <v>992.24137931034477</v>
      </c>
      <c r="C56" s="62" t="s">
        <v>41</v>
      </c>
      <c r="D56" s="91">
        <v>1330</v>
      </c>
      <c r="E56" s="375" t="s">
        <v>45</v>
      </c>
      <c r="F56" s="376"/>
      <c r="G56" s="52"/>
      <c r="H56"/>
    </row>
    <row r="57" spans="1:17" ht="11.1" customHeight="1">
      <c r="B57" s="63">
        <f>B56/(D49*1.2)</f>
        <v>0.62170512488116836</v>
      </c>
      <c r="C57" s="62" t="s">
        <v>46</v>
      </c>
      <c r="D57" s="58">
        <f>D55/D56</f>
        <v>0.31821428571428567</v>
      </c>
      <c r="E57" s="375" t="s">
        <v>46</v>
      </c>
      <c r="F57" s="376"/>
      <c r="G57" s="52"/>
      <c r="H57"/>
    </row>
    <row r="58" spans="1:17" ht="4.5" customHeight="1">
      <c r="B58" s="49"/>
    </row>
    <row r="59" spans="1:17" ht="9.9499999999999993" customHeight="1">
      <c r="B59" s="54" t="s">
        <v>52</v>
      </c>
      <c r="C59" s="55"/>
      <c r="D59" s="55"/>
      <c r="E59" s="55"/>
      <c r="F59" s="55"/>
    </row>
    <row r="60" spans="1:17" ht="9.9499999999999993" customHeight="1">
      <c r="B60" s="91">
        <v>6210</v>
      </c>
      <c r="C60" s="370" t="s">
        <v>53</v>
      </c>
      <c r="D60" s="370"/>
      <c r="E60" s="370"/>
      <c r="F60" s="370"/>
    </row>
    <row r="61" spans="1:17" ht="9.9499999999999993" customHeight="1">
      <c r="B61" s="92">
        <v>0.75</v>
      </c>
      <c r="C61" s="377" t="s">
        <v>40</v>
      </c>
      <c r="D61" s="377"/>
      <c r="E61" s="377"/>
      <c r="F61" s="377"/>
    </row>
    <row r="62" spans="1:17" ht="9.9499999999999993" customHeight="1">
      <c r="B62" s="56">
        <f>B61*B60</f>
        <v>4657.5</v>
      </c>
      <c r="C62" s="377" t="s">
        <v>40</v>
      </c>
      <c r="D62" s="377"/>
      <c r="E62" s="377"/>
      <c r="F62" s="377"/>
    </row>
    <row r="63" spans="1:17" ht="9.9499999999999993" customHeight="1">
      <c r="B63" s="91">
        <v>0.95</v>
      </c>
      <c r="C63" s="370" t="s">
        <v>42</v>
      </c>
      <c r="D63" s="370"/>
      <c r="E63" s="370"/>
      <c r="F63" s="370"/>
    </row>
    <row r="64" spans="1:17" ht="9.9499999999999993" customHeight="1">
      <c r="B64" s="56">
        <f>B63*B62</f>
        <v>4424.625</v>
      </c>
      <c r="C64" s="377" t="s">
        <v>44</v>
      </c>
      <c r="D64" s="377"/>
      <c r="E64" s="377"/>
      <c r="F64" s="377"/>
    </row>
    <row r="65" spans="2:6" ht="9.9499999999999993" customHeight="1">
      <c r="B65" s="91">
        <v>1330</v>
      </c>
      <c r="C65" s="370" t="s">
        <v>45</v>
      </c>
      <c r="D65" s="370"/>
      <c r="E65" s="370"/>
      <c r="F65" s="370"/>
    </row>
    <row r="66" spans="2:6" ht="9.9499999999999993" customHeight="1">
      <c r="B66" s="58">
        <f>B64/B65</f>
        <v>3.3267857142857142</v>
      </c>
      <c r="C66" s="370" t="s">
        <v>46</v>
      </c>
      <c r="D66" s="370"/>
      <c r="E66" s="370"/>
      <c r="F66" s="370"/>
    </row>
    <row r="67" spans="2:6" ht="9.9499999999999993" customHeight="1">
      <c r="B67" s="57">
        <f>B66/B71</f>
        <v>1.4005117919634828E-2</v>
      </c>
      <c r="C67" s="59"/>
      <c r="D67" s="59"/>
      <c r="E67" s="59"/>
      <c r="F67" s="59"/>
    </row>
    <row r="68" spans="2:6" ht="3" customHeight="1">
      <c r="C68" s="59"/>
      <c r="D68" s="59"/>
      <c r="E68" s="59"/>
      <c r="F68" s="59"/>
    </row>
    <row r="69" spans="2:6" ht="11.1" customHeight="1">
      <c r="B69" s="54" t="s">
        <v>114</v>
      </c>
      <c r="C69" s="60"/>
      <c r="D69" s="60"/>
      <c r="E69" s="60"/>
      <c r="F69" s="60"/>
    </row>
    <row r="70" spans="2:6" ht="11.1" customHeight="1">
      <c r="B70" s="58">
        <f>B57+D57</f>
        <v>0.93991941059545403</v>
      </c>
      <c r="C70" s="56" t="s">
        <v>36</v>
      </c>
      <c r="D70" s="60"/>
      <c r="E70" s="60"/>
      <c r="F70" s="60"/>
    </row>
    <row r="71" spans="2:6" ht="11.1" customHeight="1">
      <c r="B71" s="58">
        <f>315929.15/1330</f>
        <v>237.5407142857143</v>
      </c>
      <c r="C71" s="56" t="s">
        <v>36</v>
      </c>
      <c r="D71" s="57">
        <f>B70/B71</f>
        <v>3.9568770912464194E-3</v>
      </c>
      <c r="E71" s="60"/>
      <c r="F71" s="60"/>
    </row>
    <row r="72" spans="2:6">
      <c r="B72" s="60"/>
      <c r="C72" s="60"/>
      <c r="D72" s="60"/>
      <c r="E72" s="60"/>
      <c r="F72" s="60"/>
    </row>
  </sheetData>
  <mergeCells count="20">
    <mergeCell ref="B10:F10"/>
    <mergeCell ref="B12:F12"/>
    <mergeCell ref="B11:F11"/>
    <mergeCell ref="B16:D16"/>
    <mergeCell ref="E56:F56"/>
    <mergeCell ref="E57:F57"/>
    <mergeCell ref="C60:F60"/>
    <mergeCell ref="C61:F61"/>
    <mergeCell ref="B14:D14"/>
    <mergeCell ref="B47:C47"/>
    <mergeCell ref="E51:F51"/>
    <mergeCell ref="E52:F52"/>
    <mergeCell ref="E53:F53"/>
    <mergeCell ref="E54:F54"/>
    <mergeCell ref="E55:F55"/>
    <mergeCell ref="C62:F62"/>
    <mergeCell ref="C63:F63"/>
    <mergeCell ref="C64:F64"/>
    <mergeCell ref="C65:F65"/>
    <mergeCell ref="C66:F66"/>
  </mergeCells>
  <phoneticPr fontId="2" type="noConversion"/>
  <pageMargins left="0.511811024" right="0.511811024" top="0.78740157499999996" bottom="0.78740157499999996" header="0.31496062000000002" footer="0.3149606200000000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</vt:i4>
      </vt:variant>
    </vt:vector>
  </HeadingPairs>
  <TitlesOfParts>
    <vt:vector size="15" baseType="lpstr">
      <vt:lpstr>Família 08</vt:lpstr>
      <vt:lpstr>extrusora</vt:lpstr>
      <vt:lpstr>tecelagem</vt:lpstr>
      <vt:lpstr>impressora Thunder COMAT</vt:lpstr>
      <vt:lpstr>impressora Padane</vt:lpstr>
      <vt:lpstr>corte costura Chinesa</vt:lpstr>
      <vt:lpstr>corte costura Supra</vt:lpstr>
      <vt:lpstr>corte costura Taubaté</vt:lpstr>
      <vt:lpstr>corte costura Vitra</vt:lpstr>
      <vt:lpstr>balanceamento</vt:lpstr>
      <vt:lpstr>gráf. balanc</vt:lpstr>
      <vt:lpstr>mapa</vt:lpstr>
      <vt:lpstr>mapa (2)</vt:lpstr>
      <vt:lpstr>IconesBase</vt:lpstr>
      <vt:lpstr>IconesBase!Area_de_impressao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Cliente</dc:creator>
  <cp:lastModifiedBy>Departamento de Engenharia de Produção</cp:lastModifiedBy>
  <cp:lastPrinted>2011-12-02T20:00:08Z</cp:lastPrinted>
  <dcterms:created xsi:type="dcterms:W3CDTF">2011-03-01T01:22:05Z</dcterms:created>
  <dcterms:modified xsi:type="dcterms:W3CDTF">2011-12-02T20:12:57Z</dcterms:modified>
</cp:coreProperties>
</file>