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270" windowWidth="7530" windowHeight="4740"/>
  </bookViews>
  <sheets>
    <sheet name="Família 06" sheetId="20" r:id="rId1"/>
    <sheet name="extrusora" sheetId="4" r:id="rId2"/>
    <sheet name="tecelagem" sheetId="5" r:id="rId3"/>
    <sheet name="Enroladeira" sheetId="8" r:id="rId4"/>
    <sheet name="balanceamento" sheetId="15" r:id="rId5"/>
    <sheet name="gráf. balanc" sheetId="17" r:id="rId6"/>
    <sheet name="mapa" sheetId="21" r:id="rId7"/>
    <sheet name="mapa (2)" sheetId="23" r:id="rId8"/>
    <sheet name="IconesBase" sheetId="22" r:id="rId9"/>
  </sheets>
  <externalReferences>
    <externalReference r:id="rId10"/>
    <externalReference r:id="rId11"/>
  </externalReferences>
  <definedNames>
    <definedName name="Annual_Vol" localSheetId="0">#REF!</definedName>
    <definedName name="Annual_Vol" localSheetId="8">#REF!</definedName>
    <definedName name="Annual_Vol" localSheetId="6">#REF!</definedName>
    <definedName name="Annual_Vol" localSheetId="7">#REF!</definedName>
    <definedName name="Annual_Vol">#REF!</definedName>
    <definedName name="_xlnm.Print_Area" localSheetId="8">IconesBase!$A$1:$BW$57</definedName>
    <definedName name="Cell_Qty" localSheetId="0">#REF!</definedName>
    <definedName name="Cell_Qty" localSheetId="8">#REF!</definedName>
    <definedName name="Cell_Qty" localSheetId="6">#REF!</definedName>
    <definedName name="Cell_Qty" localSheetId="7">#REF!</definedName>
    <definedName name="Cell_Qty">#REF!</definedName>
    <definedName name="Cell_Qty_on_MBC" localSheetId="0">#REF!</definedName>
    <definedName name="Cell_Qty_on_MBC" localSheetId="7">#REF!</definedName>
    <definedName name="Cell_Qty_on_MBC">#REF!</definedName>
    <definedName name="Chart" localSheetId="0">#REF!</definedName>
    <definedName name="Chart" localSheetId="7">#REF!</definedName>
    <definedName name="Chart">#REF!</definedName>
    <definedName name="CO_Dur" localSheetId="0">#REF!</definedName>
    <definedName name="CO_Dur" localSheetId="7">#REF!</definedName>
    <definedName name="CO_Dur">#REF!</definedName>
    <definedName name="CO_Freq" localSheetId="0">#REF!</definedName>
    <definedName name="CO_Freq" localSheetId="7">#REF!</definedName>
    <definedName name="CO_Freq">#REF!</definedName>
    <definedName name="CO_Percent" localSheetId="0">#REF!</definedName>
    <definedName name="CO_Percent" localSheetId="7">#REF!</definedName>
    <definedName name="CO_Percent">#REF!</definedName>
    <definedName name="CO_Time_per_Cycle" localSheetId="0">#REF!</definedName>
    <definedName name="CO_Time_per_Cycle" localSheetId="7">#REF!</definedName>
    <definedName name="CO_Time_per_Cycle">#REF!</definedName>
    <definedName name="Cons_Chg_Interv" localSheetId="0">#REF!</definedName>
    <definedName name="Cons_Chg_Interv" localSheetId="7">#REF!</definedName>
    <definedName name="Cons_Chg_Interv">#REF!</definedName>
    <definedName name="Cons_Dur" localSheetId="0">#REF!</definedName>
    <definedName name="Cons_Dur" localSheetId="7">#REF!</definedName>
    <definedName name="Cons_Dur">#REF!</definedName>
    <definedName name="Cons_Freq" localSheetId="0">#REF!</definedName>
    <definedName name="Cons_Freq" localSheetId="7">#REF!</definedName>
    <definedName name="Cons_Freq">#REF!</definedName>
    <definedName name="Cons_Percent" localSheetId="0">#REF!</definedName>
    <definedName name="Cons_Percent" localSheetId="7">#REF!</definedName>
    <definedName name="Cons_Percent">#REF!</definedName>
    <definedName name="Cons_Time_per_Cycle" localSheetId="0">#REF!</definedName>
    <definedName name="Cons_Time_per_Cycle" localSheetId="7">#REF!</definedName>
    <definedName name="Cons_Time_per_Cycle">#REF!</definedName>
    <definedName name="Cost_per_Machine" localSheetId="0">#REF!</definedName>
    <definedName name="Cost_per_Machine" localSheetId="7">#REF!</definedName>
    <definedName name="Cost_per_Machine">#REF!</definedName>
    <definedName name="Cum_FTQ_Loss" localSheetId="0">#REF!</definedName>
    <definedName name="Cum_FTQ_Loss" localSheetId="7">#REF!</definedName>
    <definedName name="Cum_FTQ_Loss">#REF!</definedName>
    <definedName name="Cycle_Time" localSheetId="0">#REF!</definedName>
    <definedName name="Cycle_Time" localSheetId="7">#REF!</definedName>
    <definedName name="Cycle_Time">#REF!</definedName>
    <definedName name="Daily_Vol" localSheetId="0">#REF!</definedName>
    <definedName name="Daily_Vol" localSheetId="7">#REF!</definedName>
    <definedName name="Daily_Vol">#REF!</definedName>
    <definedName name="Design_Cycle_Time_on_MB" localSheetId="0">#REF!</definedName>
    <definedName name="Design_Cycle_Time_on_MB" localSheetId="7">#REF!</definedName>
    <definedName name="Design_Cycle_Time_on_MB">#REF!</definedName>
    <definedName name="Design_Thruput_Rate" localSheetId="0">#REF!</definedName>
    <definedName name="Design_Thruput_Rate" localSheetId="7">#REF!</definedName>
    <definedName name="Design_Thruput_Rate">#REF!</definedName>
    <definedName name="Downstream_Loss_Contribution" localSheetId="0">#REF!</definedName>
    <definedName name="Downstream_Loss_Contribution" localSheetId="7">#REF!</definedName>
    <definedName name="Downstream_Loss_Contribution">#REF!</definedName>
    <definedName name="DS_CLTQ" localSheetId="0">#REF!</definedName>
    <definedName name="DS_CLTQ" localSheetId="7">#REF!</definedName>
    <definedName name="DS_CLTQ">#REF!</definedName>
    <definedName name="Eff_Mach_CT" localSheetId="0">#REF!</definedName>
    <definedName name="Eff_Mach_CT" localSheetId="7">#REF!</definedName>
    <definedName name="Eff_Mach_CT">#REF!</definedName>
    <definedName name="Eff_Mach_CT_Sys" localSheetId="0">#REF!</definedName>
    <definedName name="Eff_Mach_CT_Sys" localSheetId="7">#REF!</definedName>
    <definedName name="Eff_Mach_CT_Sys">#REF!</definedName>
    <definedName name="Eff_Sys_Thru" localSheetId="0">#REF!</definedName>
    <definedName name="Eff_Sys_Thru" localSheetId="7">#REF!</definedName>
    <definedName name="Eff_Sys_Thru">#REF!</definedName>
    <definedName name="EST" localSheetId="0">#REF!</definedName>
    <definedName name="EST" localSheetId="7">#REF!</definedName>
    <definedName name="EST">#REF!</definedName>
    <definedName name="FTQ_Loss" localSheetId="0">#REF!</definedName>
    <definedName name="FTQ_Loss" localSheetId="7">#REF!</definedName>
    <definedName name="FTQ_Loss">#REF!</definedName>
    <definedName name="FTQ_per_Cycle" localSheetId="0">#REF!</definedName>
    <definedName name="FTQ_per_Cycle" localSheetId="7">#REF!</definedName>
    <definedName name="FTQ_per_Cycle">#REF!</definedName>
    <definedName name="m">#REF!</definedName>
    <definedName name="Mach_DT_per_Cycle" localSheetId="0">#REF!</definedName>
    <definedName name="Mach_DT_per_Cycle" localSheetId="7">#REF!</definedName>
    <definedName name="Mach_DT_per_Cycle">#REF!</definedName>
    <definedName name="Mach_Qty" localSheetId="0">#REF!</definedName>
    <definedName name="Mach_Qty" localSheetId="7">#REF!</definedName>
    <definedName name="Mach_Qty">#REF!</definedName>
    <definedName name="Machine_CT" localSheetId="0">#REF!</definedName>
    <definedName name="Machine_CT" localSheetId="7">#REF!</definedName>
    <definedName name="Machine_CT">#REF!</definedName>
    <definedName name="Machine_DT" localSheetId="0">#REF!</definedName>
    <definedName name="Machine_DT" localSheetId="7">#REF!</definedName>
    <definedName name="Machine_DT">#REF!</definedName>
    <definedName name="Machine_Name" localSheetId="0">#REF!</definedName>
    <definedName name="Machine_Name" localSheetId="7">#REF!</definedName>
    <definedName name="Machine_Name">#REF!</definedName>
    <definedName name="MB_Chart" localSheetId="0">#REF!</definedName>
    <definedName name="MB_Chart" localSheetId="7">#REF!</definedName>
    <definedName name="MB_Chart">#REF!</definedName>
    <definedName name="MB_Data_Input" localSheetId="0">#REF!</definedName>
    <definedName name="MB_Data_Input" localSheetId="7">#REF!</definedName>
    <definedName name="MB_Data_Input">#REF!</definedName>
    <definedName name="MB_Takt_DCT_Table" localSheetId="0">#REF!</definedName>
    <definedName name="MB_Takt_DCT_Table" localSheetId="7">#REF!</definedName>
    <definedName name="MB_Takt_DCT_Table">#REF!</definedName>
    <definedName name="OP_2" localSheetId="0">'[1]STR-2_p1'!#REF!</definedName>
    <definedName name="OP_2" localSheetId="8">'[1]STR-2_p1'!#REF!</definedName>
    <definedName name="OP_2" localSheetId="6">'[1]STR-2_p1'!#REF!</definedName>
    <definedName name="OP_2" localSheetId="7">'[1]STR-2_p1'!#REF!</definedName>
    <definedName name="OP_2">'[1]STR-2_p1'!#REF!</definedName>
    <definedName name="OP_3" localSheetId="0">'[1]STR-2_p1'!#REF!</definedName>
    <definedName name="OP_3" localSheetId="8">'[1]STR-2_p1'!#REF!</definedName>
    <definedName name="OP_3" localSheetId="6">'[1]STR-2_p1'!#REF!</definedName>
    <definedName name="OP_3" localSheetId="7">'[1]STR-2_p1'!#REF!</definedName>
    <definedName name="OP_3">'[1]STR-2_p1'!#REF!</definedName>
    <definedName name="OP_4" localSheetId="0">'[1]STR-2_p1'!#REF!</definedName>
    <definedName name="OP_4" localSheetId="8">'[1]STR-2_p1'!#REF!</definedName>
    <definedName name="OP_4" localSheetId="6">'[1]STR-2_p1'!#REF!</definedName>
    <definedName name="OP_4" localSheetId="7">'[1]STR-2_p1'!#REF!</definedName>
    <definedName name="OP_4">'[1]STR-2_p1'!#REF!</definedName>
    <definedName name="OP_5" localSheetId="0">'[1]STR-2_p1'!#REF!</definedName>
    <definedName name="OP_5" localSheetId="8">'[1]STR-2_p1'!#REF!</definedName>
    <definedName name="OP_5" localSheetId="6">'[1]STR-2_p1'!#REF!</definedName>
    <definedName name="OP_5" localSheetId="7">'[1]STR-2_p1'!#REF!</definedName>
    <definedName name="OP_5">'[1]STR-2_p1'!#REF!</definedName>
    <definedName name="OP_6" localSheetId="8">'[1]STR-2_p1'!#REF!</definedName>
    <definedName name="OP_6" localSheetId="6">'[1]STR-2_p1'!#REF!</definedName>
    <definedName name="OP_6" localSheetId="7">'[1]STR-2_p1'!#REF!</definedName>
    <definedName name="OP_6">'[1]STR-2_p1'!#REF!</definedName>
    <definedName name="OP_7" localSheetId="8">'[1]STR-2_p1'!#REF!</definedName>
    <definedName name="OP_7" localSheetId="6">'[1]STR-2_p1'!#REF!</definedName>
    <definedName name="OP_7" localSheetId="7">'[1]STR-2_p1'!#REF!</definedName>
    <definedName name="OP_7">'[1]STR-2_p1'!#REF!</definedName>
    <definedName name="Op_L_Un" localSheetId="0">#REF!</definedName>
    <definedName name="Op_L_Un" localSheetId="8">#REF!</definedName>
    <definedName name="Op_L_Un" localSheetId="6">#REF!</definedName>
    <definedName name="Op_L_Un" localSheetId="7">#REF!</definedName>
    <definedName name="Op_L_Un">#REF!</definedName>
    <definedName name="Op_Name" localSheetId="0">#REF!</definedName>
    <definedName name="Op_Name" localSheetId="7">#REF!</definedName>
    <definedName name="Op_Name">#REF!</definedName>
    <definedName name="Operating_CT" localSheetId="0">#REF!</definedName>
    <definedName name="Operating_CT" localSheetId="7">#REF!</definedName>
    <definedName name="Operating_CT">#REF!</definedName>
    <definedName name="Ops_per_Day" localSheetId="0">#REF!</definedName>
    <definedName name="Ops_per_Day" localSheetId="7">#REF!</definedName>
    <definedName name="Ops_per_Day">#REF!</definedName>
    <definedName name="Pcs_per_Cycle" localSheetId="0">#REF!</definedName>
    <definedName name="Pcs_per_Cycle" localSheetId="7">#REF!</definedName>
    <definedName name="Pcs_per_Cycle">#REF!</definedName>
    <definedName name="Pcs_per_Op_Cycle" localSheetId="0">[2]WCT!#REF!</definedName>
    <definedName name="Pcs_per_Op_Cycle" localSheetId="8">[2]WCT!#REF!</definedName>
    <definedName name="Pcs_per_Op_Cycle" localSheetId="6">[2]WCT!#REF!</definedName>
    <definedName name="Pcs_per_Op_Cycle" localSheetId="7">[2]WCT!#REF!</definedName>
    <definedName name="Pcs_per_Op_Cycle">[2]WCT!#REF!</definedName>
    <definedName name="Project" localSheetId="0">#REF!</definedName>
    <definedName name="Project" localSheetId="8">#REF!</definedName>
    <definedName name="Project" localSheetId="6">#REF!</definedName>
    <definedName name="Project" localSheetId="7">#REF!</definedName>
    <definedName name="Project">#REF!</definedName>
    <definedName name="Sch_Days_per_Wk" localSheetId="0">#REF!</definedName>
    <definedName name="Sch_Days_per_Wk" localSheetId="7">#REF!</definedName>
    <definedName name="Sch_Days_per_Wk">#REF!</definedName>
    <definedName name="Sch_Days_per_Yr" localSheetId="0">#REF!</definedName>
    <definedName name="Sch_Days_per_Yr" localSheetId="7">#REF!</definedName>
    <definedName name="Sch_Days_per_Yr">#REF!</definedName>
    <definedName name="SRT_GTE3" localSheetId="0">#REF!</definedName>
    <definedName name="SRT_GTE3" localSheetId="7">#REF!</definedName>
    <definedName name="SRT_GTE3">#REF!</definedName>
    <definedName name="SRT_LT3" localSheetId="0">#REF!</definedName>
    <definedName name="SRT_LT3" localSheetId="7">#REF!</definedName>
    <definedName name="SRT_LT3">#REF!</definedName>
    <definedName name="SRT_per_Day" localSheetId="0">#REF!</definedName>
    <definedName name="SRT_per_Day" localSheetId="7">#REF!</definedName>
    <definedName name="SRT_per_Day">#REF!</definedName>
    <definedName name="Sys_Cap_CT" localSheetId="0">#REF!</definedName>
    <definedName name="Sys_Cap_CT" localSheetId="7">#REF!</definedName>
    <definedName name="Sys_Cap_CT">#REF!</definedName>
    <definedName name="System_CT" localSheetId="0">#REF!</definedName>
    <definedName name="System_CT" localSheetId="7">#REF!</definedName>
    <definedName name="System_CT">#REF!</definedName>
    <definedName name="System_Downtime" localSheetId="0">#REF!</definedName>
    <definedName name="System_Downtime" localSheetId="7">#REF!</definedName>
    <definedName name="System_Downtime">#REF!</definedName>
    <definedName name="System_Level" localSheetId="0">#REF!</definedName>
    <definedName name="System_Level" localSheetId="7">#REF!</definedName>
    <definedName name="System_Level">#REF!</definedName>
    <definedName name="Takt_Range" localSheetId="0">#REF!</definedName>
    <definedName name="Takt_Range" localSheetId="7">#REF!</definedName>
    <definedName name="Takt_Range">#REF!</definedName>
    <definedName name="Takt_Table" localSheetId="0">#REF!</definedName>
    <definedName name="Takt_Table" localSheetId="7">#REF!</definedName>
    <definedName name="Takt_Table">#REF!</definedName>
    <definedName name="Takt_Time" localSheetId="0">#REF!</definedName>
    <definedName name="Takt_Time" localSheetId="7">#REF!</definedName>
    <definedName name="Takt_Time">#REF!</definedName>
    <definedName name="Takt_Time_on_MB" localSheetId="0">#REF!</definedName>
    <definedName name="Takt_Time_on_MB" localSheetId="7">#REF!</definedName>
    <definedName name="Takt_Time_on_MB">#REF!</definedName>
    <definedName name="Total_Equip_Invest" localSheetId="0">#REF!</definedName>
    <definedName name="Total_Equip_Invest" localSheetId="7">#REF!</definedName>
    <definedName name="Total_Equip_Invest">#REF!</definedName>
    <definedName name="Vol_Table" localSheetId="0">#REF!</definedName>
    <definedName name="Vol_Table" localSheetId="7">#REF!</definedName>
    <definedName name="Vol_Table">#REF!</definedName>
    <definedName name="Wks_per_Yr" localSheetId="0">#REF!</definedName>
    <definedName name="Wks_per_Yr" localSheetId="7">#REF!</definedName>
    <definedName name="Wks_per_Yr">#REF!</definedName>
  </definedNames>
  <calcPr calcId="125725"/>
</workbook>
</file>

<file path=xl/calcChain.xml><?xml version="1.0" encoding="utf-8"?>
<calcChain xmlns="http://schemas.openxmlformats.org/spreadsheetml/2006/main">
  <c r="L73" i="23"/>
  <c r="G73"/>
  <c r="D73"/>
  <c r="L72"/>
  <c r="L74" s="1"/>
  <c r="G72"/>
  <c r="G74" s="1"/>
  <c r="C23" s="1"/>
  <c r="D72"/>
  <c r="D74" s="1"/>
  <c r="S64"/>
  <c r="S49"/>
  <c r="R52" s="1"/>
  <c r="O49"/>
  <c r="Q47"/>
  <c r="E26"/>
  <c r="C20"/>
  <c r="C19"/>
  <c r="C18"/>
  <c r="C17"/>
  <c r="C15"/>
  <c r="C14"/>
  <c r="C13"/>
  <c r="H12"/>
  <c r="C12"/>
  <c r="D13" s="1"/>
  <c r="H11"/>
  <c r="G76" l="1"/>
  <c r="L75"/>
  <c r="D75"/>
  <c r="L76"/>
  <c r="D76"/>
  <c r="G75"/>
  <c r="C22"/>
  <c r="C21"/>
  <c r="D12"/>
  <c r="Q52"/>
  <c r="S52"/>
  <c r="I48" l="1"/>
  <c r="O47" s="1"/>
  <c r="D48"/>
  <c r="O49" i="21" l="1"/>
  <c r="C43" i="4"/>
  <c r="C37" i="5"/>
  <c r="C34" i="8"/>
  <c r="D9" i="15" l="1"/>
  <c r="L73" i="21" s="1"/>
  <c r="D8" i="15"/>
  <c r="G73" i="21" s="1"/>
  <c r="D7" i="15"/>
  <c r="D73" i="21" s="1"/>
  <c r="D29" i="4"/>
  <c r="C4" i="15" l="1"/>
  <c r="C18" i="8"/>
  <c r="D20" s="1"/>
  <c r="C19" i="5"/>
  <c r="D21" s="1"/>
  <c r="Q22" i="20"/>
  <c r="Q7"/>
  <c r="H12" i="21" l="1"/>
  <c r="H11"/>
  <c r="C17"/>
  <c r="C12" l="1"/>
  <c r="S64" l="1"/>
  <c r="Q47"/>
  <c r="D12"/>
  <c r="D35" i="15" l="1"/>
  <c r="C35"/>
  <c r="G29" i="20" l="1"/>
  <c r="B4" i="15" s="1"/>
  <c r="C13" i="21" s="1"/>
  <c r="E29" i="20"/>
  <c r="Q19" s="1"/>
  <c r="I27"/>
  <c r="F27"/>
  <c r="I26"/>
  <c r="F26"/>
  <c r="I25"/>
  <c r="F25"/>
  <c r="I24"/>
  <c r="F24"/>
  <c r="I23"/>
  <c r="F23"/>
  <c r="I22"/>
  <c r="F22"/>
  <c r="I21"/>
  <c r="F21"/>
  <c r="P20"/>
  <c r="I20"/>
  <c r="F20"/>
  <c r="I19"/>
  <c r="F19"/>
  <c r="I18"/>
  <c r="F18"/>
  <c r="P17"/>
  <c r="I17"/>
  <c r="F17"/>
  <c r="I16"/>
  <c r="F16"/>
  <c r="I15"/>
  <c r="F15"/>
  <c r="P14"/>
  <c r="I14"/>
  <c r="F14"/>
  <c r="I13"/>
  <c r="F13"/>
  <c r="I12"/>
  <c r="F12"/>
  <c r="P11"/>
  <c r="I11"/>
  <c r="F11"/>
  <c r="I10"/>
  <c r="F10"/>
  <c r="I9"/>
  <c r="F9"/>
  <c r="I8"/>
  <c r="F8"/>
  <c r="I7"/>
  <c r="F7"/>
  <c r="Q6"/>
  <c r="I6"/>
  <c r="F6"/>
  <c r="Q5"/>
  <c r="C34" i="5" s="1"/>
  <c r="I5" i="20"/>
  <c r="F5"/>
  <c r="Q4"/>
  <c r="C40" i="4" s="1"/>
  <c r="C18" i="21" l="1"/>
  <c r="D13"/>
  <c r="N23" i="20"/>
  <c r="H25" s="1"/>
  <c r="C15" i="21"/>
  <c r="Q9" i="20"/>
  <c r="Q8"/>
  <c r="F29"/>
  <c r="N28" s="1"/>
  <c r="I28"/>
  <c r="Q10"/>
  <c r="Q13"/>
  <c r="Q16"/>
  <c r="N14"/>
  <c r="M14" s="1"/>
  <c r="H20"/>
  <c r="H13"/>
  <c r="H12"/>
  <c r="H24"/>
  <c r="H16"/>
  <c r="H15"/>
  <c r="H26"/>
  <c r="H22"/>
  <c r="H21"/>
  <c r="H10"/>
  <c r="H8"/>
  <c r="H6"/>
  <c r="H18"/>
  <c r="H14"/>
  <c r="H23"/>
  <c r="H7"/>
  <c r="H5"/>
  <c r="H9" l="1"/>
  <c r="H19"/>
  <c r="H17"/>
  <c r="H11"/>
  <c r="H27"/>
  <c r="N5"/>
  <c r="M5" s="1"/>
  <c r="E26" i="21"/>
  <c r="N29" i="20"/>
  <c r="N17"/>
  <c r="M17" s="1"/>
  <c r="N7"/>
  <c r="M7" s="1"/>
  <c r="N22"/>
  <c r="M22" s="1"/>
  <c r="N4"/>
  <c r="M4" s="1"/>
  <c r="N11"/>
  <c r="M11" s="1"/>
  <c r="N19"/>
  <c r="M19" s="1"/>
  <c r="N13"/>
  <c r="M13" s="1"/>
  <c r="N10"/>
  <c r="M10" s="1"/>
  <c r="N16"/>
  <c r="M16" s="1"/>
  <c r="N6"/>
  <c r="M6" s="1"/>
  <c r="N20"/>
  <c r="M20" s="1"/>
  <c r="N9"/>
  <c r="M9" s="1"/>
  <c r="N8"/>
  <c r="M8" s="1"/>
  <c r="Q17"/>
  <c r="Q18" s="1"/>
  <c r="Q11"/>
  <c r="Q12" s="1"/>
  <c r="Q20"/>
  <c r="Q21" s="1"/>
  <c r="Q14"/>
  <c r="Q15" s="1"/>
  <c r="H28" l="1"/>
  <c r="C35" i="8"/>
  <c r="C36" s="1"/>
  <c r="F77" i="5"/>
  <c r="E62"/>
  <c r="C83"/>
  <c r="C24" i="4" l="1"/>
  <c r="D61" l="1"/>
  <c r="C22" l="1"/>
  <c r="C46"/>
  <c r="C39" i="5" l="1"/>
  <c r="C40" s="1"/>
  <c r="C41" s="1"/>
  <c r="C41" i="4"/>
  <c r="B26" i="15"/>
  <c r="D4"/>
  <c r="B25"/>
  <c r="F7" i="8"/>
  <c r="E20"/>
  <c r="E21"/>
  <c r="C26"/>
  <c r="C37"/>
  <c r="C38" s="1"/>
  <c r="D52"/>
  <c r="F7" i="5"/>
  <c r="E21"/>
  <c r="E22"/>
  <c r="C28"/>
  <c r="B92"/>
  <c r="C19" i="15"/>
  <c r="E70" i="5"/>
  <c r="E72" s="1"/>
  <c r="F7" i="4"/>
  <c r="F10"/>
  <c r="F11"/>
  <c r="C23"/>
  <c r="E29"/>
  <c r="E30"/>
  <c r="C35"/>
  <c r="C47"/>
  <c r="C48" s="1"/>
  <c r="E31" l="1"/>
  <c r="E22" i="8"/>
  <c r="G4" i="15"/>
  <c r="E14" s="1"/>
  <c r="C19" i="21"/>
  <c r="C14" s="1"/>
  <c r="E13" i="15"/>
  <c r="B94" i="5"/>
  <c r="B95" s="1"/>
  <c r="E63"/>
  <c r="C20" i="15" s="1"/>
  <c r="F78" i="5"/>
  <c r="S49" i="21" s="1"/>
  <c r="E23" i="5"/>
  <c r="E24" s="1"/>
  <c r="C32" i="8"/>
  <c r="C40"/>
  <c r="C29" s="1"/>
  <c r="C30" s="1"/>
  <c r="C50" i="4"/>
  <c r="E12" i="15" l="1"/>
  <c r="C43" i="5"/>
  <c r="C32" s="1"/>
  <c r="C33" s="1"/>
  <c r="C20" i="21"/>
  <c r="C41" i="8"/>
  <c r="C42" s="1"/>
  <c r="C43" s="1"/>
  <c r="C44" s="1"/>
  <c r="S52" i="21"/>
  <c r="R52"/>
  <c r="Q52"/>
  <c r="C44" i="5"/>
  <c r="C45" s="1"/>
  <c r="C38" i="4"/>
  <c r="C39" s="1"/>
  <c r="C51"/>
  <c r="C52" s="1"/>
  <c r="C35" i="5"/>
  <c r="C53" i="4" l="1"/>
  <c r="C46" i="5"/>
  <c r="C55" i="4"/>
  <c r="C56" s="1"/>
  <c r="C57" s="1"/>
  <c r="E7" i="15" s="1"/>
  <c r="F7" s="1"/>
  <c r="C12" s="1"/>
  <c r="H14"/>
  <c r="C45" i="8"/>
  <c r="C46" s="1"/>
  <c r="E9" i="15" s="1"/>
  <c r="F9" s="1"/>
  <c r="C14" s="1"/>
  <c r="C54" i="4"/>
  <c r="G14" i="15" l="1"/>
  <c r="D27" s="1"/>
  <c r="L72" i="21"/>
  <c r="L74" s="1"/>
  <c r="H12" i="15"/>
  <c r="D36" s="1"/>
  <c r="D37" s="1"/>
  <c r="D38" s="1"/>
  <c r="C48" i="5"/>
  <c r="C47"/>
  <c r="H13" i="15"/>
  <c r="H4" s="1"/>
  <c r="I14" l="1"/>
  <c r="G72" i="21"/>
  <c r="G74" s="1"/>
  <c r="C23" s="1"/>
  <c r="C49" i="5"/>
  <c r="E8" i="15" s="1"/>
  <c r="F8" s="1"/>
  <c r="C13" s="1"/>
  <c r="G13" s="1"/>
  <c r="D26" s="1"/>
  <c r="G76" i="21"/>
  <c r="G75"/>
  <c r="C26" i="15"/>
  <c r="D72" i="21"/>
  <c r="D74" s="1"/>
  <c r="G12" i="15"/>
  <c r="D25" s="1"/>
  <c r="L75" i="21"/>
  <c r="L76"/>
  <c r="C36" i="15"/>
  <c r="C37" s="1"/>
  <c r="C38" s="1"/>
  <c r="C25"/>
  <c r="C27"/>
  <c r="I13" l="1"/>
  <c r="I12"/>
  <c r="C21" i="21"/>
  <c r="C22"/>
  <c r="D75"/>
  <c r="D76"/>
  <c r="I48" l="1"/>
  <c r="D48"/>
  <c r="O47" l="1"/>
</calcChain>
</file>

<file path=xl/sharedStrings.xml><?xml version="1.0" encoding="utf-8"?>
<sst xmlns="http://schemas.openxmlformats.org/spreadsheetml/2006/main" count="538" uniqueCount="271">
  <si>
    <t>Kg</t>
  </si>
  <si>
    <t>Anti Fibrilante</t>
  </si>
  <si>
    <t>Corante Branco</t>
  </si>
  <si>
    <t>Considerando mês de Junho 2011 p/ análise</t>
  </si>
  <si>
    <t>C/T</t>
  </si>
  <si>
    <t>Total</t>
  </si>
  <si>
    <t>Turnos</t>
  </si>
  <si>
    <t>Horas</t>
  </si>
  <si>
    <t>Horas/mês</t>
  </si>
  <si>
    <t>Paradas Prog.</t>
  </si>
  <si>
    <t>Refeição</t>
  </si>
  <si>
    <t>Total Par.</t>
  </si>
  <si>
    <t>Parad. N Prog</t>
  </si>
  <si>
    <t>x(uptime%) Mês</t>
  </si>
  <si>
    <t>x(1-ref.%)</t>
  </si>
  <si>
    <t>x(1-retrabalho%)</t>
  </si>
  <si>
    <t>Setup Mês</t>
  </si>
  <si>
    <t>min/mês</t>
  </si>
  <si>
    <t>Média Setup Mês</t>
  </si>
  <si>
    <t>min/dia</t>
  </si>
  <si>
    <t>Avail</t>
  </si>
  <si>
    <t>Avail medio</t>
  </si>
  <si>
    <t>Taxa Avail Liquido</t>
  </si>
  <si>
    <t>Taxa Bruta de Fluxo</t>
  </si>
  <si>
    <t>Tiradas/dia</t>
  </si>
  <si>
    <t>Taxa Liquida de Fluxo</t>
  </si>
  <si>
    <t>Kg/dia</t>
  </si>
  <si>
    <t>Kg/mês</t>
  </si>
  <si>
    <t>Nº Bobina em estoque</t>
  </si>
  <si>
    <t>Metragem</t>
  </si>
  <si>
    <t>Média</t>
  </si>
  <si>
    <t>kg/m² - gramatura média</t>
  </si>
  <si>
    <t>m²</t>
  </si>
  <si>
    <t>bobinas no tear</t>
  </si>
  <si>
    <t>bobina padrão (média) em metros</t>
  </si>
  <si>
    <t>Processo</t>
  </si>
  <si>
    <t>Máquina</t>
  </si>
  <si>
    <t>Número</t>
  </si>
  <si>
    <t>extrusão</t>
  </si>
  <si>
    <t>extrusora</t>
  </si>
  <si>
    <t>Polipropileno - PP</t>
  </si>
  <si>
    <t>Matéria prima</t>
  </si>
  <si>
    <t>quantidade</t>
  </si>
  <si>
    <t>unidade</t>
  </si>
  <si>
    <t>embalagem</t>
  </si>
  <si>
    <t>sacos</t>
  </si>
  <si>
    <t>Insumos</t>
  </si>
  <si>
    <t>Data</t>
  </si>
  <si>
    <t>Tubetes</t>
  </si>
  <si>
    <t>Dados de processo</t>
  </si>
  <si>
    <t>Tempo de tirada</t>
  </si>
  <si>
    <t>quantidade de rocas</t>
  </si>
  <si>
    <t>Kg de fita</t>
  </si>
  <si>
    <t>C/T - Trama</t>
  </si>
  <si>
    <t>C/T - Total</t>
  </si>
  <si>
    <t>Disponibilidade</t>
  </si>
  <si>
    <t>Horas disponíveis</t>
  </si>
  <si>
    <t>Dias disponíveis</t>
  </si>
  <si>
    <t>Total horas</t>
  </si>
  <si>
    <t>O intervalo de tempo definido como tempo de ciclo representa 1 tirada da máquina (número de tubetes)</t>
  </si>
  <si>
    <t>Tempo de ciclo - compreende o tempo entre o inicio de preenchimento das rocas (tubetes) e a finalização</t>
  </si>
  <si>
    <t>do preenchimento das rocas</t>
  </si>
  <si>
    <t>Tecelagem</t>
  </si>
  <si>
    <t>Tear</t>
  </si>
  <si>
    <t>Sub produto gerado</t>
  </si>
  <si>
    <t>Estoque sub produto gerado</t>
  </si>
  <si>
    <t>Número de bobinas</t>
  </si>
  <si>
    <t>média em metros</t>
  </si>
  <si>
    <t>Ineficiência do tear</t>
  </si>
  <si>
    <t>Resíduos gerados</t>
  </si>
  <si>
    <t>Tecelagem / mês</t>
  </si>
  <si>
    <t>de resíduo (12 teares)</t>
  </si>
  <si>
    <t>Consumo - Trama e Urdume por tear</t>
  </si>
  <si>
    <t>fitas no tear (trama)</t>
  </si>
  <si>
    <t>largura do tecido</t>
  </si>
  <si>
    <t>largura da fita</t>
  </si>
  <si>
    <t>fitas na gaiola</t>
  </si>
  <si>
    <t>margem de seg.</t>
  </si>
  <si>
    <t>consumo do tear por fita de trama</t>
  </si>
  <si>
    <t>padrão</t>
  </si>
  <si>
    <t>medida padrão</t>
  </si>
  <si>
    <t>Total em metros</t>
  </si>
  <si>
    <t>Sub produto precedente</t>
  </si>
  <si>
    <t>Família</t>
  </si>
  <si>
    <t>demanda mensal</t>
  </si>
  <si>
    <t>número de dias / mês</t>
  </si>
  <si>
    <t>demanda diária</t>
  </si>
  <si>
    <t>metros/dia</t>
  </si>
  <si>
    <t>metros/mês</t>
  </si>
  <si>
    <t>largura</t>
  </si>
  <si>
    <t>comprimento</t>
  </si>
  <si>
    <t>metros por dia</t>
  </si>
  <si>
    <t>tecelagem</t>
  </si>
  <si>
    <t>máquina</t>
  </si>
  <si>
    <t>máquinas</t>
  </si>
  <si>
    <t>capacidade total</t>
  </si>
  <si>
    <t>capacidade diária</t>
  </si>
  <si>
    <t>Demanda</t>
  </si>
  <si>
    <t>bobina padrão</t>
  </si>
  <si>
    <t>Disp.</t>
  </si>
  <si>
    <t>capacidade/máq</t>
  </si>
  <si>
    <t>Takt de demanda</t>
  </si>
  <si>
    <t>Takt de processo</t>
  </si>
  <si>
    <t>base 1 hora - Takt time (min.) * 60</t>
  </si>
  <si>
    <t>% refugo</t>
  </si>
  <si>
    <t>Tempo Setup</t>
  </si>
  <si>
    <t>min.</t>
  </si>
  <si>
    <t>min</t>
  </si>
  <si>
    <t>troca de anel</t>
  </si>
  <si>
    <t>tempo médio</t>
  </si>
  <si>
    <t>mês de junho (todos os teares)</t>
  </si>
  <si>
    <t>Tempo de liberação da máquina</t>
  </si>
  <si>
    <t>Tempo aquecimento (segunda feira)</t>
  </si>
  <si>
    <t>Setup Mês Lib. Máq. + Aquec. Máq.</t>
  </si>
  <si>
    <t>Trama Leve Branca - TLB</t>
  </si>
  <si>
    <t>trama leve - 23 tubetes por saco em média</t>
  </si>
  <si>
    <t>resíduo branco ração</t>
  </si>
  <si>
    <t>Bobinas brancas</t>
  </si>
  <si>
    <t>Enroladeira</t>
  </si>
  <si>
    <t>90 Kg de fita a cada 30 minutos</t>
  </si>
  <si>
    <t>Para a família 06 no período considerado é utilizado apenas 1 tear. Bobina branca tela de 50 cm.</t>
  </si>
  <si>
    <t>em processo 1 bobinas (1 * 3000 = 3000)</t>
  </si>
  <si>
    <t>2697/11</t>
  </si>
  <si>
    <t>considerando o padrão de bobina = 3000 metros</t>
  </si>
  <si>
    <t>consumo do tear por fita de trama na gaiola</t>
  </si>
  <si>
    <t>TLB tear</t>
  </si>
  <si>
    <t>TLB gaiola</t>
  </si>
  <si>
    <t>Trama tear</t>
  </si>
  <si>
    <t>Trama gaiola</t>
  </si>
  <si>
    <t>tela de 0,5 metro (2 lados) = 0,5 * 2 = 1,0</t>
  </si>
  <si>
    <t>da produção total (8,33%)</t>
  </si>
  <si>
    <t>C/T = 3000 / 38,89 = 77,14 minutos. A bobina de 3000 gera 12 bobinas de 500 metros.</t>
  </si>
  <si>
    <t>2 bobinas de 500 metros a cada 12,85 minutos</t>
  </si>
  <si>
    <t>Estoque produto gerado</t>
  </si>
  <si>
    <t>produto gerado</t>
  </si>
  <si>
    <t>Bobinas de 500 enroladas</t>
  </si>
  <si>
    <t>1 unidade (1 bobina de 500 metros)</t>
  </si>
  <si>
    <t>medida da tela da família</t>
  </si>
  <si>
    <t>produtos da família</t>
  </si>
  <si>
    <t>dimensões</t>
  </si>
  <si>
    <t>metro quadrado</t>
  </si>
  <si>
    <t>quantidade média mensal</t>
  </si>
  <si>
    <t>porcentagem em relação a família</t>
  </si>
  <si>
    <t>porccentagem da demanda total</t>
  </si>
  <si>
    <t>família</t>
  </si>
  <si>
    <t>processo</t>
  </si>
  <si>
    <t>laminação</t>
  </si>
  <si>
    <t>Refilo</t>
  </si>
  <si>
    <t>Thunder</t>
  </si>
  <si>
    <t>Padane</t>
  </si>
  <si>
    <t>Chinesa</t>
  </si>
  <si>
    <t>Supra</t>
  </si>
  <si>
    <t>Taubaté</t>
  </si>
  <si>
    <t>Vitra</t>
  </si>
  <si>
    <t>corte box</t>
  </si>
  <si>
    <t>resíduo (%) da família</t>
  </si>
  <si>
    <t>resíduo (Kg) da família</t>
  </si>
  <si>
    <t>resíduo fábrica</t>
  </si>
  <si>
    <t>TOTAL</t>
  </si>
  <si>
    <t>Demanda Total</t>
  </si>
  <si>
    <t>Demanda da família</t>
  </si>
  <si>
    <t>preencher</t>
  </si>
  <si>
    <t>fórmula</t>
  </si>
  <si>
    <t>gramatura média da família</t>
  </si>
  <si>
    <t>acabamento</t>
  </si>
  <si>
    <t>pêso médio por unidade</t>
  </si>
  <si>
    <t>bobina padrão (m)</t>
  </si>
  <si>
    <t>% sobre produção</t>
  </si>
  <si>
    <t>Mês referência</t>
  </si>
  <si>
    <t>Junho</t>
  </si>
  <si>
    <t>Produção fábrica</t>
  </si>
  <si>
    <t>unidades</t>
  </si>
  <si>
    <t>MÉDIA</t>
  </si>
  <si>
    <t>CEG 0111</t>
  </si>
  <si>
    <t>ESP 0111</t>
  </si>
  <si>
    <t>ESP 0211</t>
  </si>
  <si>
    <t>IPE 0111</t>
  </si>
  <si>
    <t>MEL 0111</t>
  </si>
  <si>
    <t>MES 0111</t>
  </si>
  <si>
    <t>MNSC 0111</t>
  </si>
  <si>
    <t>MNSC 0211</t>
  </si>
  <si>
    <t>RJSM 0111</t>
  </si>
  <si>
    <t>RJSM 0211</t>
  </si>
  <si>
    <t>RJSM 0311</t>
  </si>
  <si>
    <t>SDBIC 0111</t>
  </si>
  <si>
    <t>TAV 0111</t>
  </si>
  <si>
    <t>TAV 0211</t>
  </si>
  <si>
    <t>Tempo de Processo</t>
  </si>
  <si>
    <t>Processo Extrusão</t>
  </si>
  <si>
    <t>Componente</t>
  </si>
  <si>
    <t>Trama</t>
  </si>
  <si>
    <t>Urdume</t>
  </si>
  <si>
    <t>velocidade da máquina</t>
  </si>
  <si>
    <t>pêso tubete</t>
  </si>
  <si>
    <t>metragem da fita por tubete</t>
  </si>
  <si>
    <t>número de tubetes por tirada</t>
  </si>
  <si>
    <t>tempo de preenchimento dos tubetes</t>
  </si>
  <si>
    <t>disponibilidade</t>
  </si>
  <si>
    <t>Número de tiradas</t>
  </si>
  <si>
    <t>Número de tubetes por dia</t>
  </si>
  <si>
    <t>Takt Time (min.)</t>
  </si>
  <si>
    <t>PRODUTO</t>
  </si>
  <si>
    <t>Família 05</t>
  </si>
  <si>
    <t>Consumo Mensal</t>
  </si>
  <si>
    <t>1 unidade</t>
  </si>
  <si>
    <t>Produção</t>
  </si>
  <si>
    <t>Produto Família 05</t>
  </si>
  <si>
    <t>Consumo Diário</t>
  </si>
  <si>
    <t>Dias úteis</t>
  </si>
  <si>
    <t>Consumo diário</t>
  </si>
  <si>
    <t>Takt Time</t>
  </si>
  <si>
    <t>15 dias</t>
  </si>
  <si>
    <t>Consumo</t>
  </si>
  <si>
    <t>tecido laminado</t>
  </si>
  <si>
    <t>bobina</t>
  </si>
  <si>
    <t>Tempo de Processamento</t>
  </si>
  <si>
    <t>Trama Leve Branca</t>
  </si>
  <si>
    <t>polipropileno</t>
  </si>
  <si>
    <t>Antifibrilante</t>
  </si>
  <si>
    <t>Corante</t>
  </si>
  <si>
    <t>Trama Branca Leve</t>
  </si>
  <si>
    <t>Mat. Prima e insumo</t>
  </si>
  <si>
    <t>Corante Branco - pigmento</t>
  </si>
  <si>
    <t>JORNADA</t>
  </si>
  <si>
    <t>RECURSOS</t>
  </si>
  <si>
    <t>TOTAL DE HORAS</t>
  </si>
  <si>
    <t>Christopher Thompson</t>
  </si>
  <si>
    <t>Fontes Externas</t>
  </si>
  <si>
    <t>Processo Compartilhado</t>
  </si>
  <si>
    <t>Caixa de Dados</t>
  </si>
  <si>
    <t>Seta Empurrado</t>
  </si>
  <si>
    <t>Estoque</t>
  </si>
  <si>
    <t>Fluxo Seqüencial.</t>
  </si>
  <si>
    <t xml:space="preserve">Primeiro a Entrar, </t>
  </si>
  <si>
    <t>Primeiro a Sair.</t>
  </si>
  <si>
    <t>Entrega via Caminhão</t>
  </si>
  <si>
    <t>Entrega via Empilhadeira</t>
  </si>
  <si>
    <t>Entrega via Embarcação</t>
  </si>
  <si>
    <t>Retirada</t>
  </si>
  <si>
    <t>Supermercado</t>
  </si>
  <si>
    <t>Produtos Acabados para Cliente</t>
  </si>
  <si>
    <t>Fluxo de Informação</t>
  </si>
  <si>
    <t>Fluxo de Kanban</t>
  </si>
  <si>
    <t>Informação</t>
  </si>
  <si>
    <t>Nivelamento de Carga</t>
  </si>
  <si>
    <t>Bola para Puxada Sequenciada</t>
  </si>
  <si>
    <t>Manual</t>
  </si>
  <si>
    <t>Eletrônica</t>
  </si>
  <si>
    <t>Posto de Kanban</t>
  </si>
  <si>
    <t>Kanban de Sinalização</t>
  </si>
  <si>
    <t>Kanban de Produção</t>
  </si>
  <si>
    <t>Kanban de Retirada</t>
  </si>
  <si>
    <t>Kanban Chegando em Lotes</t>
  </si>
  <si>
    <t>Programação "vá ver"</t>
  </si>
  <si>
    <t xml:space="preserve"> </t>
  </si>
  <si>
    <t>Operador</t>
  </si>
  <si>
    <t>Necessidade de Kaizen</t>
  </si>
  <si>
    <t>Problemas de Qualidade</t>
  </si>
  <si>
    <t>Pulmão ou Estoque de Segurança</t>
  </si>
  <si>
    <t>Família 06</t>
  </si>
  <si>
    <t>FAMÍLIA 6</t>
  </si>
  <si>
    <t>FAMÍLIA 6 TELAS</t>
  </si>
  <si>
    <t>Velocidade do tear = 3,17 m/minuto (Bobina padrão média ≈ 3000 metros) - 3000 m / 3,17 = 946,37 min.</t>
  </si>
  <si>
    <t>1 bobina por tear a cada 946,37 minutos. Tecido tubular - bobina de 3.000 metros se transforma em 6.000 metros de tela</t>
  </si>
  <si>
    <t>Þ velocidade média enroladeira ≈ 38,89 m/min. Bobina padrão média = 3000 metros - tubular - 3000 * 2 = 6000 metros.</t>
  </si>
  <si>
    <t>Relação</t>
  </si>
  <si>
    <t>Número máq.</t>
  </si>
  <si>
    <t>% retrabalho</t>
  </si>
  <si>
    <t>a cada 0,3792 min. há a nec. de 1 metro</t>
  </si>
  <si>
    <t>Extrusão</t>
  </si>
  <si>
    <t>Lead Time - Estoque</t>
  </si>
</sst>
</file>

<file path=xl/styles.xml><?xml version="1.0" encoding="utf-8"?>
<styleSheet xmlns="http://schemas.openxmlformats.org/spreadsheetml/2006/main">
  <numFmts count="55">
    <numFmt numFmtId="164" formatCode="_(* #,##0.00_);_(* \(#,##0.00\);_(* &quot;-&quot;??_);_(@_)"/>
    <numFmt numFmtId="165" formatCode="0.00\ &quot;minutos&quot;"/>
    <numFmt numFmtId="166" formatCode="0.00\ &quot;horas&quot;"/>
    <numFmt numFmtId="167" formatCode="0.0"/>
    <numFmt numFmtId="168" formatCode="0.000"/>
    <numFmt numFmtId="169" formatCode="0.00\ &quot;Kg&quot;"/>
    <numFmt numFmtId="170" formatCode="dd/mm/yy;@"/>
    <numFmt numFmtId="171" formatCode="0.00\ &quot;tubetes&quot;"/>
    <numFmt numFmtId="172" formatCode="0\ &quot;dias/mês&quot;"/>
    <numFmt numFmtId="173" formatCode="0.00\ &quot;horas/mês&quot;"/>
    <numFmt numFmtId="174" formatCode="0.00\ &quot;metros&quot;"/>
    <numFmt numFmtId="175" formatCode="0.00\ &quot;min/bobina/máquina&quot;"/>
    <numFmt numFmtId="176" formatCode="0.00\ &quot;unidades&quot;"/>
    <numFmt numFmtId="177" formatCode="0\ &quot;número&quot;"/>
    <numFmt numFmtId="178" formatCode="0\ &quot;cm&quot;"/>
    <numFmt numFmtId="179" formatCode="0.00\ &quot;milimetro&quot;"/>
    <numFmt numFmtId="180" formatCode="0.00\ &quot;g/m&quot;"/>
    <numFmt numFmtId="181" formatCode="0.00\ &quot;kg&quot;"/>
    <numFmt numFmtId="182" formatCode="0.00\ &quot;met&quot;"/>
    <numFmt numFmtId="183" formatCode="0\ &quot;metros&quot;"/>
    <numFmt numFmtId="184" formatCode="0.00\ &quot;hrs/dia&quot;"/>
    <numFmt numFmtId="185" formatCode="0.00\ &quot;cap. met.&quot;"/>
    <numFmt numFmtId="186" formatCode="0.00\ &quot;met quad&quot;"/>
    <numFmt numFmtId="187" formatCode="0\ &quot;met quad&quot;"/>
    <numFmt numFmtId="188" formatCode="0.0\ &quot;min.&quot;"/>
    <numFmt numFmtId="189" formatCode="0\ &quot;núm. de setup&quot;"/>
    <numFmt numFmtId="190" formatCode="0.00%\ &quot;branco&quot;"/>
    <numFmt numFmtId="191" formatCode="0.00\ &quot;metros quad&quot;"/>
    <numFmt numFmtId="192" formatCode="0.00\ &quot;met quadr&quot;"/>
    <numFmt numFmtId="193" formatCode="0.0000\ &quot;Kg / met quad&quot;"/>
    <numFmt numFmtId="194" formatCode="0.000\ &quot;met quad&quot;"/>
    <numFmt numFmtId="195" formatCode="0.00\ &quot;unidade&quot;"/>
    <numFmt numFmtId="196" formatCode="0.00\ &quot;cm&quot;"/>
    <numFmt numFmtId="197" formatCode="General\ &quot;metros/minuto&quot;"/>
    <numFmt numFmtId="198" formatCode="General\ &quot;gramas&quot;"/>
    <numFmt numFmtId="199" formatCode="General\ &quot;metros&quot;"/>
    <numFmt numFmtId="200" formatCode="0\ &quot;número de tubetes&quot;"/>
    <numFmt numFmtId="201" formatCode="General\ &quot;minutos&quot;"/>
    <numFmt numFmtId="202" formatCode="General\ &quot;tiradas&quot;"/>
    <numFmt numFmtId="203" formatCode="General\ &quot;tubetes&quot;"/>
    <numFmt numFmtId="204" formatCode="0.0000\ &quot;min.&quot;"/>
    <numFmt numFmtId="205" formatCode="0.00\ &quot;met linear&quot;"/>
    <numFmt numFmtId="206" formatCode="0.00000%"/>
    <numFmt numFmtId="207" formatCode="0.00000%\ &quot;da família&quot;"/>
    <numFmt numFmtId="208" formatCode="0\ &quot;dias por mês&quot;"/>
    <numFmt numFmtId="209" formatCode="0.00\ &quot;(a cada 43,01 min. 1 unidade - parâmetro met quadr)&quot;"/>
    <numFmt numFmtId="210" formatCode="0.00\ &quot;(a cada 43,01 min. 1 unidade - parâmetro unidade)&quot;"/>
    <numFmt numFmtId="211" formatCode="0.00\ &quot;dias&quot;"/>
    <numFmt numFmtId="212" formatCode="0.0000000\ &quot;dias&quot;"/>
    <numFmt numFmtId="213" formatCode="0.0000\ &quot;Kg&quot;"/>
    <numFmt numFmtId="214" formatCode="0.000000\ &quot;Kg&quot;"/>
    <numFmt numFmtId="215" formatCode="0.0\ &quot;horas/dia&quot;"/>
    <numFmt numFmtId="216" formatCode="0.0000\ &quot;horas/dia&quot;"/>
    <numFmt numFmtId="217" formatCode="0.0000\ &quot;minutos/metro&quot;"/>
    <numFmt numFmtId="218" formatCode="0.00\ &quot;(a cada 0,38 min. 1 unidade - parâmetro metro linear)&quot;"/>
  </numFmts>
  <fonts count="32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1"/>
      <color indexed="8"/>
      <name val="Times New Roman"/>
      <family val="1"/>
    </font>
    <font>
      <sz val="11"/>
      <color rgb="FFFF0000"/>
      <name val="Times New Roman"/>
      <family val="1"/>
    </font>
    <font>
      <b/>
      <sz val="16"/>
      <name val="Times New Roman"/>
      <family val="1"/>
    </font>
    <font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8"/>
      <name val="Times New Roman"/>
      <family val="1"/>
    </font>
    <font>
      <sz val="8"/>
      <name val="Arial"/>
      <family val="2"/>
    </font>
    <font>
      <sz val="10"/>
      <color indexed="18"/>
      <name val="Arial"/>
      <family val="2"/>
    </font>
    <font>
      <sz val="10"/>
      <color indexed="58"/>
      <name val="Arial"/>
      <family val="2"/>
    </font>
    <font>
      <sz val="10"/>
      <color indexed="60"/>
      <name val="Arial"/>
      <family val="2"/>
    </font>
    <font>
      <b/>
      <sz val="9"/>
      <name val="Times New Roman"/>
      <family val="1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sz val="10"/>
      <color indexed="8"/>
      <name val="Times New Roman"/>
      <family val="1"/>
    </font>
    <font>
      <u/>
      <sz val="10"/>
      <color indexed="8"/>
      <name val="Times New Roman"/>
      <family val="1"/>
    </font>
    <font>
      <b/>
      <u/>
      <sz val="10"/>
      <color indexed="8"/>
      <name val="Times New Roman"/>
      <family val="1"/>
    </font>
    <font>
      <u/>
      <sz val="10"/>
      <name val="Times New Roman"/>
      <family val="1"/>
    </font>
    <font>
      <b/>
      <sz val="7"/>
      <color indexed="8"/>
      <name val="Times New Roman"/>
      <family val="1"/>
    </font>
    <font>
      <sz val="7"/>
      <color indexed="8"/>
      <name val="Times New Roman"/>
      <family val="1"/>
    </font>
    <font>
      <b/>
      <sz val="1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5"/>
        <bgColor indexed="42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/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dotted">
        <color indexed="42"/>
      </left>
      <right/>
      <top style="dotted">
        <color indexed="42"/>
      </top>
      <bottom style="dotted">
        <color indexed="42"/>
      </bottom>
      <diagonal/>
    </border>
    <border>
      <left/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323">
    <xf numFmtId="0" fontId="0" fillId="0" borderId="0" xfId="0"/>
    <xf numFmtId="0" fontId="1" fillId="0" borderId="0" xfId="1"/>
    <xf numFmtId="0" fontId="1" fillId="2" borderId="0" xfId="1" applyFill="1"/>
    <xf numFmtId="0" fontId="3" fillId="0" borderId="0" xfId="1" applyFont="1"/>
    <xf numFmtId="0" fontId="4" fillId="2" borderId="0" xfId="1" applyFont="1" applyFill="1" applyBorder="1" applyAlignment="1">
      <alignment horizontal="left"/>
    </xf>
    <xf numFmtId="0" fontId="3" fillId="2" borderId="0" xfId="1" applyFont="1" applyFill="1"/>
    <xf numFmtId="0" fontId="3" fillId="2" borderId="0" xfId="1" applyFont="1" applyFill="1" applyBorder="1"/>
    <xf numFmtId="2" fontId="4" fillId="2" borderId="0" xfId="1" applyNumberFormat="1" applyFont="1" applyFill="1" applyAlignment="1">
      <alignment horizontal="center"/>
    </xf>
    <xf numFmtId="0" fontId="5" fillId="0" borderId="0" xfId="1" applyFont="1"/>
    <xf numFmtId="0" fontId="8" fillId="2" borderId="6" xfId="1" applyFont="1" applyFill="1" applyBorder="1" applyAlignment="1">
      <alignment horizontal="center" vertical="center"/>
    </xf>
    <xf numFmtId="0" fontId="5" fillId="0" borderId="0" xfId="1" applyFont="1" applyBorder="1"/>
    <xf numFmtId="0" fontId="7" fillId="2" borderId="0" xfId="1" applyFont="1" applyFill="1" applyBorder="1" applyAlignment="1">
      <alignment horizontal="left"/>
    </xf>
    <xf numFmtId="0" fontId="5" fillId="2" borderId="0" xfId="1" applyFont="1" applyFill="1"/>
    <xf numFmtId="0" fontId="5" fillId="2" borderId="0" xfId="1" applyFont="1" applyFill="1" applyBorder="1"/>
    <xf numFmtId="2" fontId="7" fillId="2" borderId="0" xfId="1" applyNumberFormat="1" applyFont="1" applyFill="1" applyAlignment="1">
      <alignment horizontal="center"/>
    </xf>
    <xf numFmtId="0" fontId="6" fillId="5" borderId="6" xfId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12" borderId="6" xfId="0" applyFont="1" applyFill="1" applyBorder="1" applyAlignment="1">
      <alignment horizontal="center" vertical="center"/>
    </xf>
    <xf numFmtId="10" fontId="11" fillId="11" borderId="6" xfId="0" applyNumberFormat="1" applyFont="1" applyFill="1" applyBorder="1" applyAlignment="1">
      <alignment horizontal="center" vertical="center"/>
    </xf>
    <xf numFmtId="169" fontId="11" fillId="9" borderId="6" xfId="0" applyNumberFormat="1" applyFont="1" applyFill="1" applyBorder="1" applyAlignment="1">
      <alignment horizontal="center" vertical="center"/>
    </xf>
    <xf numFmtId="0" fontId="11" fillId="14" borderId="6" xfId="0" applyFont="1" applyFill="1" applyBorder="1" applyAlignment="1">
      <alignment horizontal="center" vertical="center"/>
    </xf>
    <xf numFmtId="186" fontId="5" fillId="9" borderId="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 wrapText="1"/>
    </xf>
    <xf numFmtId="10" fontId="5" fillId="11" borderId="6" xfId="0" applyNumberFormat="1" applyFont="1" applyFill="1" applyBorder="1" applyAlignment="1">
      <alignment horizontal="center" vertical="center"/>
    </xf>
    <xf numFmtId="169" fontId="5" fillId="11" borderId="6" xfId="0" applyNumberFormat="1" applyFont="1" applyFill="1" applyBorder="1" applyAlignment="1">
      <alignment horizontal="center" vertical="center"/>
    </xf>
    <xf numFmtId="169" fontId="5" fillId="9" borderId="6" xfId="0" applyNumberFormat="1" applyFont="1" applyFill="1" applyBorder="1" applyAlignment="1">
      <alignment horizontal="center" vertical="center"/>
    </xf>
    <xf numFmtId="178" fontId="5" fillId="9" borderId="6" xfId="0" applyNumberFormat="1" applyFont="1" applyFill="1" applyBorder="1" applyAlignment="1">
      <alignment horizontal="center" vertical="center"/>
    </xf>
    <xf numFmtId="194" fontId="5" fillId="11" borderId="6" xfId="0" applyNumberFormat="1" applyFont="1" applyFill="1" applyBorder="1" applyAlignment="1">
      <alignment horizontal="center" vertical="center"/>
    </xf>
    <xf numFmtId="10" fontId="5" fillId="0" borderId="6" xfId="0" applyNumberFormat="1" applyFont="1" applyBorder="1" applyAlignment="1">
      <alignment horizontal="center" vertical="center"/>
    </xf>
    <xf numFmtId="192" fontId="5" fillId="9" borderId="6" xfId="0" applyNumberFormat="1" applyFont="1" applyFill="1" applyBorder="1" applyAlignment="1">
      <alignment horizontal="center" vertical="center"/>
    </xf>
    <xf numFmtId="169" fontId="11" fillId="11" borderId="6" xfId="0" applyNumberFormat="1" applyFont="1" applyFill="1" applyBorder="1" applyAlignment="1">
      <alignment horizontal="center" vertical="center"/>
    </xf>
    <xf numFmtId="0" fontId="5" fillId="15" borderId="6" xfId="0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169" fontId="7" fillId="14" borderId="6" xfId="0" applyNumberFormat="1" applyFont="1" applyFill="1" applyBorder="1" applyAlignment="1">
      <alignment horizontal="center" vertical="center"/>
    </xf>
    <xf numFmtId="10" fontId="7" fillId="14" borderId="6" xfId="0" applyNumberFormat="1" applyFont="1" applyFill="1" applyBorder="1" applyAlignment="1">
      <alignment horizontal="center" vertical="center"/>
    </xf>
    <xf numFmtId="176" fontId="11" fillId="9" borderId="6" xfId="0" applyNumberFormat="1" applyFont="1" applyFill="1" applyBorder="1" applyAlignment="1">
      <alignment horizontal="center" vertical="center"/>
    </xf>
    <xf numFmtId="176" fontId="11" fillId="11" borderId="6" xfId="0" applyNumberFormat="1" applyFont="1" applyFill="1" applyBorder="1" applyAlignment="1">
      <alignment horizontal="center" vertical="center"/>
    </xf>
    <xf numFmtId="192" fontId="5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193" fontId="5" fillId="9" borderId="6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96" fontId="5" fillId="10" borderId="6" xfId="0" applyNumberFormat="1" applyFont="1" applyFill="1" applyBorder="1" applyAlignment="1">
      <alignment horizontal="center" vertical="center"/>
    </xf>
    <xf numFmtId="194" fontId="5" fillId="10" borderId="6" xfId="0" applyNumberFormat="1" applyFont="1" applyFill="1" applyBorder="1" applyAlignment="1">
      <alignment horizontal="center" vertical="center"/>
    </xf>
    <xf numFmtId="186" fontId="5" fillId="14" borderId="6" xfId="0" applyNumberFormat="1" applyFont="1" applyFill="1" applyBorder="1" applyAlignment="1">
      <alignment horizontal="center" vertical="center"/>
    </xf>
    <xf numFmtId="187" fontId="5" fillId="0" borderId="0" xfId="0" applyNumberFormat="1" applyFont="1" applyAlignment="1">
      <alignment horizontal="center" vertical="center"/>
    </xf>
    <xf numFmtId="195" fontId="11" fillId="9" borderId="6" xfId="0" applyNumberFormat="1" applyFont="1" applyFill="1" applyBorder="1" applyAlignment="1">
      <alignment horizontal="center" vertical="center"/>
    </xf>
    <xf numFmtId="174" fontId="11" fillId="9" borderId="6" xfId="0" applyNumberFormat="1" applyFont="1" applyFill="1" applyBorder="1" applyAlignment="1">
      <alignment horizontal="center" vertical="center"/>
    </xf>
    <xf numFmtId="0" fontId="12" fillId="3" borderId="6" xfId="1" applyFont="1" applyFill="1" applyBorder="1" applyAlignment="1">
      <alignment horizontal="center" vertical="center"/>
    </xf>
    <xf numFmtId="170" fontId="12" fillId="10" borderId="6" xfId="1" applyNumberFormat="1" applyFont="1" applyFill="1" applyBorder="1" applyAlignment="1">
      <alignment horizontal="center" vertical="center"/>
    </xf>
    <xf numFmtId="0" fontId="1" fillId="0" borderId="0" xfId="5" applyAlignment="1">
      <alignment horizontal="center" vertical="center"/>
    </xf>
    <xf numFmtId="0" fontId="1" fillId="0" borderId="0" xfId="5"/>
    <xf numFmtId="0" fontId="13" fillId="9" borderId="6" xfId="5" applyFont="1" applyFill="1" applyBorder="1" applyAlignment="1">
      <alignment horizontal="center" vertical="center"/>
    </xf>
    <xf numFmtId="205" fontId="13" fillId="9" borderId="6" xfId="5" applyNumberFormat="1" applyFont="1" applyFill="1" applyBorder="1" applyAlignment="1">
      <alignment horizontal="center" vertical="center"/>
    </xf>
    <xf numFmtId="0" fontId="13" fillId="12" borderId="6" xfId="5" applyFont="1" applyFill="1" applyBorder="1" applyAlignment="1">
      <alignment horizontal="center" vertical="center"/>
    </xf>
    <xf numFmtId="186" fontId="13" fillId="12" borderId="6" xfId="5" applyNumberFormat="1" applyFont="1" applyFill="1" applyBorder="1" applyAlignment="1">
      <alignment horizontal="center" vertical="center"/>
    </xf>
    <xf numFmtId="206" fontId="13" fillId="12" borderId="6" xfId="5" applyNumberFormat="1" applyFont="1" applyFill="1" applyBorder="1" applyAlignment="1">
      <alignment horizontal="center" vertical="center"/>
    </xf>
    <xf numFmtId="192" fontId="13" fillId="9" borderId="6" xfId="5" applyNumberFormat="1" applyFont="1" applyFill="1" applyBorder="1" applyAlignment="1">
      <alignment horizontal="center" vertical="center"/>
    </xf>
    <xf numFmtId="0" fontId="9" fillId="0" borderId="0" xfId="5" applyFont="1" applyAlignment="1">
      <alignment horizontal="center"/>
    </xf>
    <xf numFmtId="176" fontId="13" fillId="9" borderId="6" xfId="5" applyNumberFormat="1" applyFont="1" applyFill="1" applyBorder="1" applyAlignment="1">
      <alignment horizontal="center" vertical="center"/>
    </xf>
    <xf numFmtId="207" fontId="13" fillId="9" borderId="6" xfId="5" applyNumberFormat="1" applyFont="1" applyFill="1" applyBorder="1" applyAlignment="1">
      <alignment horizontal="center" vertical="center"/>
    </xf>
    <xf numFmtId="0" fontId="13" fillId="14" borderId="6" xfId="5" applyFont="1" applyFill="1" applyBorder="1" applyAlignment="1">
      <alignment horizontal="center" vertical="center"/>
    </xf>
    <xf numFmtId="169" fontId="13" fillId="14" borderId="6" xfId="5" applyNumberFormat="1" applyFont="1" applyFill="1" applyBorder="1" applyAlignment="1">
      <alignment horizontal="center" vertical="center"/>
    </xf>
    <xf numFmtId="206" fontId="13" fillId="14" borderId="6" xfId="5" applyNumberFormat="1" applyFont="1" applyFill="1" applyBorder="1" applyAlignment="1">
      <alignment horizontal="center" vertical="center"/>
    </xf>
    <xf numFmtId="0" fontId="14" fillId="10" borderId="6" xfId="5" applyFont="1" applyFill="1" applyBorder="1" applyAlignment="1">
      <alignment horizontal="center" vertical="center"/>
    </xf>
    <xf numFmtId="0" fontId="16" fillId="0" borderId="0" xfId="5" applyFont="1" applyAlignment="1">
      <alignment horizontal="right"/>
    </xf>
    <xf numFmtId="10" fontId="16" fillId="9" borderId="6" xfId="5" applyNumberFormat="1" applyFont="1" applyFill="1" applyBorder="1" applyAlignment="1">
      <alignment horizontal="center" vertical="center"/>
    </xf>
    <xf numFmtId="0" fontId="1" fillId="0" borderId="16" xfId="5" applyBorder="1"/>
    <xf numFmtId="0" fontId="1" fillId="0" borderId="14" xfId="5" applyBorder="1"/>
    <xf numFmtId="0" fontId="13" fillId="0" borderId="0" xfId="5" applyFont="1"/>
    <xf numFmtId="182" fontId="6" fillId="12" borderId="6" xfId="5" applyNumberFormat="1" applyFont="1" applyFill="1" applyBorder="1" applyAlignment="1">
      <alignment horizontal="center" vertical="center"/>
    </xf>
    <xf numFmtId="178" fontId="13" fillId="9" borderId="17" xfId="5" applyNumberFormat="1" applyFont="1" applyFill="1" applyBorder="1" applyAlignment="1">
      <alignment horizontal="center" vertical="center"/>
    </xf>
    <xf numFmtId="0" fontId="1" fillId="0" borderId="18" xfId="5" applyBorder="1"/>
    <xf numFmtId="0" fontId="1" fillId="0" borderId="0" xfId="5" applyBorder="1"/>
    <xf numFmtId="0" fontId="1" fillId="0" borderId="1" xfId="5" applyBorder="1"/>
    <xf numFmtId="211" fontId="13" fillId="0" borderId="1" xfId="5" applyNumberFormat="1" applyFont="1" applyFill="1" applyBorder="1" applyAlignment="1">
      <alignment horizontal="center"/>
    </xf>
    <xf numFmtId="0" fontId="1" fillId="0" borderId="3" xfId="5" applyBorder="1"/>
    <xf numFmtId="0" fontId="13" fillId="0" borderId="14" xfId="5" applyFont="1" applyBorder="1"/>
    <xf numFmtId="213" fontId="13" fillId="15" borderId="17" xfId="5" applyNumberFormat="1" applyFont="1" applyFill="1" applyBorder="1" applyAlignment="1">
      <alignment horizontal="center"/>
    </xf>
    <xf numFmtId="0" fontId="13" fillId="17" borderId="17" xfId="5" applyFont="1" applyFill="1" applyBorder="1" applyAlignment="1">
      <alignment horizontal="center" vertical="center"/>
    </xf>
    <xf numFmtId="214" fontId="13" fillId="17" borderId="17" xfId="5" applyNumberFormat="1" applyFont="1" applyFill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10" fontId="9" fillId="0" borderId="6" xfId="1" applyNumberFormat="1" applyFont="1" applyBorder="1" applyAlignment="1">
      <alignment horizontal="center" vertical="center"/>
    </xf>
    <xf numFmtId="215" fontId="13" fillId="0" borderId="6" xfId="5" applyNumberFormat="1" applyFont="1" applyBorder="1" applyAlignment="1">
      <alignment horizontal="center" vertical="center"/>
    </xf>
    <xf numFmtId="216" fontId="13" fillId="0" borderId="6" xfId="5" applyNumberFormat="1" applyFont="1" applyBorder="1" applyAlignment="1">
      <alignment horizontal="center" vertical="center"/>
    </xf>
    <xf numFmtId="0" fontId="1" fillId="18" borderId="19" xfId="1" applyFill="1" applyBorder="1"/>
    <xf numFmtId="0" fontId="1" fillId="18" borderId="20" xfId="1" applyFill="1" applyBorder="1"/>
    <xf numFmtId="0" fontId="1" fillId="18" borderId="21" xfId="1" applyFill="1" applyBorder="1"/>
    <xf numFmtId="0" fontId="1" fillId="18" borderId="22" xfId="1" applyFill="1" applyBorder="1"/>
    <xf numFmtId="0" fontId="1" fillId="18" borderId="23" xfId="1" applyFill="1" applyBorder="1"/>
    <xf numFmtId="0" fontId="1" fillId="18" borderId="24" xfId="1" applyFill="1" applyBorder="1"/>
    <xf numFmtId="0" fontId="18" fillId="18" borderId="24" xfId="1" applyFont="1" applyFill="1" applyBorder="1"/>
    <xf numFmtId="0" fontId="18" fillId="18" borderId="22" xfId="1" applyFont="1" applyFill="1" applyBorder="1"/>
    <xf numFmtId="0" fontId="18" fillId="18" borderId="23" xfId="1" applyFont="1" applyFill="1" applyBorder="1"/>
    <xf numFmtId="0" fontId="18" fillId="0" borderId="0" xfId="1" applyFont="1"/>
    <xf numFmtId="0" fontId="1" fillId="0" borderId="0" xfId="1" applyBorder="1"/>
    <xf numFmtId="0" fontId="19" fillId="18" borderId="24" xfId="1" applyFont="1" applyFill="1" applyBorder="1"/>
    <xf numFmtId="0" fontId="19" fillId="18" borderId="22" xfId="1" applyFont="1" applyFill="1" applyBorder="1"/>
    <xf numFmtId="0" fontId="19" fillId="18" borderId="23" xfId="1" applyFont="1" applyFill="1" applyBorder="1"/>
    <xf numFmtId="0" fontId="20" fillId="18" borderId="24" xfId="1" applyFont="1" applyFill="1" applyBorder="1"/>
    <xf numFmtId="0" fontId="20" fillId="18" borderId="22" xfId="1" applyFont="1" applyFill="1" applyBorder="1"/>
    <xf numFmtId="0" fontId="13" fillId="0" borderId="25" xfId="5" applyFont="1" applyBorder="1" applyAlignment="1">
      <alignment horizontal="center" vertical="center"/>
    </xf>
    <xf numFmtId="0" fontId="13" fillId="0" borderId="26" xfId="5" applyFont="1" applyBorder="1"/>
    <xf numFmtId="0" fontId="9" fillId="0" borderId="6" xfId="1" applyFont="1" applyBorder="1" applyAlignment="1">
      <alignment horizontal="center" vertical="center"/>
    </xf>
    <xf numFmtId="0" fontId="21" fillId="2" borderId="6" xfId="1" applyFont="1" applyFill="1" applyBorder="1" applyAlignment="1">
      <alignment horizontal="center" vertical="center"/>
    </xf>
    <xf numFmtId="0" fontId="9" fillId="5" borderId="6" xfId="1" applyFont="1" applyFill="1" applyBorder="1" applyAlignment="1">
      <alignment horizontal="center"/>
    </xf>
    <xf numFmtId="0" fontId="9" fillId="5" borderId="6" xfId="1" applyFont="1" applyFill="1" applyBorder="1" applyAlignment="1">
      <alignment horizontal="center" vertical="center"/>
    </xf>
    <xf numFmtId="0" fontId="22" fillId="0" borderId="0" xfId="0" applyFont="1"/>
    <xf numFmtId="0" fontId="23" fillId="9" borderId="6" xfId="0" applyFont="1" applyFill="1" applyBorder="1" applyAlignment="1">
      <alignment horizontal="center" vertical="center" wrapText="1"/>
    </xf>
    <xf numFmtId="186" fontId="24" fillId="9" borderId="6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187" fontId="26" fillId="10" borderId="6" xfId="0" applyNumberFormat="1" applyFont="1" applyFill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187" fontId="25" fillId="0" borderId="6" xfId="0" applyNumberFormat="1" applyFont="1" applyBorder="1" applyAlignment="1">
      <alignment horizontal="center" vertical="center"/>
    </xf>
    <xf numFmtId="178" fontId="26" fillId="10" borderId="6" xfId="0" applyNumberFormat="1" applyFont="1" applyFill="1" applyBorder="1" applyAlignment="1">
      <alignment horizontal="center" vertical="center"/>
    </xf>
    <xf numFmtId="183" fontId="25" fillId="0" borderId="6" xfId="0" applyNumberFormat="1" applyFont="1" applyBorder="1" applyAlignment="1">
      <alignment horizontal="center" vertical="center"/>
    </xf>
    <xf numFmtId="204" fontId="25" fillId="0" borderId="6" xfId="0" applyNumberFormat="1" applyFont="1" applyBorder="1" applyAlignment="1">
      <alignment horizontal="center" vertical="center"/>
    </xf>
    <xf numFmtId="1" fontId="25" fillId="0" borderId="6" xfId="0" applyNumberFormat="1" applyFont="1" applyBorder="1" applyAlignment="1">
      <alignment horizontal="center" vertical="center"/>
    </xf>
    <xf numFmtId="169" fontId="25" fillId="0" borderId="6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174" fontId="25" fillId="0" borderId="6" xfId="0" applyNumberFormat="1" applyFont="1" applyBorder="1" applyAlignment="1">
      <alignment horizontal="center" vertical="center"/>
    </xf>
    <xf numFmtId="185" fontId="25" fillId="7" borderId="6" xfId="0" applyNumberFormat="1" applyFont="1" applyFill="1" applyBorder="1" applyAlignment="1">
      <alignment horizontal="center" vertical="center"/>
    </xf>
    <xf numFmtId="1" fontId="25" fillId="0" borderId="6" xfId="0" applyNumberFormat="1" applyFont="1" applyBorder="1" applyAlignment="1">
      <alignment horizontal="center"/>
    </xf>
    <xf numFmtId="217" fontId="25" fillId="0" borderId="6" xfId="0" applyNumberFormat="1" applyFont="1" applyBorder="1" applyAlignment="1">
      <alignment horizontal="center" vertical="center"/>
    </xf>
    <xf numFmtId="184" fontId="25" fillId="0" borderId="6" xfId="0" applyNumberFormat="1" applyFont="1" applyBorder="1" applyAlignment="1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/>
    </xf>
    <xf numFmtId="0" fontId="28" fillId="10" borderId="6" xfId="1" applyFont="1" applyFill="1" applyBorder="1" applyAlignment="1">
      <alignment horizontal="center" vertical="center"/>
    </xf>
    <xf numFmtId="0" fontId="23" fillId="8" borderId="11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2" fontId="25" fillId="0" borderId="6" xfId="0" applyNumberFormat="1" applyFont="1" applyBorder="1" applyAlignment="1">
      <alignment horizontal="center" vertical="center"/>
    </xf>
    <xf numFmtId="0" fontId="23" fillId="10" borderId="6" xfId="0" applyFont="1" applyFill="1" applyBorder="1" applyAlignment="1">
      <alignment horizontal="center" vertical="center"/>
    </xf>
    <xf numFmtId="0" fontId="23" fillId="14" borderId="6" xfId="0" applyFont="1" applyFill="1" applyBorder="1" applyAlignment="1">
      <alignment horizontal="center" vertical="center"/>
    </xf>
    <xf numFmtId="197" fontId="25" fillId="0" borderId="6" xfId="0" applyNumberFormat="1" applyFont="1" applyBorder="1" applyAlignment="1">
      <alignment horizontal="center" vertical="center"/>
    </xf>
    <xf numFmtId="198" fontId="25" fillId="0" borderId="6" xfId="0" applyNumberFormat="1" applyFont="1" applyBorder="1" applyAlignment="1">
      <alignment horizontal="center" vertical="center"/>
    </xf>
    <xf numFmtId="199" fontId="25" fillId="0" borderId="6" xfId="0" applyNumberFormat="1" applyFont="1" applyBorder="1" applyAlignment="1">
      <alignment horizontal="center" vertical="center"/>
    </xf>
    <xf numFmtId="200" fontId="25" fillId="10" borderId="6" xfId="0" applyNumberFormat="1" applyFont="1" applyFill="1" applyBorder="1" applyAlignment="1">
      <alignment horizontal="center" vertical="center"/>
    </xf>
    <xf numFmtId="201" fontId="25" fillId="10" borderId="6" xfId="0" applyNumberFormat="1" applyFont="1" applyFill="1" applyBorder="1" applyAlignment="1">
      <alignment horizontal="center" vertical="center"/>
    </xf>
    <xf numFmtId="165" fontId="25" fillId="0" borderId="6" xfId="0" applyNumberFormat="1" applyFont="1" applyBorder="1" applyAlignment="1">
      <alignment horizontal="center" vertical="center"/>
    </xf>
    <xf numFmtId="202" fontId="25" fillId="0" borderId="6" xfId="0" applyNumberFormat="1" applyFont="1" applyBorder="1" applyAlignment="1">
      <alignment horizontal="center" vertical="center"/>
    </xf>
    <xf numFmtId="203" fontId="25" fillId="0" borderId="6" xfId="0" applyNumberFormat="1" applyFont="1" applyBorder="1" applyAlignment="1">
      <alignment horizontal="center" vertical="center"/>
    </xf>
    <xf numFmtId="0" fontId="6" fillId="0" borderId="0" xfId="1" applyFont="1"/>
    <xf numFmtId="0" fontId="9" fillId="0" borderId="0" xfId="1" applyFont="1"/>
    <xf numFmtId="0" fontId="9" fillId="0" borderId="0" xfId="1" applyFont="1" applyAlignment="1">
      <alignment horizontal="center" vertical="center"/>
    </xf>
    <xf numFmtId="0" fontId="9" fillId="3" borderId="6" xfId="1" applyFont="1" applyFill="1" applyBorder="1" applyAlignment="1">
      <alignment horizontal="center" vertical="center"/>
    </xf>
    <xf numFmtId="170" fontId="9" fillId="10" borderId="6" xfId="1" applyNumberFormat="1" applyFont="1" applyFill="1" applyBorder="1" applyAlignment="1">
      <alignment horizontal="center" vertical="center"/>
    </xf>
    <xf numFmtId="0" fontId="9" fillId="2" borderId="6" xfId="1" applyFont="1" applyFill="1" applyBorder="1" applyAlignment="1">
      <alignment horizontal="center" vertical="center"/>
    </xf>
    <xf numFmtId="0" fontId="9" fillId="10" borderId="6" xfId="1" applyFont="1" applyFill="1" applyBorder="1" applyAlignment="1">
      <alignment horizontal="center" vertical="center"/>
    </xf>
    <xf numFmtId="169" fontId="9" fillId="10" borderId="6" xfId="1" applyNumberFormat="1" applyFont="1" applyFill="1" applyBorder="1" applyAlignment="1">
      <alignment horizontal="center" vertical="center"/>
    </xf>
    <xf numFmtId="169" fontId="9" fillId="0" borderId="6" xfId="1" applyNumberFormat="1" applyFont="1" applyBorder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21" fillId="4" borderId="6" xfId="1" applyFont="1" applyFill="1" applyBorder="1" applyAlignment="1">
      <alignment horizontal="left" vertical="center"/>
    </xf>
    <xf numFmtId="0" fontId="9" fillId="0" borderId="4" xfId="1" applyFont="1" applyBorder="1" applyAlignment="1">
      <alignment horizontal="left" vertical="center"/>
    </xf>
    <xf numFmtId="0" fontId="9" fillId="0" borderId="1" xfId="1" applyFont="1" applyBorder="1" applyAlignment="1">
      <alignment horizontal="left" vertical="center"/>
    </xf>
    <xf numFmtId="0" fontId="21" fillId="2" borderId="0" xfId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horizontal="center" vertical="center"/>
    </xf>
    <xf numFmtId="172" fontId="9" fillId="3" borderId="7" xfId="1" applyNumberFormat="1" applyFont="1" applyFill="1" applyBorder="1" applyAlignment="1">
      <alignment horizontal="center" vertical="center"/>
    </xf>
    <xf numFmtId="166" fontId="9" fillId="2" borderId="6" xfId="1" applyNumberFormat="1" applyFont="1" applyFill="1" applyBorder="1" applyAlignment="1">
      <alignment horizontal="center" vertical="center"/>
    </xf>
    <xf numFmtId="173" fontId="9" fillId="2" borderId="6" xfId="1" applyNumberFormat="1" applyFont="1" applyFill="1" applyBorder="1" applyAlignment="1">
      <alignment horizontal="center" vertical="center"/>
    </xf>
    <xf numFmtId="173" fontId="9" fillId="2" borderId="0" xfId="1" applyNumberFormat="1" applyFont="1" applyFill="1" applyBorder="1" applyAlignment="1">
      <alignment horizontal="center" vertical="center"/>
    </xf>
    <xf numFmtId="0" fontId="9" fillId="12" borderId="6" xfId="1" applyFont="1" applyFill="1" applyBorder="1" applyAlignment="1">
      <alignment horizontal="center" vertical="center"/>
    </xf>
    <xf numFmtId="189" fontId="9" fillId="13" borderId="6" xfId="1" applyNumberFormat="1" applyFont="1" applyFill="1" applyBorder="1" applyAlignment="1">
      <alignment horizontal="center" vertical="center"/>
    </xf>
    <xf numFmtId="2" fontId="21" fillId="2" borderId="6" xfId="1" applyNumberFormat="1" applyFont="1" applyFill="1" applyBorder="1" applyAlignment="1">
      <alignment horizontal="center" vertical="center"/>
    </xf>
    <xf numFmtId="188" fontId="9" fillId="13" borderId="6" xfId="1" applyNumberFormat="1" applyFont="1" applyFill="1" applyBorder="1" applyAlignment="1">
      <alignment horizontal="center" vertical="center"/>
    </xf>
    <xf numFmtId="10" fontId="21" fillId="9" borderId="6" xfId="1" applyNumberFormat="1" applyFont="1" applyFill="1" applyBorder="1" applyAlignment="1">
      <alignment horizontal="center" vertical="center"/>
    </xf>
    <xf numFmtId="2" fontId="21" fillId="9" borderId="6" xfId="1" applyNumberFormat="1" applyFont="1" applyFill="1" applyBorder="1" applyAlignment="1">
      <alignment horizontal="center" vertical="center"/>
    </xf>
    <xf numFmtId="2" fontId="9" fillId="2" borderId="6" xfId="1" applyNumberFormat="1" applyFont="1" applyFill="1" applyBorder="1" applyAlignment="1">
      <alignment horizontal="center" vertical="center"/>
    </xf>
    <xf numFmtId="167" fontId="21" fillId="2" borderId="6" xfId="1" applyNumberFormat="1" applyFont="1" applyFill="1" applyBorder="1" applyAlignment="1">
      <alignment horizontal="center" vertical="center"/>
    </xf>
    <xf numFmtId="2" fontId="21" fillId="2" borderId="0" xfId="1" applyNumberFormat="1" applyFont="1" applyFill="1" applyBorder="1" applyAlignment="1">
      <alignment horizontal="center" vertical="center"/>
    </xf>
    <xf numFmtId="0" fontId="9" fillId="10" borderId="6" xfId="1" applyFont="1" applyFill="1" applyBorder="1" applyAlignment="1">
      <alignment horizontal="center"/>
    </xf>
    <xf numFmtId="171" fontId="9" fillId="2" borderId="0" xfId="1" applyNumberFormat="1" applyFont="1" applyFill="1" applyBorder="1" applyAlignment="1">
      <alignment horizontal="center" vertical="center"/>
    </xf>
    <xf numFmtId="171" fontId="21" fillId="5" borderId="6" xfId="1" applyNumberFormat="1" applyFont="1" applyFill="1" applyBorder="1" applyAlignment="1">
      <alignment horizontal="center" vertical="center"/>
    </xf>
    <xf numFmtId="177" fontId="21" fillId="10" borderId="6" xfId="1" applyNumberFormat="1" applyFont="1" applyFill="1" applyBorder="1" applyAlignment="1">
      <alignment horizontal="center" vertical="center"/>
    </xf>
    <xf numFmtId="171" fontId="9" fillId="5" borderId="6" xfId="1" applyNumberFormat="1" applyFont="1" applyFill="1" applyBorder="1" applyAlignment="1">
      <alignment horizontal="center" vertical="center"/>
    </xf>
    <xf numFmtId="178" fontId="9" fillId="10" borderId="6" xfId="1" applyNumberFormat="1" applyFont="1" applyFill="1" applyBorder="1" applyAlignment="1">
      <alignment horizontal="center" vertical="center"/>
    </xf>
    <xf numFmtId="179" fontId="21" fillId="10" borderId="6" xfId="1" applyNumberFormat="1" applyFont="1" applyFill="1" applyBorder="1" applyAlignment="1">
      <alignment horizontal="center" vertical="center"/>
    </xf>
    <xf numFmtId="0" fontId="21" fillId="5" borderId="6" xfId="1" applyFont="1" applyFill="1" applyBorder="1" applyAlignment="1">
      <alignment horizontal="center" vertical="center"/>
    </xf>
    <xf numFmtId="10" fontId="21" fillId="10" borderId="6" xfId="1" applyNumberFormat="1" applyFont="1" applyFill="1" applyBorder="1" applyAlignment="1">
      <alignment horizontal="center" vertical="center"/>
    </xf>
    <xf numFmtId="180" fontId="9" fillId="10" borderId="6" xfId="1" applyNumberFormat="1" applyFont="1" applyFill="1" applyBorder="1" applyAlignment="1">
      <alignment horizontal="center" vertical="center"/>
    </xf>
    <xf numFmtId="0" fontId="21" fillId="5" borderId="6" xfId="1" applyFont="1" applyFill="1" applyBorder="1" applyAlignment="1">
      <alignment horizontal="center"/>
    </xf>
    <xf numFmtId="181" fontId="21" fillId="5" borderId="6" xfId="1" applyNumberFormat="1" applyFont="1" applyFill="1" applyBorder="1" applyAlignment="1">
      <alignment horizontal="center" vertical="center"/>
    </xf>
    <xf numFmtId="0" fontId="21" fillId="10" borderId="6" xfId="1" applyFont="1" applyFill="1" applyBorder="1" applyAlignment="1">
      <alignment horizontal="center"/>
    </xf>
    <xf numFmtId="169" fontId="9" fillId="2" borderId="0" xfId="1" applyNumberFormat="1" applyFont="1" applyFill="1" applyBorder="1" applyAlignment="1">
      <alignment horizontal="center" vertical="center"/>
    </xf>
    <xf numFmtId="169" fontId="9" fillId="3" borderId="6" xfId="1" applyNumberFormat="1" applyFont="1" applyFill="1" applyBorder="1" applyAlignment="1">
      <alignment horizontal="center" vertical="center"/>
    </xf>
    <xf numFmtId="0" fontId="9" fillId="0" borderId="0" xfId="1" applyFont="1" applyBorder="1"/>
    <xf numFmtId="174" fontId="9" fillId="10" borderId="6" xfId="1" applyNumberFormat="1" applyFont="1" applyFill="1" applyBorder="1" applyAlignment="1">
      <alignment horizontal="center" vertical="center"/>
    </xf>
    <xf numFmtId="0" fontId="9" fillId="2" borderId="8" xfId="1" applyFont="1" applyFill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/>
    </xf>
    <xf numFmtId="0" fontId="9" fillId="2" borderId="9" xfId="1" applyFont="1" applyFill="1" applyBorder="1" applyAlignment="1">
      <alignment horizontal="center" vertical="center"/>
    </xf>
    <xf numFmtId="0" fontId="9" fillId="2" borderId="0" xfId="1" applyFont="1" applyFill="1"/>
    <xf numFmtId="190" fontId="9" fillId="10" borderId="6" xfId="1" applyNumberFormat="1" applyFont="1" applyFill="1" applyBorder="1" applyAlignment="1">
      <alignment horizontal="center"/>
    </xf>
    <xf numFmtId="0" fontId="9" fillId="2" borderId="0" xfId="1" applyFont="1" applyFill="1" applyBorder="1"/>
    <xf numFmtId="169" fontId="9" fillId="2" borderId="6" xfId="1" applyNumberFormat="1" applyFont="1" applyFill="1" applyBorder="1" applyAlignment="1">
      <alignment horizontal="center"/>
    </xf>
    <xf numFmtId="168" fontId="9" fillId="10" borderId="6" xfId="1" applyNumberFormat="1" applyFont="1" applyFill="1" applyBorder="1" applyAlignment="1">
      <alignment horizontal="center"/>
    </xf>
    <xf numFmtId="191" fontId="9" fillId="2" borderId="6" xfId="1" applyNumberFormat="1" applyFont="1" applyFill="1" applyBorder="1" applyAlignment="1">
      <alignment horizontal="center"/>
    </xf>
    <xf numFmtId="14" fontId="9" fillId="2" borderId="0" xfId="1" applyNumberFormat="1" applyFont="1" applyFill="1" applyBorder="1"/>
    <xf numFmtId="176" fontId="9" fillId="2" borderId="6" xfId="1" applyNumberFormat="1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174" fontId="21" fillId="10" borderId="6" xfId="1" applyNumberFormat="1" applyFont="1" applyFill="1" applyBorder="1" applyAlignment="1">
      <alignment horizontal="center"/>
    </xf>
    <xf numFmtId="0" fontId="9" fillId="11" borderId="0" xfId="1" applyFont="1" applyFill="1" applyAlignment="1">
      <alignment horizontal="center" vertical="center"/>
    </xf>
    <xf numFmtId="0" fontId="9" fillId="11" borderId="6" xfId="1" applyFont="1" applyFill="1" applyBorder="1" applyAlignment="1">
      <alignment horizontal="center" vertical="center"/>
    </xf>
    <xf numFmtId="0" fontId="21" fillId="2" borderId="0" xfId="1" applyFont="1" applyFill="1" applyBorder="1" applyAlignment="1">
      <alignment horizontal="left"/>
    </xf>
    <xf numFmtId="0" fontId="21" fillId="4" borderId="6" xfId="1" applyFont="1" applyFill="1" applyBorder="1" applyAlignment="1">
      <alignment horizontal="center" vertical="center"/>
    </xf>
    <xf numFmtId="165" fontId="21" fillId="10" borderId="6" xfId="1" applyNumberFormat="1" applyFont="1" applyFill="1" applyBorder="1" applyAlignment="1">
      <alignment horizontal="center" vertical="center"/>
    </xf>
    <xf numFmtId="0" fontId="21" fillId="10" borderId="6" xfId="1" applyFont="1" applyFill="1" applyBorder="1" applyAlignment="1">
      <alignment horizontal="center" vertical="center"/>
    </xf>
    <xf numFmtId="169" fontId="21" fillId="10" borderId="6" xfId="1" applyNumberFormat="1" applyFont="1" applyFill="1" applyBorder="1" applyAlignment="1">
      <alignment horizontal="center" vertical="center"/>
    </xf>
    <xf numFmtId="165" fontId="9" fillId="10" borderId="6" xfId="1" applyNumberFormat="1" applyFont="1" applyFill="1" applyBorder="1" applyAlignment="1">
      <alignment horizontal="center" vertical="center"/>
    </xf>
    <xf numFmtId="165" fontId="9" fillId="2" borderId="6" xfId="1" applyNumberFormat="1" applyFont="1" applyFill="1" applyBorder="1" applyAlignment="1">
      <alignment horizontal="center" vertical="center"/>
    </xf>
    <xf numFmtId="169" fontId="9" fillId="2" borderId="6" xfId="1" applyNumberFormat="1" applyFont="1" applyFill="1" applyBorder="1" applyAlignment="1">
      <alignment horizontal="center" vertical="center"/>
    </xf>
    <xf numFmtId="0" fontId="9" fillId="9" borderId="6" xfId="1" applyFont="1" applyFill="1" applyBorder="1" applyAlignment="1">
      <alignment horizontal="center" vertical="center"/>
    </xf>
    <xf numFmtId="171" fontId="9" fillId="10" borderId="6" xfId="1" applyNumberFormat="1" applyFont="1" applyFill="1" applyBorder="1" applyAlignment="1">
      <alignment horizontal="center" vertical="center"/>
    </xf>
    <xf numFmtId="182" fontId="9" fillId="0" borderId="6" xfId="1" applyNumberFormat="1" applyFont="1" applyBorder="1" applyAlignment="1">
      <alignment horizontal="center" vertical="center"/>
    </xf>
    <xf numFmtId="165" fontId="9" fillId="10" borderId="7" xfId="1" applyNumberFormat="1" applyFont="1" applyFill="1" applyBorder="1" applyAlignment="1">
      <alignment horizontal="center" vertical="center"/>
    </xf>
    <xf numFmtId="2" fontId="21" fillId="10" borderId="6" xfId="1" applyNumberFormat="1" applyFont="1" applyFill="1" applyBorder="1" applyAlignment="1">
      <alignment horizontal="center" vertical="center"/>
    </xf>
    <xf numFmtId="176" fontId="9" fillId="10" borderId="6" xfId="1" applyNumberFormat="1" applyFont="1" applyFill="1" applyBorder="1" applyAlignment="1">
      <alignment horizontal="center" vertical="center"/>
    </xf>
    <xf numFmtId="10" fontId="21" fillId="2" borderId="6" xfId="1" applyNumberFormat="1" applyFont="1" applyFill="1" applyBorder="1" applyAlignment="1">
      <alignment horizontal="center" vertical="center"/>
    </xf>
    <xf numFmtId="0" fontId="29" fillId="6" borderId="6" xfId="0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9" borderId="6" xfId="0" applyFont="1" applyFill="1" applyBorder="1" applyAlignment="1">
      <alignment horizontal="center" vertical="center"/>
    </xf>
    <xf numFmtId="1" fontId="13" fillId="0" borderId="6" xfId="5" applyNumberFormat="1" applyFont="1" applyBorder="1" applyAlignment="1">
      <alignment horizontal="center" vertical="center"/>
    </xf>
    <xf numFmtId="10" fontId="9" fillId="2" borderId="6" xfId="1" applyNumberFormat="1" applyFont="1" applyFill="1" applyBorder="1" applyAlignment="1">
      <alignment horizontal="center" vertical="center"/>
    </xf>
    <xf numFmtId="0" fontId="1" fillId="0" borderId="0" xfId="5" applyBorder="1" applyAlignment="1">
      <alignment horizontal="center"/>
    </xf>
    <xf numFmtId="165" fontId="9" fillId="0" borderId="27" xfId="5" applyNumberFormat="1" applyFont="1" applyBorder="1" applyAlignment="1">
      <alignment horizontal="center"/>
    </xf>
    <xf numFmtId="186" fontId="13" fillId="12" borderId="6" xfId="5" applyNumberFormat="1" applyFont="1" applyFill="1" applyBorder="1" applyAlignment="1">
      <alignment horizontal="center" vertical="center"/>
    </xf>
    <xf numFmtId="0" fontId="1" fillId="0" borderId="0" xfId="5" applyBorder="1" applyAlignment="1">
      <alignment horizontal="center"/>
    </xf>
    <xf numFmtId="0" fontId="13" fillId="12" borderId="6" xfId="5" applyFont="1" applyFill="1" applyBorder="1" applyAlignment="1">
      <alignment horizontal="center" vertical="center"/>
    </xf>
    <xf numFmtId="215" fontId="13" fillId="0" borderId="6" xfId="5" applyNumberFormat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1" fontId="13" fillId="0" borderId="6" xfId="5" applyNumberFormat="1" applyFont="1" applyBorder="1" applyAlignment="1">
      <alignment horizontal="center" vertical="center"/>
    </xf>
    <xf numFmtId="216" fontId="13" fillId="0" borderId="6" xfId="5" applyNumberFormat="1" applyFont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21" fillId="3" borderId="6" xfId="1" applyFont="1" applyFill="1" applyBorder="1" applyAlignment="1">
      <alignment horizontal="center" vertical="center"/>
    </xf>
    <xf numFmtId="0" fontId="9" fillId="10" borderId="6" xfId="1" applyFont="1" applyFill="1" applyBorder="1" applyAlignment="1">
      <alignment horizontal="center" vertical="center"/>
    </xf>
    <xf numFmtId="0" fontId="9" fillId="3" borderId="6" xfId="1" applyFont="1" applyFill="1" applyBorder="1" applyAlignment="1">
      <alignment horizontal="center" vertical="center"/>
    </xf>
    <xf numFmtId="0" fontId="9" fillId="10" borderId="2" xfId="1" applyFont="1" applyFill="1" applyBorder="1" applyAlignment="1">
      <alignment horizontal="left" vertical="center"/>
    </xf>
    <xf numFmtId="0" fontId="9" fillId="10" borderId="0" xfId="1" applyFont="1" applyFill="1" applyBorder="1" applyAlignment="1">
      <alignment horizontal="left" vertical="center"/>
    </xf>
    <xf numFmtId="0" fontId="9" fillId="10" borderId="5" xfId="1" applyFont="1" applyFill="1" applyBorder="1" applyAlignment="1">
      <alignment horizontal="left" vertical="center"/>
    </xf>
    <xf numFmtId="0" fontId="9" fillId="10" borderId="4" xfId="1" applyFont="1" applyFill="1" applyBorder="1" applyAlignment="1">
      <alignment horizontal="left" vertical="center"/>
    </xf>
    <xf numFmtId="0" fontId="9" fillId="10" borderId="1" xfId="1" applyFont="1" applyFill="1" applyBorder="1" applyAlignment="1">
      <alignment horizontal="left" vertical="center"/>
    </xf>
    <xf numFmtId="0" fontId="9" fillId="10" borderId="3" xfId="1" applyFont="1" applyFill="1" applyBorder="1" applyAlignment="1">
      <alignment horizontal="left" vertical="center"/>
    </xf>
    <xf numFmtId="0" fontId="9" fillId="2" borderId="6" xfId="1" applyFont="1" applyFill="1" applyBorder="1" applyAlignment="1">
      <alignment horizontal="center"/>
    </xf>
    <xf numFmtId="0" fontId="21" fillId="10" borderId="6" xfId="1" applyFont="1" applyFill="1" applyBorder="1" applyAlignment="1">
      <alignment horizontal="center"/>
    </xf>
    <xf numFmtId="0" fontId="21" fillId="12" borderId="6" xfId="1" applyFont="1" applyFill="1" applyBorder="1" applyAlignment="1">
      <alignment horizontal="center" vertical="center"/>
    </xf>
    <xf numFmtId="0" fontId="21" fillId="3" borderId="11" xfId="1" applyFont="1" applyFill="1" applyBorder="1" applyAlignment="1">
      <alignment horizontal="center"/>
    </xf>
    <xf numFmtId="0" fontId="21" fillId="3" borderId="10" xfId="1" applyFont="1" applyFill="1" applyBorder="1" applyAlignment="1">
      <alignment horizontal="center"/>
    </xf>
    <xf numFmtId="0" fontId="21" fillId="10" borderId="11" xfId="1" applyFont="1" applyFill="1" applyBorder="1" applyAlignment="1">
      <alignment horizontal="center"/>
    </xf>
    <xf numFmtId="0" fontId="21" fillId="10" borderId="10" xfId="1" applyFont="1" applyFill="1" applyBorder="1" applyAlignment="1">
      <alignment horizontal="center"/>
    </xf>
    <xf numFmtId="0" fontId="21" fillId="2" borderId="6" xfId="1" applyFont="1" applyFill="1" applyBorder="1" applyAlignment="1">
      <alignment horizontal="left" vertical="center"/>
    </xf>
    <xf numFmtId="0" fontId="21" fillId="2" borderId="6" xfId="1" applyFont="1" applyFill="1" applyBorder="1" applyAlignment="1">
      <alignment horizontal="center"/>
    </xf>
    <xf numFmtId="0" fontId="9" fillId="0" borderId="6" xfId="1" applyFont="1" applyFill="1" applyBorder="1" applyAlignment="1">
      <alignment horizontal="center"/>
    </xf>
    <xf numFmtId="171" fontId="9" fillId="10" borderId="6" xfId="1" applyNumberFormat="1" applyFont="1" applyFill="1" applyBorder="1" applyAlignment="1">
      <alignment horizontal="center" vertical="center"/>
    </xf>
    <xf numFmtId="0" fontId="9" fillId="5" borderId="6" xfId="1" applyFont="1" applyFill="1" applyBorder="1" applyAlignment="1">
      <alignment horizontal="center"/>
    </xf>
    <xf numFmtId="175" fontId="9" fillId="10" borderId="6" xfId="1" applyNumberFormat="1" applyFont="1" applyFill="1" applyBorder="1" applyAlignment="1">
      <alignment horizontal="center" vertical="center"/>
    </xf>
    <xf numFmtId="169" fontId="21" fillId="2" borderId="6" xfId="1" applyNumberFormat="1" applyFont="1" applyFill="1" applyBorder="1" applyAlignment="1">
      <alignment horizontal="center" vertical="center"/>
    </xf>
    <xf numFmtId="0" fontId="9" fillId="5" borderId="6" xfId="1" applyFont="1" applyFill="1" applyBorder="1" applyAlignment="1">
      <alignment horizontal="center" vertical="center"/>
    </xf>
    <xf numFmtId="0" fontId="21" fillId="10" borderId="12" xfId="1" applyFont="1" applyFill="1" applyBorder="1" applyAlignment="1">
      <alignment horizontal="center" vertical="center" wrapText="1"/>
    </xf>
    <xf numFmtId="0" fontId="21" fillId="10" borderId="13" xfId="1" applyFont="1" applyFill="1" applyBorder="1" applyAlignment="1">
      <alignment horizontal="center" vertical="center" wrapText="1"/>
    </xf>
    <xf numFmtId="0" fontId="21" fillId="10" borderId="4" xfId="1" applyFont="1" applyFill="1" applyBorder="1" applyAlignment="1">
      <alignment horizontal="center" vertical="center" wrapText="1"/>
    </xf>
    <xf numFmtId="0" fontId="21" fillId="10" borderId="3" xfId="1" applyFont="1" applyFill="1" applyBorder="1" applyAlignment="1">
      <alignment horizontal="center" vertical="center" wrapText="1"/>
    </xf>
    <xf numFmtId="0" fontId="27" fillId="10" borderId="6" xfId="0" applyFont="1" applyFill="1" applyBorder="1" applyAlignment="1">
      <alignment horizontal="center" vertical="center"/>
    </xf>
    <xf numFmtId="0" fontId="23" fillId="9" borderId="6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/>
    </xf>
    <xf numFmtId="0" fontId="23" fillId="6" borderId="6" xfId="0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 vertical="center"/>
    </xf>
    <xf numFmtId="171" fontId="28" fillId="10" borderId="6" xfId="1" applyNumberFormat="1" applyFont="1" applyFill="1" applyBorder="1" applyAlignment="1">
      <alignment horizontal="center" vertical="center"/>
    </xf>
    <xf numFmtId="0" fontId="13" fillId="0" borderId="6" xfId="5" applyFont="1" applyBorder="1" applyAlignment="1">
      <alignment horizontal="center" vertical="center"/>
    </xf>
    <xf numFmtId="165" fontId="9" fillId="0" borderId="4" xfId="5" applyNumberFormat="1" applyFont="1" applyBorder="1" applyAlignment="1">
      <alignment horizontal="center"/>
    </xf>
    <xf numFmtId="165" fontId="9" fillId="0" borderId="3" xfId="5" applyNumberFormat="1" applyFont="1" applyBorder="1" applyAlignment="1">
      <alignment horizontal="center"/>
    </xf>
    <xf numFmtId="165" fontId="9" fillId="0" borderId="1" xfId="5" applyNumberFormat="1" applyFont="1" applyBorder="1" applyAlignment="1">
      <alignment horizontal="center"/>
    </xf>
    <xf numFmtId="0" fontId="17" fillId="0" borderId="6" xfId="5" applyFont="1" applyBorder="1" applyAlignment="1">
      <alignment horizontal="center" vertical="center"/>
    </xf>
    <xf numFmtId="216" fontId="13" fillId="0" borderId="6" xfId="5" applyNumberFormat="1" applyFont="1" applyBorder="1" applyAlignment="1">
      <alignment horizontal="center" vertical="center"/>
    </xf>
    <xf numFmtId="0" fontId="6" fillId="10" borderId="6" xfId="5" applyFont="1" applyFill="1" applyBorder="1" applyAlignment="1">
      <alignment horizontal="center" vertical="center"/>
    </xf>
    <xf numFmtId="183" fontId="6" fillId="10" borderId="6" xfId="5" applyNumberFormat="1" applyFont="1" applyFill="1" applyBorder="1" applyAlignment="1">
      <alignment horizontal="center" vertical="center"/>
    </xf>
    <xf numFmtId="215" fontId="17" fillId="0" borderId="6" xfId="5" applyNumberFormat="1" applyFont="1" applyBorder="1" applyAlignment="1">
      <alignment horizontal="center" vertical="center"/>
    </xf>
    <xf numFmtId="0" fontId="13" fillId="10" borderId="6" xfId="5" applyFont="1" applyFill="1" applyBorder="1" applyAlignment="1">
      <alignment horizontal="center" vertical="center"/>
    </xf>
    <xf numFmtId="165" fontId="13" fillId="12" borderId="6" xfId="5" applyNumberFormat="1" applyFont="1" applyFill="1" applyBorder="1" applyAlignment="1">
      <alignment horizontal="center" vertical="center"/>
    </xf>
    <xf numFmtId="1" fontId="17" fillId="0" borderId="6" xfId="5" applyNumberFormat="1" applyFont="1" applyBorder="1" applyAlignment="1">
      <alignment horizontal="center" vertical="center"/>
    </xf>
    <xf numFmtId="1" fontId="13" fillId="0" borderId="6" xfId="5" applyNumberFormat="1" applyFont="1" applyBorder="1" applyAlignment="1">
      <alignment horizontal="center" vertical="center"/>
    </xf>
    <xf numFmtId="215" fontId="13" fillId="0" borderId="6" xfId="5" applyNumberFormat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13" fillId="15" borderId="14" xfId="5" applyFont="1" applyFill="1" applyBorder="1" applyAlignment="1">
      <alignment horizontal="center"/>
    </xf>
    <xf numFmtId="0" fontId="13" fillId="15" borderId="16" xfId="5" applyFont="1" applyFill="1" applyBorder="1" applyAlignment="1">
      <alignment horizontal="center"/>
    </xf>
    <xf numFmtId="0" fontId="13" fillId="12" borderId="11" xfId="5" applyFont="1" applyFill="1" applyBorder="1" applyAlignment="1">
      <alignment horizontal="center" vertical="center"/>
    </xf>
    <xf numFmtId="0" fontId="13" fillId="12" borderId="10" xfId="5" applyFont="1" applyFill="1" applyBorder="1" applyAlignment="1">
      <alignment horizontal="center" vertical="center"/>
    </xf>
    <xf numFmtId="211" fontId="1" fillId="0" borderId="0" xfId="5" applyNumberFormat="1" applyBorder="1" applyAlignment="1">
      <alignment horizontal="center" vertical="center"/>
    </xf>
    <xf numFmtId="212" fontId="13" fillId="12" borderId="6" xfId="5" applyNumberFormat="1" applyFont="1" applyFill="1" applyBorder="1" applyAlignment="1">
      <alignment horizontal="center" vertical="center"/>
    </xf>
    <xf numFmtId="211" fontId="1" fillId="0" borderId="1" xfId="5" applyNumberFormat="1" applyBorder="1" applyAlignment="1">
      <alignment horizontal="center"/>
    </xf>
    <xf numFmtId="0" fontId="1" fillId="0" borderId="0" xfId="5" applyBorder="1" applyAlignment="1">
      <alignment horizontal="center"/>
    </xf>
    <xf numFmtId="0" fontId="13" fillId="12" borderId="6" xfId="5" applyFont="1" applyFill="1" applyBorder="1" applyAlignment="1">
      <alignment horizontal="center" vertical="center"/>
    </xf>
    <xf numFmtId="178" fontId="13" fillId="9" borderId="14" xfId="5" applyNumberFormat="1" applyFont="1" applyFill="1" applyBorder="1" applyAlignment="1">
      <alignment horizontal="center" vertical="center"/>
    </xf>
    <xf numFmtId="178" fontId="13" fillId="9" borderId="15" xfId="5" applyNumberFormat="1" applyFont="1" applyFill="1" applyBorder="1" applyAlignment="1">
      <alignment horizontal="center" vertical="center"/>
    </xf>
    <xf numFmtId="178" fontId="13" fillId="9" borderId="16" xfId="5" applyNumberFormat="1" applyFont="1" applyFill="1" applyBorder="1" applyAlignment="1">
      <alignment horizontal="center" vertical="center"/>
    </xf>
    <xf numFmtId="0" fontId="8" fillId="12" borderId="11" xfId="5" applyFont="1" applyFill="1" applyBorder="1" applyAlignment="1">
      <alignment horizontal="center" vertical="center"/>
    </xf>
    <xf numFmtId="0" fontId="8" fillId="12" borderId="10" xfId="5" applyFont="1" applyFill="1" applyBorder="1" applyAlignment="1">
      <alignment horizontal="center" vertical="center"/>
    </xf>
    <xf numFmtId="0" fontId="8" fillId="12" borderId="6" xfId="5" applyFont="1" applyFill="1" applyBorder="1" applyAlignment="1">
      <alignment horizontal="center" vertical="center"/>
    </xf>
    <xf numFmtId="208" fontId="13" fillId="12" borderId="6" xfId="5" applyNumberFormat="1" applyFont="1" applyFill="1" applyBorder="1" applyAlignment="1">
      <alignment horizontal="center" vertical="center"/>
    </xf>
    <xf numFmtId="186" fontId="13" fillId="12" borderId="6" xfId="5" applyNumberFormat="1" applyFont="1" applyFill="1" applyBorder="1" applyAlignment="1">
      <alignment horizontal="center" vertical="center"/>
    </xf>
    <xf numFmtId="176" fontId="13" fillId="12" borderId="6" xfId="5" applyNumberFormat="1" applyFont="1" applyFill="1" applyBorder="1" applyAlignment="1">
      <alignment horizontal="center" vertical="center"/>
    </xf>
    <xf numFmtId="174" fontId="13" fillId="12" borderId="6" xfId="5" applyNumberFormat="1" applyFont="1" applyFill="1" applyBorder="1" applyAlignment="1">
      <alignment horizontal="center" vertical="center"/>
    </xf>
    <xf numFmtId="209" fontId="15" fillId="10" borderId="6" xfId="5" applyNumberFormat="1" applyFont="1" applyFill="1" applyBorder="1" applyAlignment="1">
      <alignment horizontal="center" vertical="center"/>
    </xf>
    <xf numFmtId="210" fontId="15" fillId="10" borderId="6" xfId="5" applyNumberFormat="1" applyFont="1" applyFill="1" applyBorder="1" applyAlignment="1">
      <alignment horizontal="center" vertical="center"/>
    </xf>
    <xf numFmtId="218" fontId="15" fillId="10" borderId="6" xfId="5" applyNumberFormat="1" applyFont="1" applyFill="1" applyBorder="1" applyAlignment="1">
      <alignment horizontal="center" vertical="center"/>
    </xf>
    <xf numFmtId="0" fontId="4" fillId="16" borderId="14" xfId="5" applyFont="1" applyFill="1" applyBorder="1" applyAlignment="1">
      <alignment horizontal="center"/>
    </xf>
    <xf numFmtId="0" fontId="4" fillId="16" borderId="15" xfId="5" applyFont="1" applyFill="1" applyBorder="1" applyAlignment="1">
      <alignment horizontal="center"/>
    </xf>
    <xf numFmtId="0" fontId="4" fillId="16" borderId="16" xfId="5" applyFont="1" applyFill="1" applyBorder="1" applyAlignment="1">
      <alignment horizontal="center"/>
    </xf>
    <xf numFmtId="0" fontId="13" fillId="9" borderId="14" xfId="5" applyFont="1" applyFill="1" applyBorder="1" applyAlignment="1">
      <alignment horizontal="center" vertical="center"/>
    </xf>
    <xf numFmtId="0" fontId="13" fillId="9" borderId="16" xfId="5" applyFont="1" applyFill="1" applyBorder="1" applyAlignment="1">
      <alignment horizontal="center" vertical="center"/>
    </xf>
    <xf numFmtId="0" fontId="31" fillId="12" borderId="11" xfId="5" applyFont="1" applyFill="1" applyBorder="1" applyAlignment="1">
      <alignment horizontal="center" vertical="center"/>
    </xf>
    <xf numFmtId="0" fontId="31" fillId="12" borderId="8" xfId="5" applyFont="1" applyFill="1" applyBorder="1" applyAlignment="1">
      <alignment horizontal="center" vertical="center"/>
    </xf>
    <xf numFmtId="0" fontId="31" fillId="12" borderId="10" xfId="5" applyFont="1" applyFill="1" applyBorder="1" applyAlignment="1">
      <alignment horizontal="center" vertical="center"/>
    </xf>
    <xf numFmtId="0" fontId="31" fillId="12" borderId="6" xfId="5" applyFont="1" applyFill="1" applyBorder="1" applyAlignment="1">
      <alignment horizontal="center" vertical="center"/>
    </xf>
  </cellXfs>
  <cellStyles count="7">
    <cellStyle name="Normal" xfId="0" builtinId="0"/>
    <cellStyle name="Normal 2" xfId="1"/>
    <cellStyle name="Normal 3" xfId="6"/>
    <cellStyle name="Normal 3 2" xfId="5"/>
    <cellStyle name="Porcentagem 2" xfId="2"/>
    <cellStyle name="Separador de milhares 2" xfId="3"/>
    <cellStyle name="Standard_5S CHECKLISTE DEUTSCH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2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Balanceamento</a:t>
            </a:r>
          </a:p>
        </c:rich>
      </c:tx>
      <c:layout>
        <c:manualLayout>
          <c:xMode val="edge"/>
          <c:yMode val="edge"/>
          <c:x val="0.37902426805907607"/>
          <c:y val="2.807022353039941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41759396254594"/>
          <c:y val="0.18947400883019752"/>
          <c:w val="0.84423761625212934"/>
          <c:h val="0.56842202649059226"/>
        </c:manualLayout>
      </c:layout>
      <c:barChart>
        <c:barDir val="col"/>
        <c:grouping val="clustered"/>
        <c:ser>
          <c:idx val="1"/>
          <c:order val="1"/>
          <c:tx>
            <c:strRef>
              <c:f>balanceamento!$D$24</c:f>
              <c:strCache>
                <c:ptCount val="1"/>
                <c:pt idx="0">
                  <c:v>Takt de processo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cat>
            <c:strRef>
              <c:f>balanceamento!$B$25:$B$27</c:f>
              <c:strCache>
                <c:ptCount val="3"/>
                <c:pt idx="0">
                  <c:v>extrusão</c:v>
                </c:pt>
                <c:pt idx="1">
                  <c:v>tecelagem</c:v>
                </c:pt>
                <c:pt idx="2">
                  <c:v>Enroladeira</c:v>
                </c:pt>
              </c:strCache>
            </c:strRef>
          </c:cat>
          <c:val>
            <c:numRef>
              <c:f>balanceamento!$D$25:$D$27</c:f>
              <c:numCache>
                <c:formatCode>0.00</c:formatCode>
                <c:ptCount val="3"/>
                <c:pt idx="0">
                  <c:v>1.9966327306168534E-2</c:v>
                </c:pt>
                <c:pt idx="1">
                  <c:v>0.31632939203162025</c:v>
                </c:pt>
                <c:pt idx="2">
                  <c:v>2.8909120336651287E-3</c:v>
                </c:pt>
              </c:numCache>
            </c:numRef>
          </c:val>
        </c:ser>
        <c:dLbls/>
        <c:axId val="164201600"/>
        <c:axId val="164203520"/>
      </c:barChart>
      <c:lineChart>
        <c:grouping val="standard"/>
        <c:ser>
          <c:idx val="0"/>
          <c:order val="0"/>
          <c:tx>
            <c:strRef>
              <c:f>balanceamento!$C$24</c:f>
              <c:strCache>
                <c:ptCount val="1"/>
                <c:pt idx="0">
                  <c:v>Takt de demanda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Ref>
              <c:f>balanceamento!$B$25:$B$27</c:f>
              <c:strCache>
                <c:ptCount val="3"/>
                <c:pt idx="0">
                  <c:v>extrusão</c:v>
                </c:pt>
                <c:pt idx="1">
                  <c:v>tecelagem</c:v>
                </c:pt>
                <c:pt idx="2">
                  <c:v>Enroladeira</c:v>
                </c:pt>
              </c:strCache>
            </c:strRef>
          </c:cat>
          <c:val>
            <c:numRef>
              <c:f>balanceamento!$C$25:$C$27</c:f>
              <c:numCache>
                <c:formatCode>0.00</c:formatCode>
                <c:ptCount val="3"/>
                <c:pt idx="0">
                  <c:v>0.37917524182949941</c:v>
                </c:pt>
                <c:pt idx="1">
                  <c:v>0.37917524182949941</c:v>
                </c:pt>
                <c:pt idx="2">
                  <c:v>0.37917524182949941</c:v>
                </c:pt>
              </c:numCache>
            </c:numRef>
          </c:val>
        </c:ser>
        <c:dLbls/>
        <c:marker val="1"/>
        <c:axId val="164201600"/>
        <c:axId val="164203520"/>
      </c:lineChart>
      <c:catAx>
        <c:axId val="164201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Processo</a:t>
                </a:r>
              </a:p>
            </c:rich>
          </c:tx>
          <c:layout>
            <c:manualLayout>
              <c:xMode val="edge"/>
              <c:yMode val="edge"/>
              <c:x val="0.50363498632506887"/>
              <c:y val="0.894738375031481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164203520"/>
        <c:crosses val="autoZero"/>
        <c:auto val="1"/>
        <c:lblAlgn val="ctr"/>
        <c:lblOffset val="100"/>
        <c:tickLblSkip val="1"/>
        <c:tickMarkSkip val="1"/>
      </c:catAx>
      <c:valAx>
        <c:axId val="164203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Takt Time</a:t>
                </a:r>
              </a:p>
            </c:rich>
          </c:tx>
          <c:layout>
            <c:manualLayout>
              <c:xMode val="edge"/>
              <c:yMode val="edge"/>
              <c:x val="1.6614762435466189E-2"/>
              <c:y val="0.35964973898324248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16420160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73104954716051707"/>
          <c:y val="2.4561445589099652E-2"/>
          <c:w val="0.26479777631524248"/>
          <c:h val="0.1315791727987471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1" l="0.75000000000000333" r="0.75000000000000333" t="1" header="0.49212598500000287" footer="0.4921259850000028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19050</xdr:rowOff>
    </xdr:from>
    <xdr:to>
      <xdr:col>16</xdr:col>
      <xdr:colOff>19050</xdr:colOff>
      <xdr:row>31</xdr:row>
      <xdr:rowOff>161925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12278</xdr:colOff>
      <xdr:row>26</xdr:row>
      <xdr:rowOff>160565</xdr:rowOff>
    </xdr:from>
    <xdr:to>
      <xdr:col>3</xdr:col>
      <xdr:colOff>9525</xdr:colOff>
      <xdr:row>31</xdr:row>
      <xdr:rowOff>16329</xdr:rowOff>
    </xdr:to>
    <xdr:grpSp>
      <xdr:nvGrpSpPr>
        <xdr:cNvPr id="9" name="Processo01"/>
        <xdr:cNvGrpSpPr>
          <a:grpSpLocks/>
        </xdr:cNvGrpSpPr>
      </xdr:nvGrpSpPr>
      <xdr:grpSpPr bwMode="auto">
        <a:xfrm>
          <a:off x="2545928" y="4475390"/>
          <a:ext cx="1025947" cy="665389"/>
          <a:chOff x="1276" y="62"/>
          <a:chExt cx="90" cy="90"/>
        </a:xfrm>
      </xdr:grpSpPr>
      <xdr:sp macro="" textlink="">
        <xdr:nvSpPr>
          <xdr:cNvPr id="1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</xdr:col>
      <xdr:colOff>12276</xdr:colOff>
      <xdr:row>32</xdr:row>
      <xdr:rowOff>151040</xdr:rowOff>
    </xdr:from>
    <xdr:to>
      <xdr:col>3</xdr:col>
      <xdr:colOff>9523</xdr:colOff>
      <xdr:row>34</xdr:row>
      <xdr:rowOff>54429</xdr:rowOff>
    </xdr:to>
    <xdr:sp macro="" textlink="">
      <xdr:nvSpPr>
        <xdr:cNvPr id="20" name="Text 22"/>
        <xdr:cNvSpPr txBox="1">
          <a:spLocks noChangeArrowheads="1"/>
        </xdr:cNvSpPr>
      </xdr:nvSpPr>
      <xdr:spPr bwMode="auto">
        <a:xfrm>
          <a:off x="2545926" y="5437415"/>
          <a:ext cx="1025947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2</xdr:col>
      <xdr:colOff>12276</xdr:colOff>
      <xdr:row>36</xdr:row>
      <xdr:rowOff>12942</xdr:rowOff>
    </xdr:from>
    <xdr:to>
      <xdr:col>3</xdr:col>
      <xdr:colOff>9523</xdr:colOff>
      <xdr:row>37</xdr:row>
      <xdr:rowOff>75082</xdr:rowOff>
    </xdr:to>
    <xdr:sp macro="" textlink="">
      <xdr:nvSpPr>
        <xdr:cNvPr id="21" name="Text 22"/>
        <xdr:cNvSpPr txBox="1">
          <a:spLocks noChangeArrowheads="1"/>
        </xdr:cNvSpPr>
      </xdr:nvSpPr>
      <xdr:spPr bwMode="auto">
        <a:xfrm>
          <a:off x="2545926" y="5947017"/>
          <a:ext cx="1025947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12276</xdr:colOff>
      <xdr:row>37</xdr:row>
      <xdr:rowOff>103657</xdr:rowOff>
    </xdr:from>
    <xdr:to>
      <xdr:col>3</xdr:col>
      <xdr:colOff>9523</xdr:colOff>
      <xdr:row>39</xdr:row>
      <xdr:rowOff>12942</xdr:rowOff>
    </xdr:to>
    <xdr:sp macro="" textlink="">
      <xdr:nvSpPr>
        <xdr:cNvPr id="22" name="Text 22"/>
        <xdr:cNvSpPr txBox="1">
          <a:spLocks noChangeArrowheads="1"/>
        </xdr:cNvSpPr>
      </xdr:nvSpPr>
      <xdr:spPr bwMode="auto">
        <a:xfrm>
          <a:off x="2545926" y="6199657"/>
          <a:ext cx="1025947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2</xdr:col>
      <xdr:colOff>12276</xdr:colOff>
      <xdr:row>39</xdr:row>
      <xdr:rowOff>49682</xdr:rowOff>
    </xdr:from>
    <xdr:to>
      <xdr:col>3</xdr:col>
      <xdr:colOff>9523</xdr:colOff>
      <xdr:row>40</xdr:row>
      <xdr:rowOff>132232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2545926" y="6469532"/>
          <a:ext cx="1025947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2</xdr:col>
      <xdr:colOff>12276</xdr:colOff>
      <xdr:row>42</xdr:row>
      <xdr:rowOff>94132</xdr:rowOff>
    </xdr:from>
    <xdr:to>
      <xdr:col>3</xdr:col>
      <xdr:colOff>9523</xdr:colOff>
      <xdr:row>44</xdr:row>
      <xdr:rowOff>95250</xdr:rowOff>
    </xdr:to>
    <xdr:sp macro="" textlink="">
      <xdr:nvSpPr>
        <xdr:cNvPr id="24" name="Text 22"/>
        <xdr:cNvSpPr txBox="1">
          <a:spLocks noChangeArrowheads="1"/>
        </xdr:cNvSpPr>
      </xdr:nvSpPr>
      <xdr:spPr bwMode="auto">
        <a:xfrm>
          <a:off x="2545926" y="7066432"/>
          <a:ext cx="1025947" cy="37259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12277</xdr:colOff>
      <xdr:row>40</xdr:row>
      <xdr:rowOff>160807</xdr:rowOff>
    </xdr:from>
    <xdr:to>
      <xdr:col>3</xdr:col>
      <xdr:colOff>9524</xdr:colOff>
      <xdr:row>42</xdr:row>
      <xdr:rowOff>68732</xdr:rowOff>
    </xdr:to>
    <xdr:sp macro="" textlink="">
      <xdr:nvSpPr>
        <xdr:cNvPr id="25" name="Text 22"/>
        <xdr:cNvSpPr txBox="1">
          <a:spLocks noChangeArrowheads="1"/>
        </xdr:cNvSpPr>
      </xdr:nvSpPr>
      <xdr:spPr bwMode="auto">
        <a:xfrm>
          <a:off x="2545927" y="6752107"/>
          <a:ext cx="1025947" cy="2889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2</xdr:col>
      <xdr:colOff>276225</xdr:colOff>
      <xdr:row>29</xdr:row>
      <xdr:rowOff>111579</xdr:rowOff>
    </xdr:from>
    <xdr:to>
      <xdr:col>2</xdr:col>
      <xdr:colOff>465533</xdr:colOff>
      <xdr:row>30</xdr:row>
      <xdr:rowOff>104776</xdr:rowOff>
    </xdr:to>
    <xdr:grpSp>
      <xdr:nvGrpSpPr>
        <xdr:cNvPr id="26" name="Operador01"/>
        <xdr:cNvGrpSpPr>
          <a:grpSpLocks/>
        </xdr:cNvGrpSpPr>
      </xdr:nvGrpSpPr>
      <xdr:grpSpPr bwMode="auto">
        <a:xfrm>
          <a:off x="2809875" y="4912179"/>
          <a:ext cx="189308" cy="155122"/>
          <a:chOff x="1113" y="728"/>
          <a:chExt cx="106" cy="91"/>
        </a:xfrm>
      </xdr:grpSpPr>
      <xdr:sp macro="" textlink="">
        <xdr:nvSpPr>
          <xdr:cNvPr id="2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695357</xdr:colOff>
      <xdr:row>29</xdr:row>
      <xdr:rowOff>83003</xdr:rowOff>
    </xdr:from>
    <xdr:to>
      <xdr:col>2</xdr:col>
      <xdr:colOff>901946</xdr:colOff>
      <xdr:row>30</xdr:row>
      <xdr:rowOff>121103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3229007" y="4883603"/>
          <a:ext cx="206589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919871</xdr:colOff>
      <xdr:row>29</xdr:row>
      <xdr:rowOff>78926</xdr:rowOff>
    </xdr:from>
    <xdr:to>
      <xdr:col>1</xdr:col>
      <xdr:colOff>367421</xdr:colOff>
      <xdr:row>33</xdr:row>
      <xdr:rowOff>10891</xdr:rowOff>
    </xdr:to>
    <xdr:grpSp>
      <xdr:nvGrpSpPr>
        <xdr:cNvPr id="30" name="Estoque01"/>
        <xdr:cNvGrpSpPr>
          <a:grpSpLocks/>
        </xdr:cNvGrpSpPr>
      </xdr:nvGrpSpPr>
      <xdr:grpSpPr bwMode="auto">
        <a:xfrm>
          <a:off x="919871" y="4879526"/>
          <a:ext cx="895350" cy="579665"/>
          <a:chOff x="1472" y="116"/>
          <a:chExt cx="66" cy="74"/>
        </a:xfrm>
      </xdr:grpSpPr>
      <xdr:sp macro="" textlink="">
        <xdr:nvSpPr>
          <xdr:cNvPr id="31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0</xdr:col>
      <xdr:colOff>209550</xdr:colOff>
      <xdr:row>33</xdr:row>
      <xdr:rowOff>86772</xdr:rowOff>
    </xdr:from>
    <xdr:to>
      <xdr:col>1</xdr:col>
      <xdr:colOff>969815</xdr:colOff>
      <xdr:row>37</xdr:row>
      <xdr:rowOff>123825</xdr:rowOff>
    </xdr:to>
    <xdr:sp macro="" textlink="">
      <xdr:nvSpPr>
        <xdr:cNvPr id="40" name="CaixaDeTexto 39"/>
        <xdr:cNvSpPr txBox="1"/>
      </xdr:nvSpPr>
      <xdr:spPr>
        <a:xfrm>
          <a:off x="209550" y="5535072"/>
          <a:ext cx="2208065" cy="6847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PP                             = 69.125 Kg</a:t>
          </a:r>
        </a:p>
        <a:p>
          <a:pPr algn="ctr"/>
          <a:r>
            <a:rPr lang="pt-BR" sz="1200"/>
            <a:t>Anti</a:t>
          </a:r>
          <a:r>
            <a:rPr lang="pt-BR" sz="1200" baseline="0"/>
            <a:t> Fibrilante     =     2.025  Kg</a:t>
          </a:r>
        </a:p>
        <a:p>
          <a:pPr algn="ctr"/>
          <a:r>
            <a:rPr lang="pt-BR" sz="1200" baseline="0"/>
            <a:t>Corante Branco   =        675 Kg</a:t>
          </a:r>
        </a:p>
      </xdr:txBody>
    </xdr:sp>
    <xdr:clientData/>
  </xdr:twoCellAnchor>
  <xdr:twoCellAnchor>
    <xdr:from>
      <xdr:col>0</xdr:col>
      <xdr:colOff>994682</xdr:colOff>
      <xdr:row>9</xdr:row>
      <xdr:rowOff>14968</xdr:rowOff>
    </xdr:from>
    <xdr:to>
      <xdr:col>0</xdr:col>
      <xdr:colOff>1302204</xdr:colOff>
      <xdr:row>30</xdr:row>
      <xdr:rowOff>102054</xdr:rowOff>
    </xdr:to>
    <xdr:sp macro="" textlink="">
      <xdr:nvSpPr>
        <xdr:cNvPr id="41" name="Acabados01"/>
        <xdr:cNvSpPr>
          <a:spLocks/>
        </xdr:cNvSpPr>
      </xdr:nvSpPr>
      <xdr:spPr bwMode="auto">
        <a:xfrm rot="4638412">
          <a:off x="-647700" y="3114675"/>
          <a:ext cx="3592286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342944</xdr:colOff>
      <xdr:row>32</xdr:row>
      <xdr:rowOff>43543</xdr:rowOff>
    </xdr:from>
    <xdr:to>
      <xdr:col>14</xdr:col>
      <xdr:colOff>402814</xdr:colOff>
      <xdr:row>35</xdr:row>
      <xdr:rowOff>159204</xdr:rowOff>
    </xdr:to>
    <xdr:grpSp>
      <xdr:nvGrpSpPr>
        <xdr:cNvPr id="46" name="Estoque01"/>
        <xdr:cNvGrpSpPr>
          <a:grpSpLocks/>
        </xdr:cNvGrpSpPr>
      </xdr:nvGrpSpPr>
      <xdr:grpSpPr bwMode="auto">
        <a:xfrm>
          <a:off x="11220494" y="5329918"/>
          <a:ext cx="821870" cy="601436"/>
          <a:chOff x="1472" y="116"/>
          <a:chExt cx="66" cy="74"/>
        </a:xfrm>
      </xdr:grpSpPr>
      <xdr:sp macro="" textlink="">
        <xdr:nvSpPr>
          <xdr:cNvPr id="47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5</xdr:col>
      <xdr:colOff>43582</xdr:colOff>
      <xdr:row>28</xdr:row>
      <xdr:rowOff>47625</xdr:rowOff>
    </xdr:from>
    <xdr:to>
      <xdr:col>7</xdr:col>
      <xdr:colOff>0</xdr:colOff>
      <xdr:row>32</xdr:row>
      <xdr:rowOff>66675</xdr:rowOff>
    </xdr:to>
    <xdr:grpSp>
      <xdr:nvGrpSpPr>
        <xdr:cNvPr id="49" name="Processo01"/>
        <xdr:cNvGrpSpPr>
          <a:grpSpLocks/>
        </xdr:cNvGrpSpPr>
      </xdr:nvGrpSpPr>
      <xdr:grpSpPr bwMode="auto">
        <a:xfrm>
          <a:off x="5672857" y="4686300"/>
          <a:ext cx="1118468" cy="666750"/>
          <a:chOff x="1276" y="62"/>
          <a:chExt cx="90" cy="90"/>
        </a:xfrm>
      </xdr:grpSpPr>
      <xdr:sp macro="" textlink="">
        <xdr:nvSpPr>
          <xdr:cNvPr id="5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TECELAGEM</a:t>
            </a:r>
            <a:endParaRPr lang="pt-BR" sz="900">
              <a:effectLst/>
            </a:endParaRPr>
          </a:p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12 máq. ident.</a:t>
            </a:r>
            <a:endParaRPr lang="pt-BR" sz="900">
              <a:effectLst/>
            </a:endParaRPr>
          </a:p>
        </xdr:txBody>
      </xdr:sp>
    </xdr:grpSp>
    <xdr:clientData/>
  </xdr:twoCellAnchor>
  <xdr:twoCellAnchor>
    <xdr:from>
      <xdr:col>5</xdr:col>
      <xdr:colOff>45823</xdr:colOff>
      <xdr:row>32</xdr:row>
      <xdr:rowOff>92449</xdr:rowOff>
    </xdr:from>
    <xdr:to>
      <xdr:col>7</xdr:col>
      <xdr:colOff>2232</xdr:colOff>
      <xdr:row>34</xdr:row>
      <xdr:rowOff>2242</xdr:rowOff>
    </xdr:to>
    <xdr:sp macro="" textlink="">
      <xdr:nvSpPr>
        <xdr:cNvPr id="53" name="Text 22"/>
        <xdr:cNvSpPr txBox="1">
          <a:spLocks noChangeArrowheads="1"/>
        </xdr:cNvSpPr>
      </xdr:nvSpPr>
      <xdr:spPr bwMode="auto">
        <a:xfrm>
          <a:off x="5675098" y="5378824"/>
          <a:ext cx="1118459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946,37 min.</a:t>
          </a:r>
        </a:p>
      </xdr:txBody>
    </xdr:sp>
    <xdr:clientData/>
  </xdr:twoCellAnchor>
  <xdr:twoCellAnchor>
    <xdr:from>
      <xdr:col>5</xdr:col>
      <xdr:colOff>45904</xdr:colOff>
      <xdr:row>34</xdr:row>
      <xdr:rowOff>25773</xdr:rowOff>
    </xdr:from>
    <xdr:to>
      <xdr:col>7</xdr:col>
      <xdr:colOff>2313</xdr:colOff>
      <xdr:row>35</xdr:row>
      <xdr:rowOff>92448</xdr:rowOff>
    </xdr:to>
    <xdr:sp macro="" textlink="">
      <xdr:nvSpPr>
        <xdr:cNvPr id="54" name="Text 22"/>
        <xdr:cNvSpPr txBox="1">
          <a:spLocks noChangeArrowheads="1"/>
        </xdr:cNvSpPr>
      </xdr:nvSpPr>
      <xdr:spPr bwMode="auto">
        <a:xfrm>
          <a:off x="5675179" y="5635998"/>
          <a:ext cx="11184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45904</xdr:colOff>
      <xdr:row>35</xdr:row>
      <xdr:rowOff>121023</xdr:rowOff>
    </xdr:from>
    <xdr:to>
      <xdr:col>7</xdr:col>
      <xdr:colOff>2313</xdr:colOff>
      <xdr:row>37</xdr:row>
      <xdr:rowOff>25773</xdr:rowOff>
    </xdr:to>
    <xdr:sp macro="" textlink="">
      <xdr:nvSpPr>
        <xdr:cNvPr id="55" name="Text 22"/>
        <xdr:cNvSpPr txBox="1">
          <a:spLocks noChangeArrowheads="1"/>
        </xdr:cNvSpPr>
      </xdr:nvSpPr>
      <xdr:spPr bwMode="auto">
        <a:xfrm>
          <a:off x="5675179" y="5893173"/>
          <a:ext cx="11184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45904</xdr:colOff>
      <xdr:row>37</xdr:row>
      <xdr:rowOff>54348</xdr:rowOff>
    </xdr:from>
    <xdr:to>
      <xdr:col>7</xdr:col>
      <xdr:colOff>2313</xdr:colOff>
      <xdr:row>38</xdr:row>
      <xdr:rowOff>121023</xdr:rowOff>
    </xdr:to>
    <xdr:sp macro="" textlink="">
      <xdr:nvSpPr>
        <xdr:cNvPr id="56" name="Text 22"/>
        <xdr:cNvSpPr txBox="1">
          <a:spLocks noChangeArrowheads="1"/>
        </xdr:cNvSpPr>
      </xdr:nvSpPr>
      <xdr:spPr bwMode="auto">
        <a:xfrm>
          <a:off x="5675179" y="6150348"/>
          <a:ext cx="11184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1,1764%</a:t>
          </a:r>
        </a:p>
      </xdr:txBody>
    </xdr:sp>
    <xdr:clientData/>
  </xdr:twoCellAnchor>
  <xdr:twoCellAnchor>
    <xdr:from>
      <xdr:col>5</xdr:col>
      <xdr:colOff>45904</xdr:colOff>
      <xdr:row>38</xdr:row>
      <xdr:rowOff>149598</xdr:rowOff>
    </xdr:from>
    <xdr:to>
      <xdr:col>7</xdr:col>
      <xdr:colOff>2313</xdr:colOff>
      <xdr:row>40</xdr:row>
      <xdr:rowOff>54348</xdr:rowOff>
    </xdr:to>
    <xdr:sp macro="" textlink="">
      <xdr:nvSpPr>
        <xdr:cNvPr id="57" name="Text 22"/>
        <xdr:cNvSpPr txBox="1">
          <a:spLocks noChangeArrowheads="1"/>
        </xdr:cNvSpPr>
      </xdr:nvSpPr>
      <xdr:spPr bwMode="auto">
        <a:xfrm>
          <a:off x="5675179" y="6407523"/>
          <a:ext cx="1118459" cy="2381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45904</xdr:colOff>
      <xdr:row>41</xdr:row>
      <xdr:rowOff>187698</xdr:rowOff>
    </xdr:from>
    <xdr:to>
      <xdr:col>7</xdr:col>
      <xdr:colOff>2313</xdr:colOff>
      <xdr:row>44</xdr:row>
      <xdr:rowOff>0</xdr:rowOff>
    </xdr:to>
    <xdr:sp macro="" textlink="">
      <xdr:nvSpPr>
        <xdr:cNvPr id="58" name="Text 22"/>
        <xdr:cNvSpPr txBox="1">
          <a:spLocks noChangeArrowheads="1"/>
        </xdr:cNvSpPr>
      </xdr:nvSpPr>
      <xdr:spPr bwMode="auto">
        <a:xfrm>
          <a:off x="5675179" y="6969498"/>
          <a:ext cx="1118459" cy="37427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733,6 min/dia</a:t>
          </a:r>
        </a:p>
      </xdr:txBody>
    </xdr:sp>
    <xdr:clientData/>
  </xdr:twoCellAnchor>
  <xdr:twoCellAnchor>
    <xdr:from>
      <xdr:col>5</xdr:col>
      <xdr:colOff>45905</xdr:colOff>
      <xdr:row>40</xdr:row>
      <xdr:rowOff>82923</xdr:rowOff>
    </xdr:from>
    <xdr:to>
      <xdr:col>7</xdr:col>
      <xdr:colOff>2314</xdr:colOff>
      <xdr:row>41</xdr:row>
      <xdr:rowOff>149598</xdr:rowOff>
    </xdr:to>
    <xdr:sp macro="" textlink="">
      <xdr:nvSpPr>
        <xdr:cNvPr id="59" name="Text 22"/>
        <xdr:cNvSpPr txBox="1">
          <a:spLocks noChangeArrowheads="1"/>
        </xdr:cNvSpPr>
      </xdr:nvSpPr>
      <xdr:spPr bwMode="auto">
        <a:xfrm>
          <a:off x="5675180" y="6674223"/>
          <a:ext cx="1118459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5</xdr:col>
      <xdr:colOff>119783</xdr:colOff>
      <xdr:row>31</xdr:row>
      <xdr:rowOff>0</xdr:rowOff>
    </xdr:from>
    <xdr:to>
      <xdr:col>5</xdr:col>
      <xdr:colOff>327241</xdr:colOff>
      <xdr:row>31</xdr:row>
      <xdr:rowOff>123825</xdr:rowOff>
    </xdr:to>
    <xdr:grpSp>
      <xdr:nvGrpSpPr>
        <xdr:cNvPr id="60" name="Operador01"/>
        <xdr:cNvGrpSpPr>
          <a:grpSpLocks/>
        </xdr:cNvGrpSpPr>
      </xdr:nvGrpSpPr>
      <xdr:grpSpPr bwMode="auto">
        <a:xfrm>
          <a:off x="5749058" y="5124450"/>
          <a:ext cx="207458" cy="123825"/>
          <a:chOff x="1113" y="728"/>
          <a:chExt cx="106" cy="91"/>
        </a:xfrm>
      </xdr:grpSpPr>
      <xdr:sp macro="" textlink="">
        <xdr:nvSpPr>
          <xdr:cNvPr id="61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12291</xdr:colOff>
      <xdr:row>30</xdr:row>
      <xdr:rowOff>130547</xdr:rowOff>
    </xdr:from>
    <xdr:to>
      <xdr:col>6</xdr:col>
      <xdr:colOff>260603</xdr:colOff>
      <xdr:row>32</xdr:row>
      <xdr:rowOff>11765</xdr:rowOff>
    </xdr:to>
    <xdr:sp macro="" textlink="">
      <xdr:nvSpPr>
        <xdr:cNvPr id="63" name="Text 22"/>
        <xdr:cNvSpPr txBox="1">
          <a:spLocks noChangeArrowheads="1"/>
        </xdr:cNvSpPr>
      </xdr:nvSpPr>
      <xdr:spPr bwMode="auto">
        <a:xfrm>
          <a:off x="6251166" y="5093072"/>
          <a:ext cx="248312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9</xdr:col>
      <xdr:colOff>608295</xdr:colOff>
      <xdr:row>28</xdr:row>
      <xdr:rowOff>55771</xdr:rowOff>
    </xdr:from>
    <xdr:to>
      <xdr:col>13</xdr:col>
      <xdr:colOff>1</xdr:colOff>
      <xdr:row>32</xdr:row>
      <xdr:rowOff>74821</xdr:rowOff>
    </xdr:to>
    <xdr:grpSp>
      <xdr:nvGrpSpPr>
        <xdr:cNvPr id="64" name="Processo01"/>
        <xdr:cNvGrpSpPr>
          <a:grpSpLocks/>
        </xdr:cNvGrpSpPr>
      </xdr:nvGrpSpPr>
      <xdr:grpSpPr bwMode="auto">
        <a:xfrm>
          <a:off x="9047445" y="4694446"/>
          <a:ext cx="1830106" cy="666750"/>
          <a:chOff x="1276" y="62"/>
          <a:chExt cx="90" cy="90"/>
        </a:xfrm>
      </xdr:grpSpPr>
      <xdr:sp macro="" textlink="">
        <xdr:nvSpPr>
          <xdr:cNvPr id="65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6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7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ENROLADEIRA</a:t>
            </a:r>
          </a:p>
        </xdr:txBody>
      </xdr:sp>
    </xdr:grpSp>
    <xdr:clientData/>
  </xdr:twoCellAnchor>
  <xdr:twoCellAnchor>
    <xdr:from>
      <xdr:col>9</xdr:col>
      <xdr:colOff>606603</xdr:colOff>
      <xdr:row>32</xdr:row>
      <xdr:rowOff>109240</xdr:rowOff>
    </xdr:from>
    <xdr:to>
      <xdr:col>12</xdr:col>
      <xdr:colOff>609559</xdr:colOff>
      <xdr:row>33</xdr:row>
      <xdr:rowOff>149679</xdr:rowOff>
    </xdr:to>
    <xdr:sp macro="" textlink="">
      <xdr:nvSpPr>
        <xdr:cNvPr id="68" name="Text 22"/>
        <xdr:cNvSpPr txBox="1">
          <a:spLocks noChangeArrowheads="1"/>
        </xdr:cNvSpPr>
      </xdr:nvSpPr>
      <xdr:spPr bwMode="auto">
        <a:xfrm>
          <a:off x="9045753" y="5395615"/>
          <a:ext cx="1831756" cy="202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12,85 min.</a:t>
          </a:r>
        </a:p>
      </xdr:txBody>
    </xdr:sp>
    <xdr:clientData/>
  </xdr:twoCellAnchor>
  <xdr:twoCellAnchor>
    <xdr:from>
      <xdr:col>9</xdr:col>
      <xdr:colOff>606685</xdr:colOff>
      <xdr:row>34</xdr:row>
      <xdr:rowOff>36161</xdr:rowOff>
    </xdr:from>
    <xdr:to>
      <xdr:col>13</xdr:col>
      <xdr:colOff>1014</xdr:colOff>
      <xdr:row>35</xdr:row>
      <xdr:rowOff>54428</xdr:rowOff>
    </xdr:to>
    <xdr:sp macro="" textlink="">
      <xdr:nvSpPr>
        <xdr:cNvPr id="69" name="Text 22"/>
        <xdr:cNvSpPr txBox="1">
          <a:spLocks noChangeArrowheads="1"/>
        </xdr:cNvSpPr>
      </xdr:nvSpPr>
      <xdr:spPr bwMode="auto">
        <a:xfrm>
          <a:off x="9045835" y="5646386"/>
          <a:ext cx="1832729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67 min.</a:t>
          </a:r>
        </a:p>
      </xdr:txBody>
    </xdr:sp>
    <xdr:clientData/>
  </xdr:twoCellAnchor>
  <xdr:twoCellAnchor>
    <xdr:from>
      <xdr:col>9</xdr:col>
      <xdr:colOff>606685</xdr:colOff>
      <xdr:row>35</xdr:row>
      <xdr:rowOff>137813</xdr:rowOff>
    </xdr:from>
    <xdr:to>
      <xdr:col>13</xdr:col>
      <xdr:colOff>1014</xdr:colOff>
      <xdr:row>37</xdr:row>
      <xdr:rowOff>13607</xdr:rowOff>
    </xdr:to>
    <xdr:sp macro="" textlink="">
      <xdr:nvSpPr>
        <xdr:cNvPr id="70" name="Text 22"/>
        <xdr:cNvSpPr txBox="1">
          <a:spLocks noChangeArrowheads="1"/>
        </xdr:cNvSpPr>
      </xdr:nvSpPr>
      <xdr:spPr bwMode="auto">
        <a:xfrm>
          <a:off x="9045835" y="5909963"/>
          <a:ext cx="1832729" cy="19964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606684</xdr:colOff>
      <xdr:row>37</xdr:row>
      <xdr:rowOff>64736</xdr:rowOff>
    </xdr:from>
    <xdr:to>
      <xdr:col>13</xdr:col>
      <xdr:colOff>1013</xdr:colOff>
      <xdr:row>38</xdr:row>
      <xdr:rowOff>122464</xdr:rowOff>
    </xdr:to>
    <xdr:sp macro="" textlink="">
      <xdr:nvSpPr>
        <xdr:cNvPr id="71" name="Text 22"/>
        <xdr:cNvSpPr txBox="1">
          <a:spLocks noChangeArrowheads="1"/>
        </xdr:cNvSpPr>
      </xdr:nvSpPr>
      <xdr:spPr bwMode="auto">
        <a:xfrm>
          <a:off x="9045834" y="6160736"/>
          <a:ext cx="1832729" cy="21965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0%</a:t>
          </a:r>
        </a:p>
      </xdr:txBody>
    </xdr:sp>
    <xdr:clientData/>
  </xdr:twoCellAnchor>
  <xdr:twoCellAnchor>
    <xdr:from>
      <xdr:col>9</xdr:col>
      <xdr:colOff>606685</xdr:colOff>
      <xdr:row>39</xdr:row>
      <xdr:rowOff>3103</xdr:rowOff>
    </xdr:from>
    <xdr:to>
      <xdr:col>13</xdr:col>
      <xdr:colOff>1014</xdr:colOff>
      <xdr:row>40</xdr:row>
      <xdr:rowOff>54429</xdr:rowOff>
    </xdr:to>
    <xdr:sp macro="" textlink="">
      <xdr:nvSpPr>
        <xdr:cNvPr id="72" name="Text 22"/>
        <xdr:cNvSpPr txBox="1">
          <a:spLocks noChangeArrowheads="1"/>
        </xdr:cNvSpPr>
      </xdr:nvSpPr>
      <xdr:spPr bwMode="auto">
        <a:xfrm>
          <a:off x="9045835" y="6422953"/>
          <a:ext cx="1832729" cy="22277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9</xdr:col>
      <xdr:colOff>606685</xdr:colOff>
      <xdr:row>42</xdr:row>
      <xdr:rowOff>26636</xdr:rowOff>
    </xdr:from>
    <xdr:to>
      <xdr:col>13</xdr:col>
      <xdr:colOff>1014</xdr:colOff>
      <xdr:row>43</xdr:row>
      <xdr:rowOff>122464</xdr:rowOff>
    </xdr:to>
    <xdr:sp macro="" textlink="">
      <xdr:nvSpPr>
        <xdr:cNvPr id="73" name="Text 22"/>
        <xdr:cNvSpPr txBox="1">
          <a:spLocks noChangeArrowheads="1"/>
        </xdr:cNvSpPr>
      </xdr:nvSpPr>
      <xdr:spPr bwMode="auto">
        <a:xfrm>
          <a:off x="9045835" y="6998936"/>
          <a:ext cx="1832729" cy="28632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397,1 min./dia</a:t>
          </a:r>
        </a:p>
      </xdr:txBody>
    </xdr:sp>
    <xdr:clientData/>
  </xdr:twoCellAnchor>
  <xdr:twoCellAnchor>
    <xdr:from>
      <xdr:col>9</xdr:col>
      <xdr:colOff>606686</xdr:colOff>
      <xdr:row>40</xdr:row>
      <xdr:rowOff>99715</xdr:rowOff>
    </xdr:from>
    <xdr:to>
      <xdr:col>13</xdr:col>
      <xdr:colOff>1015</xdr:colOff>
      <xdr:row>41</xdr:row>
      <xdr:rowOff>149679</xdr:rowOff>
    </xdr:to>
    <xdr:sp macro="" textlink="">
      <xdr:nvSpPr>
        <xdr:cNvPr id="74" name="Text 22"/>
        <xdr:cNvSpPr txBox="1">
          <a:spLocks noChangeArrowheads="1"/>
        </xdr:cNvSpPr>
      </xdr:nvSpPr>
      <xdr:spPr bwMode="auto">
        <a:xfrm>
          <a:off x="9045836" y="6691015"/>
          <a:ext cx="1832729" cy="2404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94,56%</a:t>
          </a:r>
        </a:p>
      </xdr:txBody>
    </xdr:sp>
    <xdr:clientData/>
  </xdr:twoCellAnchor>
  <xdr:twoCellAnchor>
    <xdr:from>
      <xdr:col>11</xdr:col>
      <xdr:colOff>58558</xdr:colOff>
      <xdr:row>30</xdr:row>
      <xdr:rowOff>157825</xdr:rowOff>
    </xdr:from>
    <xdr:to>
      <xdr:col>11</xdr:col>
      <xdr:colOff>309385</xdr:colOff>
      <xdr:row>31</xdr:row>
      <xdr:rowOff>129250</xdr:rowOff>
    </xdr:to>
    <xdr:grpSp>
      <xdr:nvGrpSpPr>
        <xdr:cNvPr id="75" name="Operador01"/>
        <xdr:cNvGrpSpPr>
          <a:grpSpLocks/>
        </xdr:cNvGrpSpPr>
      </xdr:nvGrpSpPr>
      <xdr:grpSpPr bwMode="auto">
        <a:xfrm>
          <a:off x="9716908" y="5120350"/>
          <a:ext cx="250827" cy="133350"/>
          <a:chOff x="1113" y="728"/>
          <a:chExt cx="106" cy="91"/>
        </a:xfrm>
      </xdr:grpSpPr>
      <xdr:sp macro="" textlink="">
        <xdr:nvSpPr>
          <xdr:cNvPr id="7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559456</xdr:colOff>
      <xdr:row>30</xdr:row>
      <xdr:rowOff>133731</xdr:rowOff>
    </xdr:from>
    <xdr:to>
      <xdr:col>12</xdr:col>
      <xdr:colOff>243510</xdr:colOff>
      <xdr:row>32</xdr:row>
      <xdr:rowOff>8546</xdr:rowOff>
    </xdr:to>
    <xdr:sp macro="" textlink="">
      <xdr:nvSpPr>
        <xdr:cNvPr id="78" name="Text 22"/>
        <xdr:cNvSpPr txBox="1">
          <a:spLocks noChangeArrowheads="1"/>
        </xdr:cNvSpPr>
      </xdr:nvSpPr>
      <xdr:spPr bwMode="auto">
        <a:xfrm>
          <a:off x="10217806" y="5096256"/>
          <a:ext cx="293654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2</xdr:col>
      <xdr:colOff>5928</xdr:colOff>
      <xdr:row>34</xdr:row>
      <xdr:rowOff>90288</xdr:rowOff>
    </xdr:from>
    <xdr:to>
      <xdr:col>3</xdr:col>
      <xdr:colOff>8898</xdr:colOff>
      <xdr:row>35</xdr:row>
      <xdr:rowOff>152626</xdr:rowOff>
    </xdr:to>
    <xdr:sp macro="" textlink="">
      <xdr:nvSpPr>
        <xdr:cNvPr id="79" name="Text 22"/>
        <xdr:cNvSpPr txBox="1">
          <a:spLocks noChangeArrowheads="1"/>
        </xdr:cNvSpPr>
      </xdr:nvSpPr>
      <xdr:spPr bwMode="auto">
        <a:xfrm>
          <a:off x="2539578" y="5700513"/>
          <a:ext cx="1031670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0</xdr:col>
      <xdr:colOff>93912</xdr:colOff>
      <xdr:row>49</xdr:row>
      <xdr:rowOff>84395</xdr:rowOff>
    </xdr:from>
    <xdr:to>
      <xdr:col>1</xdr:col>
      <xdr:colOff>949298</xdr:colOff>
      <xdr:row>57</xdr:row>
      <xdr:rowOff>151435</xdr:rowOff>
    </xdr:to>
    <xdr:pic>
      <xdr:nvPicPr>
        <xdr:cNvPr id="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2" y="8342570"/>
          <a:ext cx="230318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1019182</xdr:colOff>
      <xdr:row>49</xdr:row>
      <xdr:rowOff>76200</xdr:rowOff>
    </xdr:from>
    <xdr:to>
      <xdr:col>3</xdr:col>
      <xdr:colOff>1191128</xdr:colOff>
      <xdr:row>57</xdr:row>
      <xdr:rowOff>143240</xdr:rowOff>
    </xdr:to>
    <xdr:pic>
      <xdr:nvPicPr>
        <xdr:cNvPr id="9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66982" y="8334375"/>
          <a:ext cx="228649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1024627</xdr:colOff>
      <xdr:row>58</xdr:row>
      <xdr:rowOff>88449</xdr:rowOff>
    </xdr:from>
    <xdr:to>
      <xdr:col>3</xdr:col>
      <xdr:colOff>1198693</xdr:colOff>
      <xdr:row>67</xdr:row>
      <xdr:rowOff>30302</xdr:rowOff>
    </xdr:to>
    <xdr:pic>
      <xdr:nvPicPr>
        <xdr:cNvPr id="9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2427" y="9870624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80274</xdr:colOff>
      <xdr:row>49</xdr:row>
      <xdr:rowOff>81643</xdr:rowOff>
    </xdr:from>
    <xdr:to>
      <xdr:col>7</xdr:col>
      <xdr:colOff>597218</xdr:colOff>
      <xdr:row>57</xdr:row>
      <xdr:rowOff>148683</xdr:rowOff>
    </xdr:to>
    <xdr:pic>
      <xdr:nvPicPr>
        <xdr:cNvPr id="9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61849" y="8339818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80291</xdr:colOff>
      <xdr:row>58</xdr:row>
      <xdr:rowOff>92531</xdr:rowOff>
    </xdr:from>
    <xdr:to>
      <xdr:col>7</xdr:col>
      <xdr:colOff>592236</xdr:colOff>
      <xdr:row>67</xdr:row>
      <xdr:rowOff>34384</xdr:rowOff>
    </xdr:to>
    <xdr:pic>
      <xdr:nvPicPr>
        <xdr:cNvPr id="1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61866" y="9874706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434576</xdr:colOff>
      <xdr:row>23</xdr:row>
      <xdr:rowOff>22708</xdr:rowOff>
    </xdr:from>
    <xdr:to>
      <xdr:col>20</xdr:col>
      <xdr:colOff>30399</xdr:colOff>
      <xdr:row>25</xdr:row>
      <xdr:rowOff>3658</xdr:rowOff>
    </xdr:to>
    <xdr:sp macro="" textlink="">
      <xdr:nvSpPr>
        <xdr:cNvPr id="104" name="Acabados01"/>
        <xdr:cNvSpPr>
          <a:spLocks/>
        </xdr:cNvSpPr>
      </xdr:nvSpPr>
      <xdr:spPr bwMode="auto">
        <a:xfrm rot="19226496">
          <a:off x="11312126" y="3851758"/>
          <a:ext cx="4853623" cy="30480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4082</xdr:colOff>
      <xdr:row>23</xdr:row>
      <xdr:rowOff>104775</xdr:rowOff>
    </xdr:from>
    <xdr:to>
      <xdr:col>2</xdr:col>
      <xdr:colOff>557893</xdr:colOff>
      <xdr:row>26</xdr:row>
      <xdr:rowOff>92529</xdr:rowOff>
    </xdr:to>
    <xdr:grpSp>
      <xdr:nvGrpSpPr>
        <xdr:cNvPr id="114" name="VaVer01"/>
        <xdr:cNvGrpSpPr>
          <a:grpSpLocks/>
        </xdr:cNvGrpSpPr>
      </xdr:nvGrpSpPr>
      <xdr:grpSpPr bwMode="auto">
        <a:xfrm>
          <a:off x="2537732" y="3933825"/>
          <a:ext cx="553811" cy="473529"/>
          <a:chOff x="1367" y="606"/>
          <a:chExt cx="190" cy="124"/>
        </a:xfrm>
      </xdr:grpSpPr>
      <xdr:sp macro="" textlink="">
        <xdr:nvSpPr>
          <xdr:cNvPr id="115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7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8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224486</xdr:colOff>
      <xdr:row>24</xdr:row>
      <xdr:rowOff>137433</xdr:rowOff>
    </xdr:from>
    <xdr:to>
      <xdr:col>6</xdr:col>
      <xdr:colOff>217932</xdr:colOff>
      <xdr:row>27</xdr:row>
      <xdr:rowOff>123826</xdr:rowOff>
    </xdr:to>
    <xdr:grpSp>
      <xdr:nvGrpSpPr>
        <xdr:cNvPr id="120" name="VaVer01"/>
        <xdr:cNvGrpSpPr>
          <a:grpSpLocks/>
        </xdr:cNvGrpSpPr>
      </xdr:nvGrpSpPr>
      <xdr:grpSpPr bwMode="auto">
        <a:xfrm>
          <a:off x="5853761" y="4128408"/>
          <a:ext cx="603046" cy="472168"/>
          <a:chOff x="1367" y="606"/>
          <a:chExt cx="190" cy="124"/>
        </a:xfrm>
      </xdr:grpSpPr>
      <xdr:sp macro="" textlink="">
        <xdr:nvSpPr>
          <xdr:cNvPr id="12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444887</xdr:colOff>
      <xdr:row>24</xdr:row>
      <xdr:rowOff>137422</xdr:rowOff>
    </xdr:from>
    <xdr:to>
      <xdr:col>11</xdr:col>
      <xdr:colOff>472101</xdr:colOff>
      <xdr:row>27</xdr:row>
      <xdr:rowOff>125176</xdr:rowOff>
    </xdr:to>
    <xdr:grpSp>
      <xdr:nvGrpSpPr>
        <xdr:cNvPr id="126" name="VaVer01"/>
        <xdr:cNvGrpSpPr>
          <a:grpSpLocks/>
        </xdr:cNvGrpSpPr>
      </xdr:nvGrpSpPr>
      <xdr:grpSpPr bwMode="auto">
        <a:xfrm>
          <a:off x="9493637" y="4128397"/>
          <a:ext cx="636814" cy="473529"/>
          <a:chOff x="1367" y="606"/>
          <a:chExt cx="190" cy="124"/>
        </a:xfrm>
      </xdr:grpSpPr>
      <xdr:sp macro="" textlink="">
        <xdr:nvSpPr>
          <xdr:cNvPr id="12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304148</xdr:colOff>
      <xdr:row>7</xdr:row>
      <xdr:rowOff>14916</xdr:rowOff>
    </xdr:from>
    <xdr:to>
      <xdr:col>16</xdr:col>
      <xdr:colOff>508122</xdr:colOff>
      <xdr:row>28</xdr:row>
      <xdr:rowOff>55771</xdr:rowOff>
    </xdr:to>
    <xdr:cxnSp macro="">
      <xdr:nvCxnSpPr>
        <xdr:cNvPr id="132" name="Conector de seta reta 263"/>
        <xdr:cNvCxnSpPr>
          <a:cxnSpLocks noChangeShapeType="1"/>
          <a:stCxn id="221" idx="2"/>
          <a:endCxn id="67" idx="0"/>
        </xdr:cNvCxnSpPr>
      </xdr:nvCxnSpPr>
      <xdr:spPr bwMode="auto">
        <a:xfrm flipH="1">
          <a:off x="9962498" y="1243641"/>
          <a:ext cx="3604399" cy="3450805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5</xdr:col>
      <xdr:colOff>602816</xdr:colOff>
      <xdr:row>7</xdr:row>
      <xdr:rowOff>14916</xdr:rowOff>
    </xdr:from>
    <xdr:to>
      <xdr:col>16</xdr:col>
      <xdr:colOff>508122</xdr:colOff>
      <xdr:row>28</xdr:row>
      <xdr:rowOff>47625</xdr:rowOff>
    </xdr:to>
    <xdr:cxnSp macro="">
      <xdr:nvCxnSpPr>
        <xdr:cNvPr id="133" name="Conector de seta reta 263"/>
        <xdr:cNvCxnSpPr>
          <a:cxnSpLocks noChangeShapeType="1"/>
          <a:stCxn id="221" idx="2"/>
          <a:endCxn id="52" idx="0"/>
        </xdr:cNvCxnSpPr>
      </xdr:nvCxnSpPr>
      <xdr:spPr bwMode="auto">
        <a:xfrm flipH="1">
          <a:off x="6232091" y="1243641"/>
          <a:ext cx="7334806" cy="344265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2</xdr:col>
      <xdr:colOff>525252</xdr:colOff>
      <xdr:row>7</xdr:row>
      <xdr:rowOff>14916</xdr:rowOff>
    </xdr:from>
    <xdr:to>
      <xdr:col>16</xdr:col>
      <xdr:colOff>508122</xdr:colOff>
      <xdr:row>26</xdr:row>
      <xdr:rowOff>160565</xdr:rowOff>
    </xdr:to>
    <xdr:cxnSp macro="">
      <xdr:nvCxnSpPr>
        <xdr:cNvPr id="134" name="Conector de seta reta 263"/>
        <xdr:cNvCxnSpPr>
          <a:cxnSpLocks noChangeShapeType="1"/>
          <a:stCxn id="221" idx="2"/>
          <a:endCxn id="12" idx="0"/>
        </xdr:cNvCxnSpPr>
      </xdr:nvCxnSpPr>
      <xdr:spPr bwMode="auto">
        <a:xfrm flipH="1">
          <a:off x="3058902" y="1243641"/>
          <a:ext cx="10507995" cy="323174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13</xdr:col>
      <xdr:colOff>273482</xdr:colOff>
      <xdr:row>36</xdr:row>
      <xdr:rowOff>108856</xdr:rowOff>
    </xdr:from>
    <xdr:to>
      <xdr:col>14</xdr:col>
      <xdr:colOff>464003</xdr:colOff>
      <xdr:row>38</xdr:row>
      <xdr:rowOff>85725</xdr:rowOff>
    </xdr:to>
    <xdr:sp macro="" textlink="">
      <xdr:nvSpPr>
        <xdr:cNvPr id="146" name="CaixaDeTexto 145"/>
        <xdr:cNvSpPr txBox="1"/>
      </xdr:nvSpPr>
      <xdr:spPr>
        <a:xfrm>
          <a:off x="11151032" y="6042931"/>
          <a:ext cx="952521" cy="300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0 Telas</a:t>
          </a:r>
        </a:p>
      </xdr:txBody>
    </xdr:sp>
    <xdr:clientData/>
  </xdr:twoCellAnchor>
  <xdr:twoCellAnchor>
    <xdr:from>
      <xdr:col>2</xdr:col>
      <xdr:colOff>9525</xdr:colOff>
      <xdr:row>31</xdr:row>
      <xdr:rowOff>47625</xdr:rowOff>
    </xdr:from>
    <xdr:to>
      <xdr:col>3</xdr:col>
      <xdr:colOff>6772</xdr:colOff>
      <xdr:row>32</xdr:row>
      <xdr:rowOff>114300</xdr:rowOff>
    </xdr:to>
    <xdr:sp macro="" textlink="">
      <xdr:nvSpPr>
        <xdr:cNvPr id="150" name="Text 22"/>
        <xdr:cNvSpPr txBox="1">
          <a:spLocks noChangeArrowheads="1"/>
        </xdr:cNvSpPr>
      </xdr:nvSpPr>
      <xdr:spPr bwMode="auto">
        <a:xfrm>
          <a:off x="2543175" y="5172075"/>
          <a:ext cx="1025947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</a:t>
          </a:r>
        </a:p>
      </xdr:txBody>
    </xdr:sp>
    <xdr:clientData/>
  </xdr:twoCellAnchor>
  <xdr:twoCellAnchor editAs="oneCell">
    <xdr:from>
      <xdr:col>9</xdr:col>
      <xdr:colOff>400050</xdr:colOff>
      <xdr:row>58</xdr:row>
      <xdr:rowOff>95250</xdr:rowOff>
    </xdr:from>
    <xdr:to>
      <xdr:col>13</xdr:col>
      <xdr:colOff>228600</xdr:colOff>
      <xdr:row>67</xdr:row>
      <xdr:rowOff>38550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39200" y="9877425"/>
          <a:ext cx="2266950" cy="142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390525</xdr:colOff>
      <xdr:row>49</xdr:row>
      <xdr:rowOff>85725</xdr:rowOff>
    </xdr:from>
    <xdr:to>
      <xdr:col>13</xdr:col>
      <xdr:colOff>219075</xdr:colOff>
      <xdr:row>57</xdr:row>
      <xdr:rowOff>152850</xdr:rowOff>
    </xdr:to>
    <xdr:pic>
      <xdr:nvPicPr>
        <xdr:cNvPr id="1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829675" y="8343900"/>
          <a:ext cx="2266950" cy="142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123825</xdr:colOff>
      <xdr:row>28</xdr:row>
      <xdr:rowOff>123825</xdr:rowOff>
    </xdr:from>
    <xdr:to>
      <xdr:col>4</xdr:col>
      <xdr:colOff>590551</xdr:colOff>
      <xdr:row>43</xdr:row>
      <xdr:rowOff>48605</xdr:rowOff>
    </xdr:to>
    <xdr:grpSp>
      <xdr:nvGrpSpPr>
        <xdr:cNvPr id="231" name="Grupo 230"/>
        <xdr:cNvGrpSpPr/>
      </xdr:nvGrpSpPr>
      <xdr:grpSpPr>
        <a:xfrm>
          <a:off x="3686175" y="4762500"/>
          <a:ext cx="1885951" cy="2448905"/>
          <a:chOff x="190499" y="161925"/>
          <a:chExt cx="1885951" cy="2448905"/>
        </a:xfrm>
      </xdr:grpSpPr>
      <xdr:grpSp>
        <xdr:nvGrpSpPr>
          <xdr:cNvPr id="232" name="Grupo 141"/>
          <xdr:cNvGrpSpPr/>
        </xdr:nvGrpSpPr>
        <xdr:grpSpPr>
          <a:xfrm>
            <a:off x="190499" y="970068"/>
            <a:ext cx="1885951" cy="887306"/>
            <a:chOff x="190500" y="665268"/>
            <a:chExt cx="1804056" cy="887306"/>
          </a:xfrm>
        </xdr:grpSpPr>
        <xdr:sp macro="" textlink="">
          <xdr:nvSpPr>
            <xdr:cNvPr id="261" name="CaixaDeTexto 260"/>
            <xdr:cNvSpPr txBox="1"/>
          </xdr:nvSpPr>
          <xdr:spPr>
            <a:xfrm>
              <a:off x="190500" y="1017693"/>
              <a:ext cx="501978" cy="5348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</a:t>
              </a:r>
            </a:p>
          </xdr:txBody>
        </xdr:sp>
        <xdr:grpSp>
          <xdr:nvGrpSpPr>
            <xdr:cNvPr id="262" name="Empurrado01"/>
            <xdr:cNvGrpSpPr>
              <a:grpSpLocks/>
            </xdr:cNvGrpSpPr>
          </xdr:nvGrpSpPr>
          <xdr:grpSpPr bwMode="auto">
            <a:xfrm flipV="1">
              <a:off x="201996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277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8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9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80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81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82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63" name="Estoque01"/>
            <xdr:cNvGrpSpPr>
              <a:grpSpLocks/>
            </xdr:cNvGrpSpPr>
          </xdr:nvGrpSpPr>
          <xdr:grpSpPr bwMode="auto">
            <a:xfrm>
              <a:off x="270709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275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6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grpSp>
          <xdr:nvGrpSpPr>
            <xdr:cNvPr id="264" name="Empurrado01"/>
            <xdr:cNvGrpSpPr>
              <a:grpSpLocks/>
            </xdr:cNvGrpSpPr>
          </xdr:nvGrpSpPr>
          <xdr:grpSpPr bwMode="auto">
            <a:xfrm flipV="1">
              <a:off x="1540203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269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0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1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2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3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4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265" name="Estoque01"/>
            <xdr:cNvGrpSpPr>
              <a:grpSpLocks/>
            </xdr:cNvGrpSpPr>
          </xdr:nvGrpSpPr>
          <xdr:grpSpPr bwMode="auto">
            <a:xfrm>
              <a:off x="1568778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267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68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266" name="CaixaDeTexto 265"/>
            <xdr:cNvSpPr txBox="1"/>
          </xdr:nvSpPr>
          <xdr:spPr>
            <a:xfrm>
              <a:off x="1492578" y="1017694"/>
              <a:ext cx="501978" cy="3619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</a:t>
              </a:r>
            </a:p>
          </xdr:txBody>
        </xdr:sp>
      </xdr:grpSp>
      <xdr:grpSp>
        <xdr:nvGrpSpPr>
          <xdr:cNvPr id="233" name="Grupo 90"/>
          <xdr:cNvGrpSpPr/>
        </xdr:nvGrpSpPr>
        <xdr:grpSpPr>
          <a:xfrm>
            <a:off x="657225" y="161925"/>
            <a:ext cx="914474" cy="2448905"/>
            <a:chOff x="2247900" y="3343275"/>
            <a:chExt cx="914474" cy="2448905"/>
          </a:xfrm>
        </xdr:grpSpPr>
        <xdr:sp macro="" textlink="">
          <xdr:nvSpPr>
            <xdr:cNvPr id="234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35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36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37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38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258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59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60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239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240" name="Empilhadeira01"/>
            <xdr:cNvGrpSpPr>
              <a:grpSpLocks/>
            </xdr:cNvGrpSpPr>
          </xdr:nvGrpSpPr>
          <xdr:grpSpPr bwMode="auto">
            <a:xfrm>
              <a:off x="2845151" y="3703946"/>
              <a:ext cx="285751" cy="257174"/>
              <a:chOff x="1619" y="961"/>
              <a:chExt cx="71" cy="65"/>
            </a:xfrm>
          </xdr:grpSpPr>
          <xdr:sp macro="" textlink="">
            <xdr:nvSpPr>
              <xdr:cNvPr id="250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51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2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3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54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5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6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7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41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42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43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44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248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9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45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46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47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7</xdr:col>
      <xdr:colOff>228600</xdr:colOff>
      <xdr:row>32</xdr:row>
      <xdr:rowOff>0</xdr:rowOff>
    </xdr:from>
    <xdr:to>
      <xdr:col>9</xdr:col>
      <xdr:colOff>409574</xdr:colOff>
      <xdr:row>40</xdr:row>
      <xdr:rowOff>19049</xdr:rowOff>
    </xdr:to>
    <xdr:grpSp>
      <xdr:nvGrpSpPr>
        <xdr:cNvPr id="335" name="Grupo 334"/>
        <xdr:cNvGrpSpPr/>
      </xdr:nvGrpSpPr>
      <xdr:grpSpPr>
        <a:xfrm>
          <a:off x="7019925" y="5286375"/>
          <a:ext cx="1828799" cy="1323974"/>
          <a:chOff x="3343275" y="228600"/>
          <a:chExt cx="1828799" cy="1323974"/>
        </a:xfrm>
      </xdr:grpSpPr>
      <xdr:sp macro="" textlink="">
        <xdr:nvSpPr>
          <xdr:cNvPr id="336" name="CaixaDeTexto 335"/>
          <xdr:cNvSpPr txBox="1"/>
        </xdr:nvSpPr>
        <xdr:spPr>
          <a:xfrm>
            <a:off x="3343275" y="101769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337" name="Empurrado01"/>
          <xdr:cNvGrpSpPr>
            <a:grpSpLocks/>
          </xdr:cNvGrpSpPr>
        </xdr:nvGrpSpPr>
        <xdr:grpSpPr bwMode="auto">
          <a:xfrm flipV="1">
            <a:off x="3354771" y="803382"/>
            <a:ext cx="433332" cy="128587"/>
            <a:chOff x="1223" y="590"/>
            <a:chExt cx="238" cy="57"/>
          </a:xfrm>
        </xdr:grpSpPr>
        <xdr:sp macro="" textlink="">
          <xdr:nvSpPr>
            <xdr:cNvPr id="374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75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6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7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8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9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38" name="Estoque01"/>
          <xdr:cNvGrpSpPr>
            <a:grpSpLocks/>
          </xdr:cNvGrpSpPr>
        </xdr:nvGrpSpPr>
        <xdr:grpSpPr bwMode="auto">
          <a:xfrm>
            <a:off x="3423484" y="665268"/>
            <a:ext cx="288419" cy="329293"/>
            <a:chOff x="1472" y="116"/>
            <a:chExt cx="66" cy="74"/>
          </a:xfrm>
        </xdr:grpSpPr>
        <xdr:sp macro="" textlink="">
          <xdr:nvSpPr>
            <xdr:cNvPr id="372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3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339" name="Empurrado01"/>
          <xdr:cNvGrpSpPr>
            <a:grpSpLocks/>
          </xdr:cNvGrpSpPr>
        </xdr:nvGrpSpPr>
        <xdr:grpSpPr bwMode="auto">
          <a:xfrm flipV="1">
            <a:off x="4692977" y="808143"/>
            <a:ext cx="479097" cy="172931"/>
            <a:chOff x="1223" y="590"/>
            <a:chExt cx="238" cy="57"/>
          </a:xfrm>
        </xdr:grpSpPr>
        <xdr:sp macro="" textlink="">
          <xdr:nvSpPr>
            <xdr:cNvPr id="366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67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8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9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0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71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40" name="Estoque01"/>
          <xdr:cNvGrpSpPr>
            <a:grpSpLocks/>
          </xdr:cNvGrpSpPr>
        </xdr:nvGrpSpPr>
        <xdr:grpSpPr bwMode="auto">
          <a:xfrm>
            <a:off x="4740603" y="665269"/>
            <a:ext cx="288419" cy="329293"/>
            <a:chOff x="1472" y="116"/>
            <a:chExt cx="66" cy="74"/>
          </a:xfrm>
        </xdr:grpSpPr>
        <xdr:sp macro="" textlink="">
          <xdr:nvSpPr>
            <xdr:cNvPr id="364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5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341" name="CaixaDeTexto 340"/>
          <xdr:cNvSpPr txBox="1"/>
        </xdr:nvSpPr>
        <xdr:spPr>
          <a:xfrm>
            <a:off x="4645353" y="1017694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  <xdr:grpSp>
        <xdr:nvGrpSpPr>
          <xdr:cNvPr id="342" name="Grupo 118"/>
          <xdr:cNvGrpSpPr/>
        </xdr:nvGrpSpPr>
        <xdr:grpSpPr>
          <a:xfrm>
            <a:off x="3797628" y="228600"/>
            <a:ext cx="866850" cy="1285875"/>
            <a:chOff x="5407353" y="3705225"/>
            <a:chExt cx="866850" cy="1285875"/>
          </a:xfrm>
        </xdr:grpSpPr>
        <xdr:grpSp>
          <xdr:nvGrpSpPr>
            <xdr:cNvPr id="343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361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62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63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344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345" name="Empilhadeira01"/>
            <xdr:cNvGrpSpPr>
              <a:grpSpLocks/>
            </xdr:cNvGrpSpPr>
          </xdr:nvGrpSpPr>
          <xdr:grpSpPr bwMode="auto">
            <a:xfrm>
              <a:off x="5959826" y="4065894"/>
              <a:ext cx="285751" cy="257174"/>
              <a:chOff x="1619" y="961"/>
              <a:chExt cx="71" cy="65"/>
            </a:xfrm>
          </xdr:grpSpPr>
          <xdr:sp macro="" textlink="">
            <xdr:nvSpPr>
              <xdr:cNvPr id="353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54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5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6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57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8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9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0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46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47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48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349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351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2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50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0</xdr:col>
      <xdr:colOff>0</xdr:colOff>
      <xdr:row>0</xdr:row>
      <xdr:rowOff>95250</xdr:rowOff>
    </xdr:from>
    <xdr:to>
      <xdr:col>22</xdr:col>
      <xdr:colOff>466724</xdr:colOff>
      <xdr:row>14</xdr:row>
      <xdr:rowOff>19050</xdr:rowOff>
    </xdr:to>
    <xdr:grpSp>
      <xdr:nvGrpSpPr>
        <xdr:cNvPr id="211" name="Grupo 210"/>
        <xdr:cNvGrpSpPr/>
      </xdr:nvGrpSpPr>
      <xdr:grpSpPr>
        <a:xfrm>
          <a:off x="0" y="95250"/>
          <a:ext cx="17926049" cy="2295525"/>
          <a:chOff x="250371" y="163286"/>
          <a:chExt cx="23227393" cy="2034268"/>
        </a:xfrm>
      </xdr:grpSpPr>
      <xdr:grpSp>
        <xdr:nvGrpSpPr>
          <xdr:cNvPr id="212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289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90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213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287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8" name="Text 22"/>
            <xdr:cNvSpPr txBox="1">
              <a:spLocks noChangeArrowheads="1"/>
            </xdr:cNvSpPr>
          </xdr:nvSpPr>
          <xdr:spPr bwMode="auto">
            <a:xfrm>
              <a:off x="1098" y="328"/>
              <a:ext cx="60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2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INDÚSTRIA PAULISTA DE ESTOFADOS</a:t>
              </a:r>
              <a:endParaRPr lang="pt-BR" sz="1200" b="0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14" name="CaixaDeTexto 213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215" name="CaixaDeTexto 214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216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217" name="CaixaDeTexto 216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218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19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220" name="CaixaDeTexto 219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221" name="CaixaDeTexto 220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222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284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5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6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IPE0111 - Famíilia 6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23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0,3792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224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25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226" name="CaixaDeTexto 225"/>
          <xdr:cNvSpPr txBox="1"/>
        </xdr:nvSpPr>
        <xdr:spPr>
          <a:xfrm>
            <a:off x="11817804" y="672193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227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8" name="CaixaDeTexto 227"/>
          <xdr:cNvSpPr txBox="1"/>
        </xdr:nvSpPr>
        <xdr:spPr>
          <a:xfrm>
            <a:off x="15348857" y="163286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229" name="Conector angulado 477"/>
          <xdr:cNvCxnSpPr>
            <a:stCxn id="217" idx="2"/>
            <a:endCxn id="289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0" name="CaixaDeTexto 229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283" name="CaixaDeTexto 282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twoCellAnchor>
    <xdr:from>
      <xdr:col>19</xdr:col>
      <xdr:colOff>180975</xdr:colOff>
      <xdr:row>11</xdr:row>
      <xdr:rowOff>19050</xdr:rowOff>
    </xdr:from>
    <xdr:to>
      <xdr:col>22</xdr:col>
      <xdr:colOff>409575</xdr:colOff>
      <xdr:row>11</xdr:row>
      <xdr:rowOff>152400</xdr:rowOff>
    </xdr:to>
    <xdr:sp macro="" textlink="">
      <xdr:nvSpPr>
        <xdr:cNvPr id="291" name="Text 22"/>
        <xdr:cNvSpPr txBox="1">
          <a:spLocks noChangeArrowheads="1"/>
        </xdr:cNvSpPr>
      </xdr:nvSpPr>
      <xdr:spPr bwMode="auto">
        <a:xfrm>
          <a:off x="15649575" y="1914525"/>
          <a:ext cx="2219325" cy="133350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= 7 bobinas de 500metros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95250</xdr:colOff>
      <xdr:row>15</xdr:row>
      <xdr:rowOff>66675</xdr:rowOff>
    </xdr:from>
    <xdr:to>
      <xdr:col>0</xdr:col>
      <xdr:colOff>1400175</xdr:colOff>
      <xdr:row>20</xdr:row>
      <xdr:rowOff>66673</xdr:rowOff>
    </xdr:to>
    <xdr:grpSp>
      <xdr:nvGrpSpPr>
        <xdr:cNvPr id="292" name="Grupo 291"/>
        <xdr:cNvGrpSpPr/>
      </xdr:nvGrpSpPr>
      <xdr:grpSpPr>
        <a:xfrm>
          <a:off x="95250" y="2600325"/>
          <a:ext cx="1304925" cy="809623"/>
          <a:chOff x="17154525" y="3086100"/>
          <a:chExt cx="1420321" cy="809623"/>
        </a:xfrm>
      </xdr:grpSpPr>
      <xdr:sp macro="" textlink="">
        <xdr:nvSpPr>
          <xdr:cNvPr id="293" name="Rectangle 751"/>
          <xdr:cNvSpPr>
            <a:spLocks noChangeArrowheads="1"/>
          </xdr:cNvSpPr>
        </xdr:nvSpPr>
        <xdr:spPr bwMode="auto">
          <a:xfrm>
            <a:off x="18207234" y="3366354"/>
            <a:ext cx="367612" cy="37367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4" name="Oval 752"/>
          <xdr:cNvSpPr>
            <a:spLocks noChangeArrowheads="1"/>
          </xdr:cNvSpPr>
        </xdr:nvSpPr>
        <xdr:spPr bwMode="auto">
          <a:xfrm>
            <a:off x="18274072" y="3724457"/>
            <a:ext cx="20051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5" name="Text 22"/>
          <xdr:cNvSpPr txBox="1">
            <a:spLocks noChangeArrowheads="1"/>
          </xdr:cNvSpPr>
        </xdr:nvSpPr>
        <xdr:spPr bwMode="auto">
          <a:xfrm>
            <a:off x="17154525" y="3086100"/>
            <a:ext cx="1052709" cy="6539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6" name="Oval 755"/>
          <xdr:cNvSpPr>
            <a:spLocks noChangeArrowheads="1"/>
          </xdr:cNvSpPr>
        </xdr:nvSpPr>
        <xdr:spPr bwMode="auto">
          <a:xfrm>
            <a:off x="17238073" y="3724457"/>
            <a:ext cx="18380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7" name="Oval 756"/>
          <xdr:cNvSpPr>
            <a:spLocks noChangeArrowheads="1"/>
          </xdr:cNvSpPr>
        </xdr:nvSpPr>
        <xdr:spPr bwMode="auto">
          <a:xfrm>
            <a:off x="17472009" y="3740026"/>
            <a:ext cx="18380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8" name="Text 22"/>
          <xdr:cNvSpPr txBox="1">
            <a:spLocks noChangeArrowheads="1"/>
          </xdr:cNvSpPr>
        </xdr:nvSpPr>
        <xdr:spPr bwMode="auto">
          <a:xfrm>
            <a:off x="17204159" y="3287484"/>
            <a:ext cx="933443" cy="221796"/>
          </a:xfrm>
          <a:prstGeom prst="rect">
            <a:avLst/>
          </a:prstGeom>
          <a:noFill/>
          <a:ln w="17145">
            <a:solidFill>
              <a:schemeClr val="bg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200" b="1" i="0" strike="noStrike">
                <a:solidFill>
                  <a:srgbClr val="000000"/>
                </a:solidFill>
                <a:latin typeface="Arial"/>
                <a:cs typeface="Arial"/>
              </a:rPr>
              <a:t>quinzenal</a:t>
            </a:r>
          </a:p>
        </xdr:txBody>
      </xdr:sp>
    </xdr:grpSp>
    <xdr:clientData/>
  </xdr:twoCellAnchor>
  <xdr:twoCellAnchor>
    <xdr:from>
      <xdr:col>15</xdr:col>
      <xdr:colOff>457200</xdr:colOff>
      <xdr:row>22</xdr:row>
      <xdr:rowOff>114300</xdr:rowOff>
    </xdr:from>
    <xdr:to>
      <xdr:col>17</xdr:col>
      <xdr:colOff>324946</xdr:colOff>
      <xdr:row>27</xdr:row>
      <xdr:rowOff>114298</xdr:rowOff>
    </xdr:to>
    <xdr:grpSp>
      <xdr:nvGrpSpPr>
        <xdr:cNvPr id="306" name="Caminhao01"/>
        <xdr:cNvGrpSpPr>
          <a:grpSpLocks/>
        </xdr:cNvGrpSpPr>
      </xdr:nvGrpSpPr>
      <xdr:grpSpPr bwMode="auto">
        <a:xfrm>
          <a:off x="12849225" y="3781425"/>
          <a:ext cx="1420321" cy="809623"/>
          <a:chOff x="1029" y="32"/>
          <a:chExt cx="85" cy="52"/>
        </a:xfrm>
      </xdr:grpSpPr>
      <xdr:sp macro="" textlink="">
        <xdr:nvSpPr>
          <xdr:cNvPr id="307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08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9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0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1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12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15</xdr:col>
      <xdr:colOff>506834</xdr:colOff>
      <xdr:row>23</xdr:row>
      <xdr:rowOff>153759</xdr:rowOff>
    </xdr:from>
    <xdr:to>
      <xdr:col>16</xdr:col>
      <xdr:colOff>773527</xdr:colOff>
      <xdr:row>25</xdr:row>
      <xdr:rowOff>51705</xdr:rowOff>
    </xdr:to>
    <xdr:sp macro="" textlink="">
      <xdr:nvSpPr>
        <xdr:cNvPr id="313" name="Text 22"/>
        <xdr:cNvSpPr txBox="1">
          <a:spLocks noChangeArrowheads="1"/>
        </xdr:cNvSpPr>
      </xdr:nvSpPr>
      <xdr:spPr bwMode="auto">
        <a:xfrm>
          <a:off x="12898859" y="3982809"/>
          <a:ext cx="933443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  <xdr:oneCellAnchor>
    <xdr:from>
      <xdr:col>13</xdr:col>
      <xdr:colOff>219075</xdr:colOff>
      <xdr:row>16</xdr:row>
      <xdr:rowOff>9525</xdr:rowOff>
    </xdr:from>
    <xdr:ext cx="1360714" cy="525107"/>
    <xdr:sp macro="" textlink="">
      <xdr:nvSpPr>
        <xdr:cNvPr id="317" name="CaixaDeTexto 316"/>
        <xdr:cNvSpPr txBox="1"/>
      </xdr:nvSpPr>
      <xdr:spPr>
        <a:xfrm>
          <a:off x="11096625" y="2705100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 b="1"/>
            <a:t>Programação Diária (OP)</a:t>
          </a:r>
        </a:p>
      </xdr:txBody>
    </xdr:sp>
    <xdr:clientData/>
  </xdr:oneCellAnchor>
  <xdr:twoCellAnchor>
    <xdr:from>
      <xdr:col>1</xdr:col>
      <xdr:colOff>457200</xdr:colOff>
      <xdr:row>23</xdr:row>
      <xdr:rowOff>123825</xdr:rowOff>
    </xdr:from>
    <xdr:to>
      <xdr:col>2</xdr:col>
      <xdr:colOff>766082</xdr:colOff>
      <xdr:row>28</xdr:row>
      <xdr:rowOff>106135</xdr:rowOff>
    </xdr:to>
    <xdr:sp macro="" textlink="">
      <xdr:nvSpPr>
        <xdr:cNvPr id="318" name="Explosão 1 317"/>
        <xdr:cNvSpPr/>
      </xdr:nvSpPr>
      <xdr:spPr>
        <a:xfrm rot="19488168">
          <a:off x="1905000" y="3952875"/>
          <a:ext cx="1394732" cy="79193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Setup</a:t>
          </a:r>
          <a:r>
            <a:rPr lang="pt-BR" sz="800" baseline="0"/>
            <a:t> </a:t>
          </a:r>
          <a:r>
            <a:rPr lang="pt-BR" sz="800"/>
            <a:t>elevado</a:t>
          </a:r>
        </a:p>
      </xdr:txBody>
    </xdr:sp>
    <xdr:clientData/>
  </xdr:twoCellAnchor>
  <xdr:twoCellAnchor>
    <xdr:from>
      <xdr:col>0</xdr:col>
      <xdr:colOff>1438275</xdr:colOff>
      <xdr:row>36</xdr:row>
      <xdr:rowOff>28576</xdr:rowOff>
    </xdr:from>
    <xdr:to>
      <xdr:col>2</xdr:col>
      <xdr:colOff>537482</xdr:colOff>
      <xdr:row>42</xdr:row>
      <xdr:rowOff>5444</xdr:rowOff>
    </xdr:to>
    <xdr:sp macro="" textlink="">
      <xdr:nvSpPr>
        <xdr:cNvPr id="319" name="Explosão 1 318"/>
        <xdr:cNvSpPr/>
      </xdr:nvSpPr>
      <xdr:spPr>
        <a:xfrm rot="19514295">
          <a:off x="1438275" y="5962651"/>
          <a:ext cx="1632857" cy="101509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Padrão</a:t>
          </a:r>
          <a:r>
            <a:rPr lang="pt-BR" sz="800" baseline="0"/>
            <a:t> Configuração</a:t>
          </a:r>
          <a:endParaRPr lang="pt-BR" sz="800"/>
        </a:p>
      </xdr:txBody>
    </xdr:sp>
    <xdr:clientData/>
  </xdr:twoCellAnchor>
  <xdr:twoCellAnchor>
    <xdr:from>
      <xdr:col>1</xdr:col>
      <xdr:colOff>13423</xdr:colOff>
      <xdr:row>41</xdr:row>
      <xdr:rowOff>167368</xdr:rowOff>
    </xdr:from>
    <xdr:to>
      <xdr:col>2</xdr:col>
      <xdr:colOff>655680</xdr:colOff>
      <xdr:row>47</xdr:row>
      <xdr:rowOff>20410</xdr:rowOff>
    </xdr:to>
    <xdr:sp macro="" textlink="">
      <xdr:nvSpPr>
        <xdr:cNvPr id="320" name="Explosão 1 319"/>
        <xdr:cNvSpPr/>
      </xdr:nvSpPr>
      <xdr:spPr>
        <a:xfrm rot="18900003">
          <a:off x="1461223" y="6949168"/>
          <a:ext cx="1728107" cy="97699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r>
            <a:rPr lang="pt-BR" sz="800" baseline="0"/>
            <a:t> Qualidade</a:t>
          </a:r>
          <a:endParaRPr lang="pt-BR" sz="800"/>
        </a:p>
      </xdr:txBody>
    </xdr:sp>
    <xdr:clientData/>
  </xdr:twoCellAnchor>
  <xdr:twoCellAnchor>
    <xdr:from>
      <xdr:col>3</xdr:col>
      <xdr:colOff>375373</xdr:colOff>
      <xdr:row>24</xdr:row>
      <xdr:rowOff>95250</xdr:rowOff>
    </xdr:from>
    <xdr:to>
      <xdr:col>4</xdr:col>
      <xdr:colOff>218213</xdr:colOff>
      <xdr:row>28</xdr:row>
      <xdr:rowOff>107261</xdr:rowOff>
    </xdr:to>
    <xdr:sp macro="" textlink="">
      <xdr:nvSpPr>
        <xdr:cNvPr id="321" name="Explosão 1 320"/>
        <xdr:cNvSpPr/>
      </xdr:nvSpPr>
      <xdr:spPr>
        <a:xfrm rot="21357695">
          <a:off x="3937723" y="4086225"/>
          <a:ext cx="1262065" cy="65971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3</xdr:col>
      <xdr:colOff>150427</xdr:colOff>
      <xdr:row>42</xdr:row>
      <xdr:rowOff>116780</xdr:rowOff>
    </xdr:from>
    <xdr:to>
      <xdr:col>4</xdr:col>
      <xdr:colOff>196691</xdr:colOff>
      <xdr:row>47</xdr:row>
      <xdr:rowOff>161683</xdr:rowOff>
    </xdr:to>
    <xdr:sp macro="" textlink="">
      <xdr:nvSpPr>
        <xdr:cNvPr id="322" name="Explosão 1 321"/>
        <xdr:cNvSpPr/>
      </xdr:nvSpPr>
      <xdr:spPr>
        <a:xfrm>
          <a:off x="3712777" y="7089080"/>
          <a:ext cx="1465489" cy="97835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Estoque</a:t>
          </a:r>
          <a:r>
            <a:rPr lang="pt-BR" sz="800" baseline="0"/>
            <a:t> sem controle</a:t>
          </a:r>
          <a:endParaRPr lang="pt-BR" sz="800"/>
        </a:p>
      </xdr:txBody>
    </xdr:sp>
    <xdr:clientData/>
  </xdr:twoCellAnchor>
  <xdr:twoCellAnchor>
    <xdr:from>
      <xdr:col>7</xdr:col>
      <xdr:colOff>584923</xdr:colOff>
      <xdr:row>28</xdr:row>
      <xdr:rowOff>66675</xdr:rowOff>
    </xdr:from>
    <xdr:to>
      <xdr:col>9</xdr:col>
      <xdr:colOff>199163</xdr:colOff>
      <xdr:row>32</xdr:row>
      <xdr:rowOff>78686</xdr:rowOff>
    </xdr:to>
    <xdr:sp macro="" textlink="">
      <xdr:nvSpPr>
        <xdr:cNvPr id="323" name="Explosão 1 322"/>
        <xdr:cNvSpPr/>
      </xdr:nvSpPr>
      <xdr:spPr>
        <a:xfrm rot="21357695">
          <a:off x="7376248" y="4705350"/>
          <a:ext cx="1262065" cy="65971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7</xdr:col>
      <xdr:colOff>359977</xdr:colOff>
      <xdr:row>42</xdr:row>
      <xdr:rowOff>107255</xdr:rowOff>
    </xdr:from>
    <xdr:to>
      <xdr:col>9</xdr:col>
      <xdr:colOff>177641</xdr:colOff>
      <xdr:row>47</xdr:row>
      <xdr:rowOff>152158</xdr:rowOff>
    </xdr:to>
    <xdr:sp macro="" textlink="">
      <xdr:nvSpPr>
        <xdr:cNvPr id="324" name="Explosão 1 323"/>
        <xdr:cNvSpPr/>
      </xdr:nvSpPr>
      <xdr:spPr>
        <a:xfrm>
          <a:off x="7151302" y="7079555"/>
          <a:ext cx="1465489" cy="97835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Estoque</a:t>
          </a:r>
          <a:r>
            <a:rPr lang="pt-BR" sz="800" baseline="0"/>
            <a:t> sem controle</a:t>
          </a:r>
          <a:endParaRPr lang="pt-BR" sz="800"/>
        </a:p>
      </xdr:txBody>
    </xdr:sp>
    <xdr:clientData/>
  </xdr:twoCellAnchor>
  <xdr:twoCellAnchor>
    <xdr:from>
      <xdr:col>6</xdr:col>
      <xdr:colOff>196099</xdr:colOff>
      <xdr:row>23</xdr:row>
      <xdr:rowOff>144410</xdr:rowOff>
    </xdr:from>
    <xdr:to>
      <xdr:col>7</xdr:col>
      <xdr:colOff>927715</xdr:colOff>
      <xdr:row>29</xdr:row>
      <xdr:rowOff>141146</xdr:rowOff>
    </xdr:to>
    <xdr:sp macro="" textlink="">
      <xdr:nvSpPr>
        <xdr:cNvPr id="325" name="Explosão 1 324"/>
        <xdr:cNvSpPr/>
      </xdr:nvSpPr>
      <xdr:spPr>
        <a:xfrm rot="1554147">
          <a:off x="6434974" y="3973460"/>
          <a:ext cx="1284066" cy="968286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4</xdr:col>
      <xdr:colOff>600253</xdr:colOff>
      <xdr:row>43</xdr:row>
      <xdr:rowOff>66460</xdr:rowOff>
    </xdr:from>
    <xdr:to>
      <xdr:col>7</xdr:col>
      <xdr:colOff>158019</xdr:colOff>
      <xdr:row>48</xdr:row>
      <xdr:rowOff>150825</xdr:rowOff>
    </xdr:to>
    <xdr:sp macro="" textlink="">
      <xdr:nvSpPr>
        <xdr:cNvPr id="326" name="Explosão 1 325"/>
        <xdr:cNvSpPr/>
      </xdr:nvSpPr>
      <xdr:spPr>
        <a:xfrm>
          <a:off x="5581828" y="7229260"/>
          <a:ext cx="1367516" cy="99876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4</xdr:col>
      <xdr:colOff>511823</xdr:colOff>
      <xdr:row>22</xdr:row>
      <xdr:rowOff>133016</xdr:rowOff>
    </xdr:from>
    <xdr:to>
      <xdr:col>6</xdr:col>
      <xdr:colOff>328750</xdr:colOff>
      <xdr:row>29</xdr:row>
      <xdr:rowOff>50563</xdr:rowOff>
    </xdr:to>
    <xdr:sp macro="" textlink="">
      <xdr:nvSpPr>
        <xdr:cNvPr id="327" name="Explosão 1 326"/>
        <xdr:cNvSpPr/>
      </xdr:nvSpPr>
      <xdr:spPr>
        <a:xfrm rot="19732507">
          <a:off x="5493398" y="3800141"/>
          <a:ext cx="1074227" cy="105102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Controle</a:t>
          </a:r>
          <a:r>
            <a:rPr lang="pt-BR" sz="700" baseline="0"/>
            <a:t> Qualidade</a:t>
          </a:r>
          <a:endParaRPr lang="pt-BR" sz="700"/>
        </a:p>
      </xdr:txBody>
    </xdr:sp>
    <xdr:clientData/>
  </xdr:twoCellAnchor>
  <xdr:twoCellAnchor>
    <xdr:from>
      <xdr:col>3</xdr:col>
      <xdr:colOff>1304826</xdr:colOff>
      <xdr:row>28</xdr:row>
      <xdr:rowOff>76644</xdr:rowOff>
    </xdr:from>
    <xdr:to>
      <xdr:col>5</xdr:col>
      <xdr:colOff>287252</xdr:colOff>
      <xdr:row>36</xdr:row>
      <xdr:rowOff>27792</xdr:rowOff>
    </xdr:to>
    <xdr:sp macro="" textlink="">
      <xdr:nvSpPr>
        <xdr:cNvPr id="328" name="Explosão 1 327"/>
        <xdr:cNvSpPr/>
      </xdr:nvSpPr>
      <xdr:spPr>
        <a:xfrm rot="16910982">
          <a:off x="4768578" y="4813917"/>
          <a:ext cx="1246548" cy="104935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11</xdr:col>
      <xdr:colOff>201180</xdr:colOff>
      <xdr:row>8</xdr:row>
      <xdr:rowOff>76199</xdr:rowOff>
    </xdr:from>
    <xdr:to>
      <xdr:col>13</xdr:col>
      <xdr:colOff>720008</xdr:colOff>
      <xdr:row>15</xdr:row>
      <xdr:rowOff>59329</xdr:rowOff>
    </xdr:to>
    <xdr:sp macro="" textlink="">
      <xdr:nvSpPr>
        <xdr:cNvPr id="329" name="Explosão 1 328"/>
        <xdr:cNvSpPr/>
      </xdr:nvSpPr>
      <xdr:spPr>
        <a:xfrm rot="1029070">
          <a:off x="9859530" y="1466849"/>
          <a:ext cx="1738028" cy="112613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Probl. Liberação de OP</a:t>
          </a:r>
        </a:p>
      </xdr:txBody>
    </xdr:sp>
    <xdr:clientData/>
  </xdr:twoCellAnchor>
  <xdr:twoCellAnchor>
    <xdr:from>
      <xdr:col>14</xdr:col>
      <xdr:colOff>701852</xdr:colOff>
      <xdr:row>10</xdr:row>
      <xdr:rowOff>53392</xdr:rowOff>
    </xdr:from>
    <xdr:to>
      <xdr:col>17</xdr:col>
      <xdr:colOff>349083</xdr:colOff>
      <xdr:row>17</xdr:row>
      <xdr:rowOff>48049</xdr:rowOff>
    </xdr:to>
    <xdr:sp macro="" textlink="">
      <xdr:nvSpPr>
        <xdr:cNvPr id="330" name="Explosão 1 329"/>
        <xdr:cNvSpPr/>
      </xdr:nvSpPr>
      <xdr:spPr>
        <a:xfrm rot="2063156">
          <a:off x="12341402" y="1767892"/>
          <a:ext cx="1952281" cy="1137657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Falta Programação de Produção</a:t>
          </a:r>
        </a:p>
      </xdr:txBody>
    </xdr:sp>
    <xdr:clientData/>
  </xdr:twoCellAnchor>
  <xdr:twoCellAnchor>
    <xdr:from>
      <xdr:col>7</xdr:col>
      <xdr:colOff>146773</xdr:colOff>
      <xdr:row>13</xdr:row>
      <xdr:rowOff>126809</xdr:rowOff>
    </xdr:from>
    <xdr:to>
      <xdr:col>11</xdr:col>
      <xdr:colOff>101819</xdr:colOff>
      <xdr:row>23</xdr:row>
      <xdr:rowOff>97422</xdr:rowOff>
    </xdr:to>
    <xdr:sp macro="" textlink="">
      <xdr:nvSpPr>
        <xdr:cNvPr id="331" name="Explosão 1 330"/>
        <xdr:cNvSpPr/>
      </xdr:nvSpPr>
      <xdr:spPr>
        <a:xfrm rot="164791">
          <a:off x="6938098" y="2336609"/>
          <a:ext cx="2822071" cy="158986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050" b="1"/>
            <a:t>Fluxo</a:t>
          </a:r>
          <a:r>
            <a:rPr lang="pt-BR" sz="1050" b="1" baseline="0"/>
            <a:t> de informação Truncado</a:t>
          </a:r>
          <a:endParaRPr lang="pt-BR" sz="1050" b="1"/>
        </a:p>
      </xdr:txBody>
    </xdr:sp>
    <xdr:clientData/>
  </xdr:twoCellAnchor>
  <xdr:twoCellAnchor>
    <xdr:from>
      <xdr:col>11</xdr:col>
      <xdr:colOff>462899</xdr:colOff>
      <xdr:row>22</xdr:row>
      <xdr:rowOff>39969</xdr:rowOff>
    </xdr:from>
    <xdr:to>
      <xdr:col>13</xdr:col>
      <xdr:colOff>527765</xdr:colOff>
      <xdr:row>28</xdr:row>
      <xdr:rowOff>36705</xdr:rowOff>
    </xdr:to>
    <xdr:sp macro="" textlink="">
      <xdr:nvSpPr>
        <xdr:cNvPr id="332" name="Explosão 1 331"/>
        <xdr:cNvSpPr/>
      </xdr:nvSpPr>
      <xdr:spPr>
        <a:xfrm rot="1554147">
          <a:off x="10121249" y="3707094"/>
          <a:ext cx="1284066" cy="968286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10</xdr:col>
      <xdr:colOff>130923</xdr:colOff>
      <xdr:row>21</xdr:row>
      <xdr:rowOff>28575</xdr:rowOff>
    </xdr:from>
    <xdr:to>
      <xdr:col>11</xdr:col>
      <xdr:colOff>595550</xdr:colOff>
      <xdr:row>27</xdr:row>
      <xdr:rowOff>108047</xdr:rowOff>
    </xdr:to>
    <xdr:sp macro="" textlink="">
      <xdr:nvSpPr>
        <xdr:cNvPr id="333" name="Explosão 1 332"/>
        <xdr:cNvSpPr/>
      </xdr:nvSpPr>
      <xdr:spPr>
        <a:xfrm rot="19732507">
          <a:off x="9179673" y="3533775"/>
          <a:ext cx="1074227" cy="105102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Controle</a:t>
          </a:r>
          <a:r>
            <a:rPr lang="pt-BR" sz="700" baseline="0"/>
            <a:t> Qualidade</a:t>
          </a:r>
          <a:endParaRPr lang="pt-BR" sz="700"/>
        </a:p>
      </xdr:txBody>
    </xdr:sp>
    <xdr:clientData/>
  </xdr:twoCellAnchor>
  <xdr:twoCellAnchor>
    <xdr:from>
      <xdr:col>9</xdr:col>
      <xdr:colOff>114301</xdr:colOff>
      <xdr:row>26</xdr:row>
      <xdr:rowOff>134128</xdr:rowOff>
    </xdr:from>
    <xdr:to>
      <xdr:col>10</xdr:col>
      <xdr:colOff>554052</xdr:colOff>
      <xdr:row>34</xdr:row>
      <xdr:rowOff>85276</xdr:rowOff>
    </xdr:to>
    <xdr:sp macro="" textlink="">
      <xdr:nvSpPr>
        <xdr:cNvPr id="334" name="Explosão 1 333"/>
        <xdr:cNvSpPr/>
      </xdr:nvSpPr>
      <xdr:spPr>
        <a:xfrm rot="16910982">
          <a:off x="8454853" y="4547551"/>
          <a:ext cx="1246548" cy="104935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12278</xdr:colOff>
      <xdr:row>26</xdr:row>
      <xdr:rowOff>160565</xdr:rowOff>
    </xdr:from>
    <xdr:to>
      <xdr:col>3</xdr:col>
      <xdr:colOff>9525</xdr:colOff>
      <xdr:row>31</xdr:row>
      <xdr:rowOff>16329</xdr:rowOff>
    </xdr:to>
    <xdr:grpSp>
      <xdr:nvGrpSpPr>
        <xdr:cNvPr id="2" name="Processo01"/>
        <xdr:cNvGrpSpPr>
          <a:grpSpLocks/>
        </xdr:cNvGrpSpPr>
      </xdr:nvGrpSpPr>
      <xdr:grpSpPr bwMode="auto">
        <a:xfrm>
          <a:off x="2545928" y="4475390"/>
          <a:ext cx="1025947" cy="665389"/>
          <a:chOff x="1276" y="62"/>
          <a:chExt cx="90" cy="90"/>
        </a:xfrm>
      </xdr:grpSpPr>
      <xdr:sp macro="" textlink="">
        <xdr:nvSpPr>
          <xdr:cNvPr id="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</xdr:col>
      <xdr:colOff>12276</xdr:colOff>
      <xdr:row>32</xdr:row>
      <xdr:rowOff>151040</xdr:rowOff>
    </xdr:from>
    <xdr:to>
      <xdr:col>3</xdr:col>
      <xdr:colOff>9523</xdr:colOff>
      <xdr:row>34</xdr:row>
      <xdr:rowOff>54429</xdr:rowOff>
    </xdr:to>
    <xdr:sp macro="" textlink="">
      <xdr:nvSpPr>
        <xdr:cNvPr id="6" name="Text 22"/>
        <xdr:cNvSpPr txBox="1">
          <a:spLocks noChangeArrowheads="1"/>
        </xdr:cNvSpPr>
      </xdr:nvSpPr>
      <xdr:spPr bwMode="auto">
        <a:xfrm>
          <a:off x="2545926" y="5437415"/>
          <a:ext cx="1025947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2</xdr:col>
      <xdr:colOff>12276</xdr:colOff>
      <xdr:row>36</xdr:row>
      <xdr:rowOff>12942</xdr:rowOff>
    </xdr:from>
    <xdr:to>
      <xdr:col>3</xdr:col>
      <xdr:colOff>9523</xdr:colOff>
      <xdr:row>37</xdr:row>
      <xdr:rowOff>75082</xdr:rowOff>
    </xdr:to>
    <xdr:sp macro="" textlink="">
      <xdr:nvSpPr>
        <xdr:cNvPr id="7" name="Text 22"/>
        <xdr:cNvSpPr txBox="1">
          <a:spLocks noChangeArrowheads="1"/>
        </xdr:cNvSpPr>
      </xdr:nvSpPr>
      <xdr:spPr bwMode="auto">
        <a:xfrm>
          <a:off x="2545926" y="5947017"/>
          <a:ext cx="1025947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12276</xdr:colOff>
      <xdr:row>37</xdr:row>
      <xdr:rowOff>103657</xdr:rowOff>
    </xdr:from>
    <xdr:to>
      <xdr:col>3</xdr:col>
      <xdr:colOff>9523</xdr:colOff>
      <xdr:row>39</xdr:row>
      <xdr:rowOff>12942</xdr:rowOff>
    </xdr:to>
    <xdr:sp macro="" textlink="">
      <xdr:nvSpPr>
        <xdr:cNvPr id="8" name="Text 22"/>
        <xdr:cNvSpPr txBox="1">
          <a:spLocks noChangeArrowheads="1"/>
        </xdr:cNvSpPr>
      </xdr:nvSpPr>
      <xdr:spPr bwMode="auto">
        <a:xfrm>
          <a:off x="2545926" y="6199657"/>
          <a:ext cx="1025947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2</xdr:col>
      <xdr:colOff>12276</xdr:colOff>
      <xdr:row>39</xdr:row>
      <xdr:rowOff>49682</xdr:rowOff>
    </xdr:from>
    <xdr:to>
      <xdr:col>3</xdr:col>
      <xdr:colOff>9523</xdr:colOff>
      <xdr:row>40</xdr:row>
      <xdr:rowOff>132232</xdr:rowOff>
    </xdr:to>
    <xdr:sp macro="" textlink="">
      <xdr:nvSpPr>
        <xdr:cNvPr id="9" name="Text 22"/>
        <xdr:cNvSpPr txBox="1">
          <a:spLocks noChangeArrowheads="1"/>
        </xdr:cNvSpPr>
      </xdr:nvSpPr>
      <xdr:spPr bwMode="auto">
        <a:xfrm>
          <a:off x="2545926" y="6469532"/>
          <a:ext cx="1025947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2</xdr:col>
      <xdr:colOff>12276</xdr:colOff>
      <xdr:row>42</xdr:row>
      <xdr:rowOff>94132</xdr:rowOff>
    </xdr:from>
    <xdr:to>
      <xdr:col>3</xdr:col>
      <xdr:colOff>9523</xdr:colOff>
      <xdr:row>44</xdr:row>
      <xdr:rowOff>95250</xdr:rowOff>
    </xdr:to>
    <xdr:sp macro="" textlink="">
      <xdr:nvSpPr>
        <xdr:cNvPr id="10" name="Text 22"/>
        <xdr:cNvSpPr txBox="1">
          <a:spLocks noChangeArrowheads="1"/>
        </xdr:cNvSpPr>
      </xdr:nvSpPr>
      <xdr:spPr bwMode="auto">
        <a:xfrm>
          <a:off x="2545926" y="7066432"/>
          <a:ext cx="1025947" cy="37259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12277</xdr:colOff>
      <xdr:row>40</xdr:row>
      <xdr:rowOff>160807</xdr:rowOff>
    </xdr:from>
    <xdr:to>
      <xdr:col>3</xdr:col>
      <xdr:colOff>9524</xdr:colOff>
      <xdr:row>42</xdr:row>
      <xdr:rowOff>68732</xdr:rowOff>
    </xdr:to>
    <xdr:sp macro="" textlink="">
      <xdr:nvSpPr>
        <xdr:cNvPr id="11" name="Text 22"/>
        <xdr:cNvSpPr txBox="1">
          <a:spLocks noChangeArrowheads="1"/>
        </xdr:cNvSpPr>
      </xdr:nvSpPr>
      <xdr:spPr bwMode="auto">
        <a:xfrm>
          <a:off x="2545927" y="6752107"/>
          <a:ext cx="1025947" cy="2889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2</xdr:col>
      <xdr:colOff>276225</xdr:colOff>
      <xdr:row>29</xdr:row>
      <xdr:rowOff>111579</xdr:rowOff>
    </xdr:from>
    <xdr:to>
      <xdr:col>2</xdr:col>
      <xdr:colOff>465533</xdr:colOff>
      <xdr:row>30</xdr:row>
      <xdr:rowOff>104776</xdr:rowOff>
    </xdr:to>
    <xdr:grpSp>
      <xdr:nvGrpSpPr>
        <xdr:cNvPr id="12" name="Operador01"/>
        <xdr:cNvGrpSpPr>
          <a:grpSpLocks/>
        </xdr:cNvGrpSpPr>
      </xdr:nvGrpSpPr>
      <xdr:grpSpPr bwMode="auto">
        <a:xfrm>
          <a:off x="2809875" y="4912179"/>
          <a:ext cx="189308" cy="155122"/>
          <a:chOff x="1113" y="728"/>
          <a:chExt cx="106" cy="91"/>
        </a:xfrm>
      </xdr:grpSpPr>
      <xdr:sp macro="" textlink="">
        <xdr:nvSpPr>
          <xdr:cNvPr id="13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695357</xdr:colOff>
      <xdr:row>29</xdr:row>
      <xdr:rowOff>83003</xdr:rowOff>
    </xdr:from>
    <xdr:to>
      <xdr:col>2</xdr:col>
      <xdr:colOff>901946</xdr:colOff>
      <xdr:row>30</xdr:row>
      <xdr:rowOff>121103</xdr:rowOff>
    </xdr:to>
    <xdr:sp macro="" textlink="">
      <xdr:nvSpPr>
        <xdr:cNvPr id="15" name="Text 22"/>
        <xdr:cNvSpPr txBox="1">
          <a:spLocks noChangeArrowheads="1"/>
        </xdr:cNvSpPr>
      </xdr:nvSpPr>
      <xdr:spPr bwMode="auto">
        <a:xfrm>
          <a:off x="3229007" y="4883603"/>
          <a:ext cx="206589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919871</xdr:colOff>
      <xdr:row>29</xdr:row>
      <xdr:rowOff>78926</xdr:rowOff>
    </xdr:from>
    <xdr:to>
      <xdr:col>1</xdr:col>
      <xdr:colOff>367421</xdr:colOff>
      <xdr:row>33</xdr:row>
      <xdr:rowOff>10891</xdr:rowOff>
    </xdr:to>
    <xdr:grpSp>
      <xdr:nvGrpSpPr>
        <xdr:cNvPr id="16" name="Estoque01"/>
        <xdr:cNvGrpSpPr>
          <a:grpSpLocks/>
        </xdr:cNvGrpSpPr>
      </xdr:nvGrpSpPr>
      <xdr:grpSpPr bwMode="auto">
        <a:xfrm>
          <a:off x="919871" y="4879526"/>
          <a:ext cx="895350" cy="579665"/>
          <a:chOff x="1472" y="116"/>
          <a:chExt cx="66" cy="74"/>
        </a:xfrm>
      </xdr:grpSpPr>
      <xdr:sp macro="" textlink="">
        <xdr:nvSpPr>
          <xdr:cNvPr id="17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0</xdr:col>
      <xdr:colOff>209550</xdr:colOff>
      <xdr:row>33</xdr:row>
      <xdr:rowOff>86772</xdr:rowOff>
    </xdr:from>
    <xdr:to>
      <xdr:col>1</xdr:col>
      <xdr:colOff>969815</xdr:colOff>
      <xdr:row>37</xdr:row>
      <xdr:rowOff>123825</xdr:rowOff>
    </xdr:to>
    <xdr:sp macro="" textlink="">
      <xdr:nvSpPr>
        <xdr:cNvPr id="19" name="CaixaDeTexto 18"/>
        <xdr:cNvSpPr txBox="1"/>
      </xdr:nvSpPr>
      <xdr:spPr>
        <a:xfrm>
          <a:off x="209550" y="5535072"/>
          <a:ext cx="2208065" cy="6847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PP                             = 69.125 Kg</a:t>
          </a:r>
        </a:p>
        <a:p>
          <a:pPr algn="ctr"/>
          <a:r>
            <a:rPr lang="pt-BR" sz="1200"/>
            <a:t>Anti</a:t>
          </a:r>
          <a:r>
            <a:rPr lang="pt-BR" sz="1200" baseline="0"/>
            <a:t> Fibrilante     =     2.025  Kg</a:t>
          </a:r>
        </a:p>
        <a:p>
          <a:pPr algn="ctr"/>
          <a:r>
            <a:rPr lang="pt-BR" sz="1200" baseline="0"/>
            <a:t>Corante Branco   =        675 Kg</a:t>
          </a:r>
        </a:p>
      </xdr:txBody>
    </xdr:sp>
    <xdr:clientData/>
  </xdr:twoCellAnchor>
  <xdr:twoCellAnchor>
    <xdr:from>
      <xdr:col>0</xdr:col>
      <xdr:colOff>994682</xdr:colOff>
      <xdr:row>9</xdr:row>
      <xdr:rowOff>14968</xdr:rowOff>
    </xdr:from>
    <xdr:to>
      <xdr:col>0</xdr:col>
      <xdr:colOff>1302204</xdr:colOff>
      <xdr:row>30</xdr:row>
      <xdr:rowOff>102054</xdr:rowOff>
    </xdr:to>
    <xdr:sp macro="" textlink="">
      <xdr:nvSpPr>
        <xdr:cNvPr id="20" name="Acabados01"/>
        <xdr:cNvSpPr>
          <a:spLocks/>
        </xdr:cNvSpPr>
      </xdr:nvSpPr>
      <xdr:spPr bwMode="auto">
        <a:xfrm rot="4638412">
          <a:off x="-600075" y="3162300"/>
          <a:ext cx="3497036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342944</xdr:colOff>
      <xdr:row>32</xdr:row>
      <xdr:rowOff>43543</xdr:rowOff>
    </xdr:from>
    <xdr:to>
      <xdr:col>14</xdr:col>
      <xdr:colOff>402814</xdr:colOff>
      <xdr:row>35</xdr:row>
      <xdr:rowOff>159204</xdr:rowOff>
    </xdr:to>
    <xdr:grpSp>
      <xdr:nvGrpSpPr>
        <xdr:cNvPr id="21" name="Estoque01"/>
        <xdr:cNvGrpSpPr>
          <a:grpSpLocks/>
        </xdr:cNvGrpSpPr>
      </xdr:nvGrpSpPr>
      <xdr:grpSpPr bwMode="auto">
        <a:xfrm>
          <a:off x="11220494" y="5329918"/>
          <a:ext cx="821870" cy="601436"/>
          <a:chOff x="1472" y="116"/>
          <a:chExt cx="66" cy="74"/>
        </a:xfrm>
      </xdr:grpSpPr>
      <xdr:sp macro="" textlink="">
        <xdr:nvSpPr>
          <xdr:cNvPr id="22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3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5</xdr:col>
      <xdr:colOff>43582</xdr:colOff>
      <xdr:row>28</xdr:row>
      <xdr:rowOff>47625</xdr:rowOff>
    </xdr:from>
    <xdr:to>
      <xdr:col>7</xdr:col>
      <xdr:colOff>0</xdr:colOff>
      <xdr:row>32</xdr:row>
      <xdr:rowOff>66675</xdr:rowOff>
    </xdr:to>
    <xdr:grpSp>
      <xdr:nvGrpSpPr>
        <xdr:cNvPr id="24" name="Processo01"/>
        <xdr:cNvGrpSpPr>
          <a:grpSpLocks/>
        </xdr:cNvGrpSpPr>
      </xdr:nvGrpSpPr>
      <xdr:grpSpPr bwMode="auto">
        <a:xfrm>
          <a:off x="5672857" y="4686300"/>
          <a:ext cx="1118468" cy="666750"/>
          <a:chOff x="1276" y="62"/>
          <a:chExt cx="90" cy="90"/>
        </a:xfrm>
      </xdr:grpSpPr>
      <xdr:sp macro="" textlink="">
        <xdr:nvSpPr>
          <xdr:cNvPr id="25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TECELAGEM</a:t>
            </a:r>
            <a:endParaRPr lang="pt-BR" sz="900">
              <a:effectLst/>
            </a:endParaRPr>
          </a:p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12 máq. ident.</a:t>
            </a:r>
            <a:endParaRPr lang="pt-BR" sz="900">
              <a:effectLst/>
            </a:endParaRPr>
          </a:p>
        </xdr:txBody>
      </xdr:sp>
    </xdr:grpSp>
    <xdr:clientData/>
  </xdr:twoCellAnchor>
  <xdr:twoCellAnchor>
    <xdr:from>
      <xdr:col>5</xdr:col>
      <xdr:colOff>45823</xdr:colOff>
      <xdr:row>32</xdr:row>
      <xdr:rowOff>92449</xdr:rowOff>
    </xdr:from>
    <xdr:to>
      <xdr:col>7</xdr:col>
      <xdr:colOff>2232</xdr:colOff>
      <xdr:row>34</xdr:row>
      <xdr:rowOff>2242</xdr:rowOff>
    </xdr:to>
    <xdr:sp macro="" textlink="">
      <xdr:nvSpPr>
        <xdr:cNvPr id="28" name="Text 22"/>
        <xdr:cNvSpPr txBox="1">
          <a:spLocks noChangeArrowheads="1"/>
        </xdr:cNvSpPr>
      </xdr:nvSpPr>
      <xdr:spPr bwMode="auto">
        <a:xfrm>
          <a:off x="5675098" y="5378824"/>
          <a:ext cx="1118459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946,37 min.</a:t>
          </a:r>
        </a:p>
      </xdr:txBody>
    </xdr:sp>
    <xdr:clientData/>
  </xdr:twoCellAnchor>
  <xdr:twoCellAnchor>
    <xdr:from>
      <xdr:col>5</xdr:col>
      <xdr:colOff>45904</xdr:colOff>
      <xdr:row>34</xdr:row>
      <xdr:rowOff>25773</xdr:rowOff>
    </xdr:from>
    <xdr:to>
      <xdr:col>7</xdr:col>
      <xdr:colOff>2313</xdr:colOff>
      <xdr:row>35</xdr:row>
      <xdr:rowOff>92448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5675179" y="5635998"/>
          <a:ext cx="11184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45904</xdr:colOff>
      <xdr:row>35</xdr:row>
      <xdr:rowOff>121023</xdr:rowOff>
    </xdr:from>
    <xdr:to>
      <xdr:col>7</xdr:col>
      <xdr:colOff>2313</xdr:colOff>
      <xdr:row>37</xdr:row>
      <xdr:rowOff>25773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5675179" y="5893173"/>
          <a:ext cx="11184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45904</xdr:colOff>
      <xdr:row>37</xdr:row>
      <xdr:rowOff>54348</xdr:rowOff>
    </xdr:from>
    <xdr:to>
      <xdr:col>7</xdr:col>
      <xdr:colOff>2313</xdr:colOff>
      <xdr:row>38</xdr:row>
      <xdr:rowOff>121023</xdr:rowOff>
    </xdr:to>
    <xdr:sp macro="" textlink="">
      <xdr:nvSpPr>
        <xdr:cNvPr id="31" name="Text 22"/>
        <xdr:cNvSpPr txBox="1">
          <a:spLocks noChangeArrowheads="1"/>
        </xdr:cNvSpPr>
      </xdr:nvSpPr>
      <xdr:spPr bwMode="auto">
        <a:xfrm>
          <a:off x="5675179" y="6150348"/>
          <a:ext cx="1118459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1,1764%</a:t>
          </a:r>
        </a:p>
      </xdr:txBody>
    </xdr:sp>
    <xdr:clientData/>
  </xdr:twoCellAnchor>
  <xdr:twoCellAnchor>
    <xdr:from>
      <xdr:col>5</xdr:col>
      <xdr:colOff>45904</xdr:colOff>
      <xdr:row>38</xdr:row>
      <xdr:rowOff>149598</xdr:rowOff>
    </xdr:from>
    <xdr:to>
      <xdr:col>7</xdr:col>
      <xdr:colOff>2313</xdr:colOff>
      <xdr:row>40</xdr:row>
      <xdr:rowOff>54348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5675179" y="6407523"/>
          <a:ext cx="1118459" cy="2381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45904</xdr:colOff>
      <xdr:row>41</xdr:row>
      <xdr:rowOff>187698</xdr:rowOff>
    </xdr:from>
    <xdr:to>
      <xdr:col>7</xdr:col>
      <xdr:colOff>2313</xdr:colOff>
      <xdr:row>44</xdr:row>
      <xdr:rowOff>0</xdr:rowOff>
    </xdr:to>
    <xdr:sp macro="" textlink="">
      <xdr:nvSpPr>
        <xdr:cNvPr id="33" name="Text 22"/>
        <xdr:cNvSpPr txBox="1">
          <a:spLocks noChangeArrowheads="1"/>
        </xdr:cNvSpPr>
      </xdr:nvSpPr>
      <xdr:spPr bwMode="auto">
        <a:xfrm>
          <a:off x="5675179" y="6969498"/>
          <a:ext cx="1118459" cy="37427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733,6 min/dia</a:t>
          </a:r>
        </a:p>
      </xdr:txBody>
    </xdr:sp>
    <xdr:clientData/>
  </xdr:twoCellAnchor>
  <xdr:twoCellAnchor>
    <xdr:from>
      <xdr:col>5</xdr:col>
      <xdr:colOff>45905</xdr:colOff>
      <xdr:row>40</xdr:row>
      <xdr:rowOff>82923</xdr:rowOff>
    </xdr:from>
    <xdr:to>
      <xdr:col>7</xdr:col>
      <xdr:colOff>2314</xdr:colOff>
      <xdr:row>41</xdr:row>
      <xdr:rowOff>149598</xdr:rowOff>
    </xdr:to>
    <xdr:sp macro="" textlink="">
      <xdr:nvSpPr>
        <xdr:cNvPr id="34" name="Text 22"/>
        <xdr:cNvSpPr txBox="1">
          <a:spLocks noChangeArrowheads="1"/>
        </xdr:cNvSpPr>
      </xdr:nvSpPr>
      <xdr:spPr bwMode="auto">
        <a:xfrm>
          <a:off x="5675180" y="6674223"/>
          <a:ext cx="1118459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5</xdr:col>
      <xdr:colOff>119783</xdr:colOff>
      <xdr:row>31</xdr:row>
      <xdr:rowOff>0</xdr:rowOff>
    </xdr:from>
    <xdr:to>
      <xdr:col>5</xdr:col>
      <xdr:colOff>327241</xdr:colOff>
      <xdr:row>31</xdr:row>
      <xdr:rowOff>123825</xdr:rowOff>
    </xdr:to>
    <xdr:grpSp>
      <xdr:nvGrpSpPr>
        <xdr:cNvPr id="35" name="Operador01"/>
        <xdr:cNvGrpSpPr>
          <a:grpSpLocks/>
        </xdr:cNvGrpSpPr>
      </xdr:nvGrpSpPr>
      <xdr:grpSpPr bwMode="auto">
        <a:xfrm>
          <a:off x="5749058" y="5124450"/>
          <a:ext cx="207458" cy="123825"/>
          <a:chOff x="1113" y="728"/>
          <a:chExt cx="106" cy="91"/>
        </a:xfrm>
      </xdr:grpSpPr>
      <xdr:sp macro="" textlink="">
        <xdr:nvSpPr>
          <xdr:cNvPr id="3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12291</xdr:colOff>
      <xdr:row>30</xdr:row>
      <xdr:rowOff>130547</xdr:rowOff>
    </xdr:from>
    <xdr:to>
      <xdr:col>6</xdr:col>
      <xdr:colOff>260603</xdr:colOff>
      <xdr:row>32</xdr:row>
      <xdr:rowOff>11765</xdr:rowOff>
    </xdr:to>
    <xdr:sp macro="" textlink="">
      <xdr:nvSpPr>
        <xdr:cNvPr id="38" name="Text 22"/>
        <xdr:cNvSpPr txBox="1">
          <a:spLocks noChangeArrowheads="1"/>
        </xdr:cNvSpPr>
      </xdr:nvSpPr>
      <xdr:spPr bwMode="auto">
        <a:xfrm>
          <a:off x="6251166" y="5093072"/>
          <a:ext cx="248312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9</xdr:col>
      <xdr:colOff>608295</xdr:colOff>
      <xdr:row>28</xdr:row>
      <xdr:rowOff>55771</xdr:rowOff>
    </xdr:from>
    <xdr:to>
      <xdr:col>13</xdr:col>
      <xdr:colOff>1</xdr:colOff>
      <xdr:row>32</xdr:row>
      <xdr:rowOff>74821</xdr:rowOff>
    </xdr:to>
    <xdr:grpSp>
      <xdr:nvGrpSpPr>
        <xdr:cNvPr id="39" name="Processo01"/>
        <xdr:cNvGrpSpPr>
          <a:grpSpLocks/>
        </xdr:cNvGrpSpPr>
      </xdr:nvGrpSpPr>
      <xdr:grpSpPr bwMode="auto">
        <a:xfrm>
          <a:off x="9047445" y="4694446"/>
          <a:ext cx="1830106" cy="666750"/>
          <a:chOff x="1276" y="62"/>
          <a:chExt cx="90" cy="90"/>
        </a:xfrm>
      </xdr:grpSpPr>
      <xdr:sp macro="" textlink="">
        <xdr:nvSpPr>
          <xdr:cNvPr id="4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ENROLADEIRA</a:t>
            </a:r>
          </a:p>
        </xdr:txBody>
      </xdr:sp>
    </xdr:grpSp>
    <xdr:clientData/>
  </xdr:twoCellAnchor>
  <xdr:twoCellAnchor>
    <xdr:from>
      <xdr:col>9</xdr:col>
      <xdr:colOff>606603</xdr:colOff>
      <xdr:row>32</xdr:row>
      <xdr:rowOff>109240</xdr:rowOff>
    </xdr:from>
    <xdr:to>
      <xdr:col>12</xdr:col>
      <xdr:colOff>609559</xdr:colOff>
      <xdr:row>33</xdr:row>
      <xdr:rowOff>149679</xdr:rowOff>
    </xdr:to>
    <xdr:sp macro="" textlink="">
      <xdr:nvSpPr>
        <xdr:cNvPr id="43" name="Text 22"/>
        <xdr:cNvSpPr txBox="1">
          <a:spLocks noChangeArrowheads="1"/>
        </xdr:cNvSpPr>
      </xdr:nvSpPr>
      <xdr:spPr bwMode="auto">
        <a:xfrm>
          <a:off x="9045753" y="5395615"/>
          <a:ext cx="1831756" cy="202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12,85 min.</a:t>
          </a:r>
        </a:p>
      </xdr:txBody>
    </xdr:sp>
    <xdr:clientData/>
  </xdr:twoCellAnchor>
  <xdr:twoCellAnchor>
    <xdr:from>
      <xdr:col>9</xdr:col>
      <xdr:colOff>606685</xdr:colOff>
      <xdr:row>34</xdr:row>
      <xdr:rowOff>36161</xdr:rowOff>
    </xdr:from>
    <xdr:to>
      <xdr:col>13</xdr:col>
      <xdr:colOff>1014</xdr:colOff>
      <xdr:row>35</xdr:row>
      <xdr:rowOff>54428</xdr:rowOff>
    </xdr:to>
    <xdr:sp macro="" textlink="">
      <xdr:nvSpPr>
        <xdr:cNvPr id="44" name="Text 22"/>
        <xdr:cNvSpPr txBox="1">
          <a:spLocks noChangeArrowheads="1"/>
        </xdr:cNvSpPr>
      </xdr:nvSpPr>
      <xdr:spPr bwMode="auto">
        <a:xfrm>
          <a:off x="9045835" y="5646386"/>
          <a:ext cx="1832729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67 min.</a:t>
          </a:r>
        </a:p>
      </xdr:txBody>
    </xdr:sp>
    <xdr:clientData/>
  </xdr:twoCellAnchor>
  <xdr:twoCellAnchor>
    <xdr:from>
      <xdr:col>9</xdr:col>
      <xdr:colOff>606685</xdr:colOff>
      <xdr:row>35</xdr:row>
      <xdr:rowOff>137813</xdr:rowOff>
    </xdr:from>
    <xdr:to>
      <xdr:col>13</xdr:col>
      <xdr:colOff>1014</xdr:colOff>
      <xdr:row>37</xdr:row>
      <xdr:rowOff>13607</xdr:rowOff>
    </xdr:to>
    <xdr:sp macro="" textlink="">
      <xdr:nvSpPr>
        <xdr:cNvPr id="45" name="Text 22"/>
        <xdr:cNvSpPr txBox="1">
          <a:spLocks noChangeArrowheads="1"/>
        </xdr:cNvSpPr>
      </xdr:nvSpPr>
      <xdr:spPr bwMode="auto">
        <a:xfrm>
          <a:off x="9045835" y="5909963"/>
          <a:ext cx="1832729" cy="19964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606684</xdr:colOff>
      <xdr:row>37</xdr:row>
      <xdr:rowOff>64736</xdr:rowOff>
    </xdr:from>
    <xdr:to>
      <xdr:col>13</xdr:col>
      <xdr:colOff>1013</xdr:colOff>
      <xdr:row>38</xdr:row>
      <xdr:rowOff>122464</xdr:rowOff>
    </xdr:to>
    <xdr:sp macro="" textlink="">
      <xdr:nvSpPr>
        <xdr:cNvPr id="46" name="Text 22"/>
        <xdr:cNvSpPr txBox="1">
          <a:spLocks noChangeArrowheads="1"/>
        </xdr:cNvSpPr>
      </xdr:nvSpPr>
      <xdr:spPr bwMode="auto">
        <a:xfrm>
          <a:off x="9045834" y="6160736"/>
          <a:ext cx="1832729" cy="21965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0%</a:t>
          </a:r>
        </a:p>
      </xdr:txBody>
    </xdr:sp>
    <xdr:clientData/>
  </xdr:twoCellAnchor>
  <xdr:twoCellAnchor>
    <xdr:from>
      <xdr:col>9</xdr:col>
      <xdr:colOff>606685</xdr:colOff>
      <xdr:row>39</xdr:row>
      <xdr:rowOff>3103</xdr:rowOff>
    </xdr:from>
    <xdr:to>
      <xdr:col>13</xdr:col>
      <xdr:colOff>1014</xdr:colOff>
      <xdr:row>40</xdr:row>
      <xdr:rowOff>54429</xdr:rowOff>
    </xdr:to>
    <xdr:sp macro="" textlink="">
      <xdr:nvSpPr>
        <xdr:cNvPr id="47" name="Text 22"/>
        <xdr:cNvSpPr txBox="1">
          <a:spLocks noChangeArrowheads="1"/>
        </xdr:cNvSpPr>
      </xdr:nvSpPr>
      <xdr:spPr bwMode="auto">
        <a:xfrm>
          <a:off x="9045835" y="6422953"/>
          <a:ext cx="1832729" cy="22277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9</xdr:col>
      <xdr:colOff>606685</xdr:colOff>
      <xdr:row>42</xdr:row>
      <xdr:rowOff>26636</xdr:rowOff>
    </xdr:from>
    <xdr:to>
      <xdr:col>13</xdr:col>
      <xdr:colOff>1014</xdr:colOff>
      <xdr:row>43</xdr:row>
      <xdr:rowOff>122464</xdr:rowOff>
    </xdr:to>
    <xdr:sp macro="" textlink="">
      <xdr:nvSpPr>
        <xdr:cNvPr id="48" name="Text 22"/>
        <xdr:cNvSpPr txBox="1">
          <a:spLocks noChangeArrowheads="1"/>
        </xdr:cNvSpPr>
      </xdr:nvSpPr>
      <xdr:spPr bwMode="auto">
        <a:xfrm>
          <a:off x="9045835" y="6998936"/>
          <a:ext cx="1832729" cy="28632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397,1 min./dia</a:t>
          </a:r>
        </a:p>
      </xdr:txBody>
    </xdr:sp>
    <xdr:clientData/>
  </xdr:twoCellAnchor>
  <xdr:twoCellAnchor>
    <xdr:from>
      <xdr:col>9</xdr:col>
      <xdr:colOff>606686</xdr:colOff>
      <xdr:row>40</xdr:row>
      <xdr:rowOff>99715</xdr:rowOff>
    </xdr:from>
    <xdr:to>
      <xdr:col>13</xdr:col>
      <xdr:colOff>1015</xdr:colOff>
      <xdr:row>41</xdr:row>
      <xdr:rowOff>149679</xdr:rowOff>
    </xdr:to>
    <xdr:sp macro="" textlink="">
      <xdr:nvSpPr>
        <xdr:cNvPr id="49" name="Text 22"/>
        <xdr:cNvSpPr txBox="1">
          <a:spLocks noChangeArrowheads="1"/>
        </xdr:cNvSpPr>
      </xdr:nvSpPr>
      <xdr:spPr bwMode="auto">
        <a:xfrm>
          <a:off x="9045836" y="6691015"/>
          <a:ext cx="1832729" cy="2404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94,56%</a:t>
          </a:r>
        </a:p>
      </xdr:txBody>
    </xdr:sp>
    <xdr:clientData/>
  </xdr:twoCellAnchor>
  <xdr:twoCellAnchor>
    <xdr:from>
      <xdr:col>11</xdr:col>
      <xdr:colOff>58558</xdr:colOff>
      <xdr:row>30</xdr:row>
      <xdr:rowOff>157825</xdr:rowOff>
    </xdr:from>
    <xdr:to>
      <xdr:col>11</xdr:col>
      <xdr:colOff>309385</xdr:colOff>
      <xdr:row>31</xdr:row>
      <xdr:rowOff>129250</xdr:rowOff>
    </xdr:to>
    <xdr:grpSp>
      <xdr:nvGrpSpPr>
        <xdr:cNvPr id="50" name="Operador01"/>
        <xdr:cNvGrpSpPr>
          <a:grpSpLocks/>
        </xdr:cNvGrpSpPr>
      </xdr:nvGrpSpPr>
      <xdr:grpSpPr bwMode="auto">
        <a:xfrm>
          <a:off x="9716908" y="5120350"/>
          <a:ext cx="250827" cy="133350"/>
          <a:chOff x="1113" y="728"/>
          <a:chExt cx="106" cy="91"/>
        </a:xfrm>
      </xdr:grpSpPr>
      <xdr:sp macro="" textlink="">
        <xdr:nvSpPr>
          <xdr:cNvPr id="51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2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559456</xdr:colOff>
      <xdr:row>30</xdr:row>
      <xdr:rowOff>133731</xdr:rowOff>
    </xdr:from>
    <xdr:to>
      <xdr:col>12</xdr:col>
      <xdr:colOff>243510</xdr:colOff>
      <xdr:row>32</xdr:row>
      <xdr:rowOff>8546</xdr:rowOff>
    </xdr:to>
    <xdr:sp macro="" textlink="">
      <xdr:nvSpPr>
        <xdr:cNvPr id="53" name="Text 22"/>
        <xdr:cNvSpPr txBox="1">
          <a:spLocks noChangeArrowheads="1"/>
        </xdr:cNvSpPr>
      </xdr:nvSpPr>
      <xdr:spPr bwMode="auto">
        <a:xfrm>
          <a:off x="10217806" y="5096256"/>
          <a:ext cx="293654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2</xdr:col>
      <xdr:colOff>5928</xdr:colOff>
      <xdr:row>34</xdr:row>
      <xdr:rowOff>90288</xdr:rowOff>
    </xdr:from>
    <xdr:to>
      <xdr:col>3</xdr:col>
      <xdr:colOff>8898</xdr:colOff>
      <xdr:row>35</xdr:row>
      <xdr:rowOff>152626</xdr:rowOff>
    </xdr:to>
    <xdr:sp macro="" textlink="">
      <xdr:nvSpPr>
        <xdr:cNvPr id="54" name="Text 22"/>
        <xdr:cNvSpPr txBox="1">
          <a:spLocks noChangeArrowheads="1"/>
        </xdr:cNvSpPr>
      </xdr:nvSpPr>
      <xdr:spPr bwMode="auto">
        <a:xfrm>
          <a:off x="2539578" y="5700513"/>
          <a:ext cx="1031670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0</xdr:col>
      <xdr:colOff>93912</xdr:colOff>
      <xdr:row>49</xdr:row>
      <xdr:rowOff>84395</xdr:rowOff>
    </xdr:from>
    <xdr:to>
      <xdr:col>1</xdr:col>
      <xdr:colOff>949298</xdr:colOff>
      <xdr:row>57</xdr:row>
      <xdr:rowOff>151435</xdr:rowOff>
    </xdr:to>
    <xdr:pic>
      <xdr:nvPicPr>
        <xdr:cNvPr id="5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2" y="8342570"/>
          <a:ext cx="230318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1019182</xdr:colOff>
      <xdr:row>49</xdr:row>
      <xdr:rowOff>76200</xdr:rowOff>
    </xdr:from>
    <xdr:to>
      <xdr:col>3</xdr:col>
      <xdr:colOff>1191128</xdr:colOff>
      <xdr:row>57</xdr:row>
      <xdr:rowOff>143240</xdr:rowOff>
    </xdr:to>
    <xdr:pic>
      <xdr:nvPicPr>
        <xdr:cNvPr id="5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66982" y="8334375"/>
          <a:ext cx="228649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1024627</xdr:colOff>
      <xdr:row>58</xdr:row>
      <xdr:rowOff>88449</xdr:rowOff>
    </xdr:from>
    <xdr:to>
      <xdr:col>3</xdr:col>
      <xdr:colOff>1198693</xdr:colOff>
      <xdr:row>67</xdr:row>
      <xdr:rowOff>30302</xdr:rowOff>
    </xdr:to>
    <xdr:pic>
      <xdr:nvPicPr>
        <xdr:cNvPr id="5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2427" y="9870624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80274</xdr:colOff>
      <xdr:row>49</xdr:row>
      <xdr:rowOff>81643</xdr:rowOff>
    </xdr:from>
    <xdr:to>
      <xdr:col>7</xdr:col>
      <xdr:colOff>597218</xdr:colOff>
      <xdr:row>57</xdr:row>
      <xdr:rowOff>148683</xdr:rowOff>
    </xdr:to>
    <xdr:pic>
      <xdr:nvPicPr>
        <xdr:cNvPr id="5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61849" y="8339818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80291</xdr:colOff>
      <xdr:row>58</xdr:row>
      <xdr:rowOff>92531</xdr:rowOff>
    </xdr:from>
    <xdr:to>
      <xdr:col>7</xdr:col>
      <xdr:colOff>592236</xdr:colOff>
      <xdr:row>67</xdr:row>
      <xdr:rowOff>34384</xdr:rowOff>
    </xdr:to>
    <xdr:pic>
      <xdr:nvPicPr>
        <xdr:cNvPr id="5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61866" y="9874706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434576</xdr:colOff>
      <xdr:row>23</xdr:row>
      <xdr:rowOff>22708</xdr:rowOff>
    </xdr:from>
    <xdr:to>
      <xdr:col>20</xdr:col>
      <xdr:colOff>30399</xdr:colOff>
      <xdr:row>25</xdr:row>
      <xdr:rowOff>3658</xdr:rowOff>
    </xdr:to>
    <xdr:sp macro="" textlink="">
      <xdr:nvSpPr>
        <xdr:cNvPr id="60" name="Acabados01"/>
        <xdr:cNvSpPr>
          <a:spLocks/>
        </xdr:cNvSpPr>
      </xdr:nvSpPr>
      <xdr:spPr bwMode="auto">
        <a:xfrm rot="19226496">
          <a:off x="11312126" y="3851758"/>
          <a:ext cx="4853623" cy="30480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4082</xdr:colOff>
      <xdr:row>23</xdr:row>
      <xdr:rowOff>104775</xdr:rowOff>
    </xdr:from>
    <xdr:to>
      <xdr:col>2</xdr:col>
      <xdr:colOff>557893</xdr:colOff>
      <xdr:row>26</xdr:row>
      <xdr:rowOff>92529</xdr:rowOff>
    </xdr:to>
    <xdr:grpSp>
      <xdr:nvGrpSpPr>
        <xdr:cNvPr id="61" name="VaVer01"/>
        <xdr:cNvGrpSpPr>
          <a:grpSpLocks/>
        </xdr:cNvGrpSpPr>
      </xdr:nvGrpSpPr>
      <xdr:grpSpPr bwMode="auto">
        <a:xfrm>
          <a:off x="2537732" y="3933825"/>
          <a:ext cx="553811" cy="473529"/>
          <a:chOff x="1367" y="606"/>
          <a:chExt cx="190" cy="124"/>
        </a:xfrm>
      </xdr:grpSpPr>
      <xdr:sp macro="" textlink="">
        <xdr:nvSpPr>
          <xdr:cNvPr id="62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4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224486</xdr:colOff>
      <xdr:row>24</xdr:row>
      <xdr:rowOff>137433</xdr:rowOff>
    </xdr:from>
    <xdr:to>
      <xdr:col>6</xdr:col>
      <xdr:colOff>217932</xdr:colOff>
      <xdr:row>27</xdr:row>
      <xdr:rowOff>123826</xdr:rowOff>
    </xdr:to>
    <xdr:grpSp>
      <xdr:nvGrpSpPr>
        <xdr:cNvPr id="67" name="VaVer01"/>
        <xdr:cNvGrpSpPr>
          <a:grpSpLocks/>
        </xdr:cNvGrpSpPr>
      </xdr:nvGrpSpPr>
      <xdr:grpSpPr bwMode="auto">
        <a:xfrm>
          <a:off x="5853761" y="4128408"/>
          <a:ext cx="603046" cy="472168"/>
          <a:chOff x="1367" y="606"/>
          <a:chExt cx="190" cy="124"/>
        </a:xfrm>
      </xdr:grpSpPr>
      <xdr:sp macro="" textlink="">
        <xdr:nvSpPr>
          <xdr:cNvPr id="68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2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444887</xdr:colOff>
      <xdr:row>24</xdr:row>
      <xdr:rowOff>137422</xdr:rowOff>
    </xdr:from>
    <xdr:to>
      <xdr:col>11</xdr:col>
      <xdr:colOff>472101</xdr:colOff>
      <xdr:row>27</xdr:row>
      <xdr:rowOff>125176</xdr:rowOff>
    </xdr:to>
    <xdr:grpSp>
      <xdr:nvGrpSpPr>
        <xdr:cNvPr id="73" name="VaVer01"/>
        <xdr:cNvGrpSpPr>
          <a:grpSpLocks/>
        </xdr:cNvGrpSpPr>
      </xdr:nvGrpSpPr>
      <xdr:grpSpPr bwMode="auto">
        <a:xfrm>
          <a:off x="9493637" y="4128397"/>
          <a:ext cx="636814" cy="473529"/>
          <a:chOff x="1367" y="606"/>
          <a:chExt cx="190" cy="124"/>
        </a:xfrm>
      </xdr:grpSpPr>
      <xdr:sp macro="" textlink="">
        <xdr:nvSpPr>
          <xdr:cNvPr id="74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304148</xdr:colOff>
      <xdr:row>7</xdr:row>
      <xdr:rowOff>14916</xdr:rowOff>
    </xdr:from>
    <xdr:to>
      <xdr:col>16</xdr:col>
      <xdr:colOff>508122</xdr:colOff>
      <xdr:row>28</xdr:row>
      <xdr:rowOff>55771</xdr:rowOff>
    </xdr:to>
    <xdr:cxnSp macro="">
      <xdr:nvCxnSpPr>
        <xdr:cNvPr id="79" name="Conector de seta reta 263"/>
        <xdr:cNvCxnSpPr>
          <a:cxnSpLocks noChangeShapeType="1"/>
          <a:stCxn id="193" idx="2"/>
          <a:endCxn id="42" idx="0"/>
        </xdr:cNvCxnSpPr>
      </xdr:nvCxnSpPr>
      <xdr:spPr bwMode="auto">
        <a:xfrm flipH="1">
          <a:off x="9962498" y="1243641"/>
          <a:ext cx="3604399" cy="3450805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5</xdr:col>
      <xdr:colOff>602816</xdr:colOff>
      <xdr:row>7</xdr:row>
      <xdr:rowOff>14916</xdr:rowOff>
    </xdr:from>
    <xdr:to>
      <xdr:col>16</xdr:col>
      <xdr:colOff>508122</xdr:colOff>
      <xdr:row>28</xdr:row>
      <xdr:rowOff>47625</xdr:rowOff>
    </xdr:to>
    <xdr:cxnSp macro="">
      <xdr:nvCxnSpPr>
        <xdr:cNvPr id="80" name="Conector de seta reta 263"/>
        <xdr:cNvCxnSpPr>
          <a:cxnSpLocks noChangeShapeType="1"/>
          <a:stCxn id="193" idx="2"/>
          <a:endCxn id="27" idx="0"/>
        </xdr:cNvCxnSpPr>
      </xdr:nvCxnSpPr>
      <xdr:spPr bwMode="auto">
        <a:xfrm flipH="1">
          <a:off x="6232091" y="1243641"/>
          <a:ext cx="7334806" cy="344265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2</xdr:col>
      <xdr:colOff>525252</xdr:colOff>
      <xdr:row>7</xdr:row>
      <xdr:rowOff>14916</xdr:rowOff>
    </xdr:from>
    <xdr:to>
      <xdr:col>16</xdr:col>
      <xdr:colOff>508122</xdr:colOff>
      <xdr:row>26</xdr:row>
      <xdr:rowOff>160565</xdr:rowOff>
    </xdr:to>
    <xdr:cxnSp macro="">
      <xdr:nvCxnSpPr>
        <xdr:cNvPr id="81" name="Conector de seta reta 263"/>
        <xdr:cNvCxnSpPr>
          <a:cxnSpLocks noChangeShapeType="1"/>
          <a:stCxn id="193" idx="2"/>
          <a:endCxn id="5" idx="0"/>
        </xdr:cNvCxnSpPr>
      </xdr:nvCxnSpPr>
      <xdr:spPr bwMode="auto">
        <a:xfrm flipH="1">
          <a:off x="3058902" y="1243641"/>
          <a:ext cx="10507995" cy="323174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13</xdr:col>
      <xdr:colOff>273482</xdr:colOff>
      <xdr:row>36</xdr:row>
      <xdr:rowOff>108856</xdr:rowOff>
    </xdr:from>
    <xdr:to>
      <xdr:col>14</xdr:col>
      <xdr:colOff>464003</xdr:colOff>
      <xdr:row>38</xdr:row>
      <xdr:rowOff>85725</xdr:rowOff>
    </xdr:to>
    <xdr:sp macro="" textlink="">
      <xdr:nvSpPr>
        <xdr:cNvPr id="82" name="CaixaDeTexto 81"/>
        <xdr:cNvSpPr txBox="1"/>
      </xdr:nvSpPr>
      <xdr:spPr>
        <a:xfrm>
          <a:off x="11151032" y="6042931"/>
          <a:ext cx="952521" cy="300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0 Telas</a:t>
          </a:r>
        </a:p>
      </xdr:txBody>
    </xdr:sp>
    <xdr:clientData/>
  </xdr:twoCellAnchor>
  <xdr:twoCellAnchor>
    <xdr:from>
      <xdr:col>2</xdr:col>
      <xdr:colOff>9525</xdr:colOff>
      <xdr:row>31</xdr:row>
      <xdr:rowOff>47625</xdr:rowOff>
    </xdr:from>
    <xdr:to>
      <xdr:col>3</xdr:col>
      <xdr:colOff>6772</xdr:colOff>
      <xdr:row>32</xdr:row>
      <xdr:rowOff>114300</xdr:rowOff>
    </xdr:to>
    <xdr:sp macro="" textlink="">
      <xdr:nvSpPr>
        <xdr:cNvPr id="83" name="Text 22"/>
        <xdr:cNvSpPr txBox="1">
          <a:spLocks noChangeArrowheads="1"/>
        </xdr:cNvSpPr>
      </xdr:nvSpPr>
      <xdr:spPr bwMode="auto">
        <a:xfrm>
          <a:off x="2543175" y="5172075"/>
          <a:ext cx="1025947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</a:t>
          </a:r>
        </a:p>
      </xdr:txBody>
    </xdr:sp>
    <xdr:clientData/>
  </xdr:twoCellAnchor>
  <xdr:twoCellAnchor editAs="oneCell">
    <xdr:from>
      <xdr:col>9</xdr:col>
      <xdr:colOff>400050</xdr:colOff>
      <xdr:row>58</xdr:row>
      <xdr:rowOff>95250</xdr:rowOff>
    </xdr:from>
    <xdr:to>
      <xdr:col>13</xdr:col>
      <xdr:colOff>228600</xdr:colOff>
      <xdr:row>67</xdr:row>
      <xdr:rowOff>38550</xdr:rowOff>
    </xdr:to>
    <xdr:pic>
      <xdr:nvPicPr>
        <xdr:cNvPr id="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39200" y="9877425"/>
          <a:ext cx="2266950" cy="142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390525</xdr:colOff>
      <xdr:row>49</xdr:row>
      <xdr:rowOff>85725</xdr:rowOff>
    </xdr:from>
    <xdr:to>
      <xdr:col>13</xdr:col>
      <xdr:colOff>219075</xdr:colOff>
      <xdr:row>57</xdr:row>
      <xdr:rowOff>152850</xdr:rowOff>
    </xdr:to>
    <xdr:pic>
      <xdr:nvPicPr>
        <xdr:cNvPr id="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829675" y="8343900"/>
          <a:ext cx="2266950" cy="142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123825</xdr:colOff>
      <xdr:row>28</xdr:row>
      <xdr:rowOff>123825</xdr:rowOff>
    </xdr:from>
    <xdr:to>
      <xdr:col>4</xdr:col>
      <xdr:colOff>590551</xdr:colOff>
      <xdr:row>43</xdr:row>
      <xdr:rowOff>48605</xdr:rowOff>
    </xdr:to>
    <xdr:grpSp>
      <xdr:nvGrpSpPr>
        <xdr:cNvPr id="86" name="Grupo 85"/>
        <xdr:cNvGrpSpPr/>
      </xdr:nvGrpSpPr>
      <xdr:grpSpPr>
        <a:xfrm>
          <a:off x="3686175" y="4762500"/>
          <a:ext cx="1885951" cy="2448905"/>
          <a:chOff x="190499" y="161925"/>
          <a:chExt cx="1885951" cy="2448905"/>
        </a:xfrm>
      </xdr:grpSpPr>
      <xdr:grpSp>
        <xdr:nvGrpSpPr>
          <xdr:cNvPr id="87" name="Grupo 141"/>
          <xdr:cNvGrpSpPr/>
        </xdr:nvGrpSpPr>
        <xdr:grpSpPr>
          <a:xfrm>
            <a:off x="190499" y="970068"/>
            <a:ext cx="1885951" cy="887306"/>
            <a:chOff x="190500" y="665268"/>
            <a:chExt cx="1804056" cy="887306"/>
          </a:xfrm>
        </xdr:grpSpPr>
        <xdr:sp macro="" textlink="">
          <xdr:nvSpPr>
            <xdr:cNvPr id="116" name="CaixaDeTexto 115"/>
            <xdr:cNvSpPr txBox="1"/>
          </xdr:nvSpPr>
          <xdr:spPr>
            <a:xfrm>
              <a:off x="190500" y="1017693"/>
              <a:ext cx="501978" cy="5348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</a:t>
              </a:r>
            </a:p>
          </xdr:txBody>
        </xdr:sp>
        <xdr:grpSp>
          <xdr:nvGrpSpPr>
            <xdr:cNvPr id="117" name="Empurrado01"/>
            <xdr:cNvGrpSpPr>
              <a:grpSpLocks/>
            </xdr:cNvGrpSpPr>
          </xdr:nvGrpSpPr>
          <xdr:grpSpPr bwMode="auto">
            <a:xfrm flipV="1">
              <a:off x="201996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132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33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4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5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6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7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18" name="Estoque01"/>
            <xdr:cNvGrpSpPr>
              <a:grpSpLocks/>
            </xdr:cNvGrpSpPr>
          </xdr:nvGrpSpPr>
          <xdr:grpSpPr bwMode="auto">
            <a:xfrm>
              <a:off x="270709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130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1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grpSp>
          <xdr:nvGrpSpPr>
            <xdr:cNvPr id="119" name="Empurrado01"/>
            <xdr:cNvGrpSpPr>
              <a:grpSpLocks/>
            </xdr:cNvGrpSpPr>
          </xdr:nvGrpSpPr>
          <xdr:grpSpPr bwMode="auto">
            <a:xfrm flipV="1">
              <a:off x="1540203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124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25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6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7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8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9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20" name="Estoque01"/>
            <xdr:cNvGrpSpPr>
              <a:grpSpLocks/>
            </xdr:cNvGrpSpPr>
          </xdr:nvGrpSpPr>
          <xdr:grpSpPr bwMode="auto">
            <a:xfrm>
              <a:off x="1568778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122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3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121" name="CaixaDeTexto 120"/>
            <xdr:cNvSpPr txBox="1"/>
          </xdr:nvSpPr>
          <xdr:spPr>
            <a:xfrm>
              <a:off x="1492578" y="1017694"/>
              <a:ext cx="501978" cy="3619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Kg</a:t>
              </a:r>
            </a:p>
          </xdr:txBody>
        </xdr:sp>
      </xdr:grpSp>
      <xdr:grpSp>
        <xdr:nvGrpSpPr>
          <xdr:cNvPr id="88" name="Grupo 90"/>
          <xdr:cNvGrpSpPr/>
        </xdr:nvGrpSpPr>
        <xdr:grpSpPr>
          <a:xfrm>
            <a:off x="657225" y="161925"/>
            <a:ext cx="914474" cy="2448905"/>
            <a:chOff x="2247900" y="3343275"/>
            <a:chExt cx="914474" cy="2448905"/>
          </a:xfrm>
        </xdr:grpSpPr>
        <xdr:sp macro="" textlink="">
          <xdr:nvSpPr>
            <xdr:cNvPr id="89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90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91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92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93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113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14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15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94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95" name="Empilhadeira01"/>
            <xdr:cNvGrpSpPr>
              <a:grpSpLocks/>
            </xdr:cNvGrpSpPr>
          </xdr:nvGrpSpPr>
          <xdr:grpSpPr bwMode="auto">
            <a:xfrm>
              <a:off x="2845151" y="3703946"/>
              <a:ext cx="285751" cy="257174"/>
              <a:chOff x="1619" y="961"/>
              <a:chExt cx="71" cy="65"/>
            </a:xfrm>
          </xdr:grpSpPr>
          <xdr:sp macro="" textlink="">
            <xdr:nvSpPr>
              <xdr:cNvPr id="105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06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7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8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09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0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1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2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96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97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98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99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103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4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00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01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02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7</xdr:col>
      <xdr:colOff>228600</xdr:colOff>
      <xdr:row>32</xdr:row>
      <xdr:rowOff>0</xdr:rowOff>
    </xdr:from>
    <xdr:to>
      <xdr:col>9</xdr:col>
      <xdr:colOff>409574</xdr:colOff>
      <xdr:row>40</xdr:row>
      <xdr:rowOff>19049</xdr:rowOff>
    </xdr:to>
    <xdr:grpSp>
      <xdr:nvGrpSpPr>
        <xdr:cNvPr id="138" name="Grupo 137"/>
        <xdr:cNvGrpSpPr/>
      </xdr:nvGrpSpPr>
      <xdr:grpSpPr>
        <a:xfrm>
          <a:off x="7019925" y="5286375"/>
          <a:ext cx="1828799" cy="1323974"/>
          <a:chOff x="3343275" y="228600"/>
          <a:chExt cx="1828799" cy="1323974"/>
        </a:xfrm>
      </xdr:grpSpPr>
      <xdr:sp macro="" textlink="">
        <xdr:nvSpPr>
          <xdr:cNvPr id="139" name="CaixaDeTexto 138"/>
          <xdr:cNvSpPr txBox="1"/>
        </xdr:nvSpPr>
        <xdr:spPr>
          <a:xfrm>
            <a:off x="3343275" y="101769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140" name="Empurrado01"/>
          <xdr:cNvGrpSpPr>
            <a:grpSpLocks/>
          </xdr:cNvGrpSpPr>
        </xdr:nvGrpSpPr>
        <xdr:grpSpPr bwMode="auto">
          <a:xfrm flipV="1">
            <a:off x="3354771" y="803382"/>
            <a:ext cx="433332" cy="128587"/>
            <a:chOff x="1223" y="590"/>
            <a:chExt cx="238" cy="57"/>
          </a:xfrm>
        </xdr:grpSpPr>
        <xdr:sp macro="" textlink="">
          <xdr:nvSpPr>
            <xdr:cNvPr id="177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8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9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0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1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2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141" name="Estoque01"/>
          <xdr:cNvGrpSpPr>
            <a:grpSpLocks/>
          </xdr:cNvGrpSpPr>
        </xdr:nvGrpSpPr>
        <xdr:grpSpPr bwMode="auto">
          <a:xfrm>
            <a:off x="3423484" y="665268"/>
            <a:ext cx="288419" cy="329293"/>
            <a:chOff x="1472" y="116"/>
            <a:chExt cx="66" cy="74"/>
          </a:xfrm>
        </xdr:grpSpPr>
        <xdr:sp macro="" textlink="">
          <xdr:nvSpPr>
            <xdr:cNvPr id="175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6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142" name="Empurrado01"/>
          <xdr:cNvGrpSpPr>
            <a:grpSpLocks/>
          </xdr:cNvGrpSpPr>
        </xdr:nvGrpSpPr>
        <xdr:grpSpPr bwMode="auto">
          <a:xfrm flipV="1">
            <a:off x="4692977" y="808143"/>
            <a:ext cx="479097" cy="172931"/>
            <a:chOff x="1223" y="590"/>
            <a:chExt cx="238" cy="57"/>
          </a:xfrm>
        </xdr:grpSpPr>
        <xdr:sp macro="" textlink="">
          <xdr:nvSpPr>
            <xdr:cNvPr id="169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0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1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2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3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4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143" name="Estoque01"/>
          <xdr:cNvGrpSpPr>
            <a:grpSpLocks/>
          </xdr:cNvGrpSpPr>
        </xdr:nvGrpSpPr>
        <xdr:grpSpPr bwMode="auto">
          <a:xfrm>
            <a:off x="4740603" y="665269"/>
            <a:ext cx="288419" cy="329293"/>
            <a:chOff x="1472" y="116"/>
            <a:chExt cx="66" cy="74"/>
          </a:xfrm>
        </xdr:grpSpPr>
        <xdr:sp macro="" textlink="">
          <xdr:nvSpPr>
            <xdr:cNvPr id="167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68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144" name="CaixaDeTexto 143"/>
          <xdr:cNvSpPr txBox="1"/>
        </xdr:nvSpPr>
        <xdr:spPr>
          <a:xfrm>
            <a:off x="4645353" y="1017694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  <xdr:grpSp>
        <xdr:nvGrpSpPr>
          <xdr:cNvPr id="145" name="Grupo 118"/>
          <xdr:cNvGrpSpPr/>
        </xdr:nvGrpSpPr>
        <xdr:grpSpPr>
          <a:xfrm>
            <a:off x="3797628" y="228600"/>
            <a:ext cx="866850" cy="1285875"/>
            <a:chOff x="5407353" y="3705225"/>
            <a:chExt cx="866850" cy="1285875"/>
          </a:xfrm>
        </xdr:grpSpPr>
        <xdr:grpSp>
          <xdr:nvGrpSpPr>
            <xdr:cNvPr id="146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164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5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6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147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148" name="Empilhadeira01"/>
            <xdr:cNvGrpSpPr>
              <a:grpSpLocks/>
            </xdr:cNvGrpSpPr>
          </xdr:nvGrpSpPr>
          <xdr:grpSpPr bwMode="auto">
            <a:xfrm>
              <a:off x="5959826" y="4065894"/>
              <a:ext cx="285751" cy="257174"/>
              <a:chOff x="1619" y="961"/>
              <a:chExt cx="71" cy="65"/>
            </a:xfrm>
          </xdr:grpSpPr>
          <xdr:sp macro="" textlink="">
            <xdr:nvSpPr>
              <xdr:cNvPr id="156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57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8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9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0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1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2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3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49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50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51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52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154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5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53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0</xdr:col>
      <xdr:colOff>0</xdr:colOff>
      <xdr:row>0</xdr:row>
      <xdr:rowOff>95250</xdr:rowOff>
    </xdr:from>
    <xdr:to>
      <xdr:col>22</xdr:col>
      <xdr:colOff>466724</xdr:colOff>
      <xdr:row>14</xdr:row>
      <xdr:rowOff>19050</xdr:rowOff>
    </xdr:to>
    <xdr:grpSp>
      <xdr:nvGrpSpPr>
        <xdr:cNvPr id="183" name="Grupo 182"/>
        <xdr:cNvGrpSpPr/>
      </xdr:nvGrpSpPr>
      <xdr:grpSpPr>
        <a:xfrm>
          <a:off x="0" y="95250"/>
          <a:ext cx="17926049" cy="2295525"/>
          <a:chOff x="250371" y="163286"/>
          <a:chExt cx="23227393" cy="2034268"/>
        </a:xfrm>
      </xdr:grpSpPr>
      <xdr:grpSp>
        <xdr:nvGrpSpPr>
          <xdr:cNvPr id="184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209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0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185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207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08" name="Text 22"/>
            <xdr:cNvSpPr txBox="1">
              <a:spLocks noChangeArrowheads="1"/>
            </xdr:cNvSpPr>
          </xdr:nvSpPr>
          <xdr:spPr bwMode="auto">
            <a:xfrm>
              <a:off x="1098" y="328"/>
              <a:ext cx="60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2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INDÚSTRIA PAULISTA DE ESTOFADOS</a:t>
              </a:r>
              <a:endParaRPr lang="pt-BR" sz="1200" b="0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186" name="CaixaDeTexto 185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187" name="CaixaDeTexto 186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188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189" name="CaixaDeTexto 188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190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191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192" name="CaixaDeTexto 191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193" name="CaixaDeTexto 192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194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204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5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6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IPE0111 - Famíilia 6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195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0,3792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196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197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198" name="CaixaDeTexto 197"/>
          <xdr:cNvSpPr txBox="1"/>
        </xdr:nvSpPr>
        <xdr:spPr>
          <a:xfrm>
            <a:off x="11817804" y="672193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199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0" name="CaixaDeTexto 199"/>
          <xdr:cNvSpPr txBox="1"/>
        </xdr:nvSpPr>
        <xdr:spPr>
          <a:xfrm>
            <a:off x="15348857" y="163286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201" name="Conector angulado 477"/>
          <xdr:cNvCxnSpPr>
            <a:stCxn id="189" idx="2"/>
            <a:endCxn id="209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2" name="CaixaDeTexto 201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203" name="CaixaDeTexto 202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twoCellAnchor>
    <xdr:from>
      <xdr:col>19</xdr:col>
      <xdr:colOff>180975</xdr:colOff>
      <xdr:row>11</xdr:row>
      <xdr:rowOff>19050</xdr:rowOff>
    </xdr:from>
    <xdr:to>
      <xdr:col>22</xdr:col>
      <xdr:colOff>409575</xdr:colOff>
      <xdr:row>11</xdr:row>
      <xdr:rowOff>152400</xdr:rowOff>
    </xdr:to>
    <xdr:sp macro="" textlink="">
      <xdr:nvSpPr>
        <xdr:cNvPr id="211" name="Text 22"/>
        <xdr:cNvSpPr txBox="1">
          <a:spLocks noChangeArrowheads="1"/>
        </xdr:cNvSpPr>
      </xdr:nvSpPr>
      <xdr:spPr bwMode="auto">
        <a:xfrm>
          <a:off x="15649575" y="1914525"/>
          <a:ext cx="2219325" cy="133350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= 7 bobinas de 500metros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95250</xdr:colOff>
      <xdr:row>15</xdr:row>
      <xdr:rowOff>66675</xdr:rowOff>
    </xdr:from>
    <xdr:to>
      <xdr:col>0</xdr:col>
      <xdr:colOff>1400175</xdr:colOff>
      <xdr:row>20</xdr:row>
      <xdr:rowOff>66673</xdr:rowOff>
    </xdr:to>
    <xdr:grpSp>
      <xdr:nvGrpSpPr>
        <xdr:cNvPr id="212" name="Grupo 211"/>
        <xdr:cNvGrpSpPr/>
      </xdr:nvGrpSpPr>
      <xdr:grpSpPr>
        <a:xfrm>
          <a:off x="95250" y="2600325"/>
          <a:ext cx="1304925" cy="809623"/>
          <a:chOff x="17154525" y="3086100"/>
          <a:chExt cx="1420321" cy="809623"/>
        </a:xfrm>
      </xdr:grpSpPr>
      <xdr:sp macro="" textlink="">
        <xdr:nvSpPr>
          <xdr:cNvPr id="213" name="Rectangle 751"/>
          <xdr:cNvSpPr>
            <a:spLocks noChangeArrowheads="1"/>
          </xdr:cNvSpPr>
        </xdr:nvSpPr>
        <xdr:spPr bwMode="auto">
          <a:xfrm>
            <a:off x="18207234" y="3366354"/>
            <a:ext cx="367612" cy="37367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4" name="Oval 752"/>
          <xdr:cNvSpPr>
            <a:spLocks noChangeArrowheads="1"/>
          </xdr:cNvSpPr>
        </xdr:nvSpPr>
        <xdr:spPr bwMode="auto">
          <a:xfrm>
            <a:off x="18274072" y="3724457"/>
            <a:ext cx="20051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" name="Text 22"/>
          <xdr:cNvSpPr txBox="1">
            <a:spLocks noChangeArrowheads="1"/>
          </xdr:cNvSpPr>
        </xdr:nvSpPr>
        <xdr:spPr bwMode="auto">
          <a:xfrm>
            <a:off x="17154525" y="3086100"/>
            <a:ext cx="1052709" cy="6539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6" name="Oval 755"/>
          <xdr:cNvSpPr>
            <a:spLocks noChangeArrowheads="1"/>
          </xdr:cNvSpPr>
        </xdr:nvSpPr>
        <xdr:spPr bwMode="auto">
          <a:xfrm>
            <a:off x="17238073" y="3724457"/>
            <a:ext cx="18380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" name="Oval 756"/>
          <xdr:cNvSpPr>
            <a:spLocks noChangeArrowheads="1"/>
          </xdr:cNvSpPr>
        </xdr:nvSpPr>
        <xdr:spPr bwMode="auto">
          <a:xfrm>
            <a:off x="17472009" y="3740026"/>
            <a:ext cx="18380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8" name="Text 22"/>
          <xdr:cNvSpPr txBox="1">
            <a:spLocks noChangeArrowheads="1"/>
          </xdr:cNvSpPr>
        </xdr:nvSpPr>
        <xdr:spPr bwMode="auto">
          <a:xfrm>
            <a:off x="17204159" y="3287484"/>
            <a:ext cx="933443" cy="221796"/>
          </a:xfrm>
          <a:prstGeom prst="rect">
            <a:avLst/>
          </a:prstGeom>
          <a:noFill/>
          <a:ln w="17145">
            <a:solidFill>
              <a:schemeClr val="bg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200" b="1" i="0" strike="noStrike">
                <a:solidFill>
                  <a:srgbClr val="000000"/>
                </a:solidFill>
                <a:latin typeface="Arial"/>
                <a:cs typeface="Arial"/>
              </a:rPr>
              <a:t>quinzenal</a:t>
            </a:r>
          </a:p>
        </xdr:txBody>
      </xdr:sp>
    </xdr:grpSp>
    <xdr:clientData/>
  </xdr:twoCellAnchor>
  <xdr:twoCellAnchor>
    <xdr:from>
      <xdr:col>15</xdr:col>
      <xdr:colOff>457200</xdr:colOff>
      <xdr:row>22</xdr:row>
      <xdr:rowOff>114300</xdr:rowOff>
    </xdr:from>
    <xdr:to>
      <xdr:col>17</xdr:col>
      <xdr:colOff>324946</xdr:colOff>
      <xdr:row>27</xdr:row>
      <xdr:rowOff>114298</xdr:rowOff>
    </xdr:to>
    <xdr:grpSp>
      <xdr:nvGrpSpPr>
        <xdr:cNvPr id="219" name="Caminhao01"/>
        <xdr:cNvGrpSpPr>
          <a:grpSpLocks/>
        </xdr:cNvGrpSpPr>
      </xdr:nvGrpSpPr>
      <xdr:grpSpPr bwMode="auto">
        <a:xfrm>
          <a:off x="12849225" y="3781425"/>
          <a:ext cx="1420321" cy="809623"/>
          <a:chOff x="1029" y="32"/>
          <a:chExt cx="85" cy="52"/>
        </a:xfrm>
      </xdr:grpSpPr>
      <xdr:sp macro="" textlink="">
        <xdr:nvSpPr>
          <xdr:cNvPr id="220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1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2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3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4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5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15</xdr:col>
      <xdr:colOff>506834</xdr:colOff>
      <xdr:row>23</xdr:row>
      <xdr:rowOff>153759</xdr:rowOff>
    </xdr:from>
    <xdr:to>
      <xdr:col>16</xdr:col>
      <xdr:colOff>773527</xdr:colOff>
      <xdr:row>25</xdr:row>
      <xdr:rowOff>51705</xdr:rowOff>
    </xdr:to>
    <xdr:sp macro="" textlink="">
      <xdr:nvSpPr>
        <xdr:cNvPr id="226" name="Text 22"/>
        <xdr:cNvSpPr txBox="1">
          <a:spLocks noChangeArrowheads="1"/>
        </xdr:cNvSpPr>
      </xdr:nvSpPr>
      <xdr:spPr bwMode="auto">
        <a:xfrm>
          <a:off x="12898859" y="3982809"/>
          <a:ext cx="933443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  <xdr:oneCellAnchor>
    <xdr:from>
      <xdr:col>13</xdr:col>
      <xdr:colOff>219075</xdr:colOff>
      <xdr:row>16</xdr:row>
      <xdr:rowOff>9525</xdr:rowOff>
    </xdr:from>
    <xdr:ext cx="1360714" cy="525107"/>
    <xdr:sp macro="" textlink="">
      <xdr:nvSpPr>
        <xdr:cNvPr id="227" name="CaixaDeTexto 226"/>
        <xdr:cNvSpPr txBox="1"/>
      </xdr:nvSpPr>
      <xdr:spPr>
        <a:xfrm>
          <a:off x="11096625" y="2705100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 b="1"/>
            <a:t>Programação Diária (OP)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12</xdr:row>
      <xdr:rowOff>47625</xdr:rowOff>
    </xdr:from>
    <xdr:to>
      <xdr:col>2</xdr:col>
      <xdr:colOff>57150</xdr:colOff>
      <xdr:row>13</xdr:row>
      <xdr:rowOff>142875</xdr:rowOff>
    </xdr:to>
    <xdr:sp macro="" textlink="">
      <xdr:nvSpPr>
        <xdr:cNvPr id="2" name="Text 155"/>
        <xdr:cNvSpPr txBox="1">
          <a:spLocks noChangeArrowheads="1"/>
        </xdr:cNvSpPr>
      </xdr:nvSpPr>
      <xdr:spPr bwMode="auto">
        <a:xfrm>
          <a:off x="381000" y="2333625"/>
          <a:ext cx="1143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47625</xdr:colOff>
      <xdr:row>11</xdr:row>
      <xdr:rowOff>47625</xdr:rowOff>
    </xdr:from>
    <xdr:to>
      <xdr:col>23</xdr:col>
      <xdr:colOff>161925</xdr:colOff>
      <xdr:row>13</xdr:row>
      <xdr:rowOff>28575</xdr:rowOff>
    </xdr:to>
    <xdr:sp macro="" textlink="">
      <xdr:nvSpPr>
        <xdr:cNvPr id="3" name="WordArt 702"/>
        <xdr:cNvSpPr>
          <a:spLocks noChangeArrowheads="1" noChangeShapeType="1" noTextEdit="1"/>
        </xdr:cNvSpPr>
      </xdr:nvSpPr>
      <xdr:spPr bwMode="auto">
        <a:xfrm>
          <a:off x="485775" y="2143125"/>
          <a:ext cx="4714875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80"/>
                  </a:gs>
                  <a:gs pos="100000">
                    <a:srgbClr val="99CC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Material</a:t>
          </a:r>
        </a:p>
      </xdr:txBody>
    </xdr:sp>
    <xdr:clientData/>
  </xdr:twoCellAnchor>
  <xdr:twoCellAnchor>
    <xdr:from>
      <xdr:col>3</xdr:col>
      <xdr:colOff>47625</xdr:colOff>
      <xdr:row>18</xdr:row>
      <xdr:rowOff>38100</xdr:rowOff>
    </xdr:from>
    <xdr:to>
      <xdr:col>7</xdr:col>
      <xdr:colOff>38100</xdr:colOff>
      <xdr:row>21</xdr:row>
      <xdr:rowOff>142875</xdr:rowOff>
    </xdr:to>
    <xdr:grpSp>
      <xdr:nvGrpSpPr>
        <xdr:cNvPr id="4" name="FonteExterna01"/>
        <xdr:cNvGrpSpPr>
          <a:grpSpLocks/>
        </xdr:cNvGrpSpPr>
      </xdr:nvGrpSpPr>
      <xdr:grpSpPr bwMode="auto">
        <a:xfrm>
          <a:off x="697057" y="3415145"/>
          <a:ext cx="856384" cy="667616"/>
          <a:chOff x="1124" y="297"/>
          <a:chExt cx="91" cy="71"/>
        </a:xfrm>
      </xdr:grpSpPr>
      <xdr:sp macro="" textlink="">
        <xdr:nvSpPr>
          <xdr:cNvPr id="5" name="Freeform 705"/>
          <xdr:cNvSpPr>
            <a:spLocks/>
          </xdr:cNvSpPr>
        </xdr:nvSpPr>
        <xdr:spPr bwMode="auto">
          <a:xfrm>
            <a:off x="1124" y="297"/>
            <a:ext cx="91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" name="Text 22"/>
          <xdr:cNvSpPr txBox="1">
            <a:spLocks noChangeArrowheads="1"/>
          </xdr:cNvSpPr>
        </xdr:nvSpPr>
        <xdr:spPr bwMode="auto">
          <a:xfrm>
            <a:off x="1127" y="324"/>
            <a:ext cx="85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EMPRESA XYZ</a:t>
            </a:r>
          </a:p>
        </xdr:txBody>
      </xdr:sp>
    </xdr:grpSp>
    <xdr:clientData/>
  </xdr:twoCellAnchor>
  <xdr:twoCellAnchor>
    <xdr:from>
      <xdr:col>7</xdr:col>
      <xdr:colOff>180975</xdr:colOff>
      <xdr:row>17</xdr:row>
      <xdr:rowOff>57150</xdr:rowOff>
    </xdr:from>
    <xdr:to>
      <xdr:col>11</xdr:col>
      <xdr:colOff>161925</xdr:colOff>
      <xdr:row>21</xdr:row>
      <xdr:rowOff>152400</xdr:rowOff>
    </xdr:to>
    <xdr:grpSp>
      <xdr:nvGrpSpPr>
        <xdr:cNvPr id="7" name="Processo01"/>
        <xdr:cNvGrpSpPr>
          <a:grpSpLocks/>
        </xdr:cNvGrpSpPr>
      </xdr:nvGrpSpPr>
      <xdr:grpSpPr bwMode="auto">
        <a:xfrm>
          <a:off x="1696316" y="3246582"/>
          <a:ext cx="846859" cy="845704"/>
          <a:chOff x="1276" y="62"/>
          <a:chExt cx="90" cy="90"/>
        </a:xfrm>
      </xdr:grpSpPr>
      <xdr:sp macro="" textlink="">
        <xdr:nvSpPr>
          <xdr:cNvPr id="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Text 22"/>
          <xdr:cNvSpPr txBox="1">
            <a:spLocks noChangeArrowheads="1"/>
          </xdr:cNvSpPr>
        </xdr:nvSpPr>
        <xdr:spPr bwMode="auto">
          <a:xfrm>
            <a:off x="1276" y="62"/>
            <a:ext cx="90" cy="2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MONTAGEM</a:t>
            </a:r>
          </a:p>
        </xdr:txBody>
      </xdr:sp>
    </xdr:grpSp>
    <xdr:clientData/>
  </xdr:twoCellAnchor>
  <xdr:twoCellAnchor>
    <xdr:from>
      <xdr:col>13</xdr:col>
      <xdr:colOff>200025</xdr:colOff>
      <xdr:row>14</xdr:row>
      <xdr:rowOff>66675</xdr:rowOff>
    </xdr:from>
    <xdr:to>
      <xdr:col>18</xdr:col>
      <xdr:colOff>114300</xdr:colOff>
      <xdr:row>21</xdr:row>
      <xdr:rowOff>161925</xdr:rowOff>
    </xdr:to>
    <xdr:grpSp>
      <xdr:nvGrpSpPr>
        <xdr:cNvPr id="11" name="ProcessoComp01"/>
        <xdr:cNvGrpSpPr>
          <a:grpSpLocks/>
        </xdr:cNvGrpSpPr>
      </xdr:nvGrpSpPr>
      <xdr:grpSpPr bwMode="auto">
        <a:xfrm>
          <a:off x="3014230" y="2693266"/>
          <a:ext cx="996661" cy="1408545"/>
          <a:chOff x="1399" y="676"/>
          <a:chExt cx="118" cy="132"/>
        </a:xfrm>
      </xdr:grpSpPr>
      <xdr:sp macro="" textlink="">
        <xdr:nvSpPr>
          <xdr:cNvPr id="12" name="Rectangle 712"/>
          <xdr:cNvSpPr>
            <a:spLocks noChangeArrowheads="1"/>
          </xdr:cNvSpPr>
        </xdr:nvSpPr>
        <xdr:spPr bwMode="auto">
          <a:xfrm>
            <a:off x="1399" y="676"/>
            <a:ext cx="118" cy="1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Rectangle 713"/>
          <xdr:cNvSpPr>
            <a:spLocks noChangeArrowheads="1"/>
          </xdr:cNvSpPr>
        </xdr:nvSpPr>
        <xdr:spPr bwMode="auto">
          <a:xfrm>
            <a:off x="1403" y="680"/>
            <a:ext cx="111" cy="28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" name="Rectangle 714"/>
          <xdr:cNvSpPr>
            <a:spLocks noChangeArrowheads="1"/>
          </xdr:cNvSpPr>
        </xdr:nvSpPr>
        <xdr:spPr bwMode="auto">
          <a:xfrm>
            <a:off x="1403" y="680"/>
            <a:ext cx="111" cy="125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" name="Text 22"/>
          <xdr:cNvSpPr txBox="1">
            <a:spLocks noChangeArrowheads="1"/>
          </xdr:cNvSpPr>
        </xdr:nvSpPr>
        <xdr:spPr bwMode="auto">
          <a:xfrm>
            <a:off x="1402" y="679"/>
            <a:ext cx="11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TRATAMENTO TÉRMICO</a:t>
            </a:r>
          </a:p>
        </xdr:txBody>
      </xdr:sp>
    </xdr:grpSp>
    <xdr:clientData/>
  </xdr:twoCellAnchor>
  <xdr:twoCellAnchor>
    <xdr:from>
      <xdr:col>19</xdr:col>
      <xdr:colOff>190500</xdr:colOff>
      <xdr:row>17</xdr:row>
      <xdr:rowOff>38100</xdr:rowOff>
    </xdr:from>
    <xdr:to>
      <xdr:col>24</xdr:col>
      <xdr:colOff>76200</xdr:colOff>
      <xdr:row>21</xdr:row>
      <xdr:rowOff>180975</xdr:rowOff>
    </xdr:to>
    <xdr:grpSp>
      <xdr:nvGrpSpPr>
        <xdr:cNvPr id="16" name="CaixaDados01"/>
        <xdr:cNvGrpSpPr>
          <a:grpSpLocks/>
        </xdr:cNvGrpSpPr>
      </xdr:nvGrpSpPr>
      <xdr:grpSpPr bwMode="auto">
        <a:xfrm>
          <a:off x="4303568" y="3227532"/>
          <a:ext cx="968087" cy="893329"/>
          <a:chOff x="1285" y="174"/>
          <a:chExt cx="132" cy="108"/>
        </a:xfrm>
      </xdr:grpSpPr>
      <xdr:grpSp>
        <xdr:nvGrpSpPr>
          <xdr:cNvPr id="17" name="Group 717"/>
          <xdr:cNvGrpSpPr>
            <a:grpSpLocks/>
          </xdr:cNvGrpSpPr>
        </xdr:nvGrpSpPr>
        <xdr:grpSpPr bwMode="auto">
          <a:xfrm>
            <a:off x="1285" y="178"/>
            <a:ext cx="132" cy="110"/>
            <a:chOff x="1305" y="275"/>
            <a:chExt cx="153" cy="156"/>
          </a:xfrm>
        </xdr:grpSpPr>
        <xdr:sp macro="" textlink="">
          <xdr:nvSpPr>
            <xdr:cNvPr id="22" name="Rectangle 718"/>
            <xdr:cNvSpPr>
              <a:spLocks noChangeArrowheads="1"/>
            </xdr:cNvSpPr>
          </xdr:nvSpPr>
          <xdr:spPr bwMode="auto">
            <a:xfrm>
              <a:off x="1305" y="275"/>
              <a:ext cx="153" cy="34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" name="Rectangle 719"/>
            <xdr:cNvSpPr>
              <a:spLocks noChangeArrowheads="1"/>
            </xdr:cNvSpPr>
          </xdr:nvSpPr>
          <xdr:spPr bwMode="auto">
            <a:xfrm>
              <a:off x="1305" y="275"/>
              <a:ext cx="153" cy="68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" name="Rectangle 720"/>
            <xdr:cNvSpPr>
              <a:spLocks noChangeArrowheads="1"/>
            </xdr:cNvSpPr>
          </xdr:nvSpPr>
          <xdr:spPr bwMode="auto">
            <a:xfrm>
              <a:off x="1305" y="275"/>
              <a:ext cx="153" cy="102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" name="Rectangle 721"/>
            <xdr:cNvSpPr>
              <a:spLocks noChangeArrowheads="1"/>
            </xdr:cNvSpPr>
          </xdr:nvSpPr>
          <xdr:spPr bwMode="auto">
            <a:xfrm>
              <a:off x="1305" y="275"/>
              <a:ext cx="153" cy="136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6" name="Line 722"/>
            <xdr:cNvSpPr>
              <a:spLocks noChangeShapeType="1"/>
            </xdr:cNvSpPr>
          </xdr:nvSpPr>
          <xdr:spPr bwMode="auto">
            <a:xfrm>
              <a:off x="1305" y="275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" name="Line 723"/>
            <xdr:cNvSpPr>
              <a:spLocks noChangeShapeType="1"/>
            </xdr:cNvSpPr>
          </xdr:nvSpPr>
          <xdr:spPr bwMode="auto">
            <a:xfrm>
              <a:off x="1458" y="276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8" name="Text 22"/>
          <xdr:cNvSpPr txBox="1">
            <a:spLocks noChangeArrowheads="1"/>
          </xdr:cNvSpPr>
        </xdr:nvSpPr>
        <xdr:spPr bwMode="auto">
          <a:xfrm>
            <a:off x="1285" y="17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T/C = 45 segundos</a:t>
            </a:r>
          </a:p>
        </xdr:txBody>
      </xdr:sp>
      <xdr:sp macro="" textlink="">
        <xdr:nvSpPr>
          <xdr:cNvPr id="19" name="Text 22"/>
          <xdr:cNvSpPr txBox="1">
            <a:spLocks noChangeArrowheads="1"/>
          </xdr:cNvSpPr>
        </xdr:nvSpPr>
        <xdr:spPr bwMode="auto">
          <a:xfrm>
            <a:off x="1285" y="197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 = 30 minutos</a:t>
            </a:r>
          </a:p>
        </xdr:txBody>
      </xdr:sp>
      <xdr:sp macro="" textlink="">
        <xdr:nvSpPr>
          <xdr:cNvPr id="20" name="Text 22"/>
          <xdr:cNvSpPr txBox="1">
            <a:spLocks noChangeArrowheads="1"/>
          </xdr:cNvSpPr>
        </xdr:nvSpPr>
        <xdr:spPr bwMode="auto">
          <a:xfrm>
            <a:off x="1285" y="221"/>
            <a:ext cx="13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 Turnos</a:t>
            </a:r>
          </a:p>
        </xdr:txBody>
      </xdr:sp>
      <xdr:sp macro="" textlink="">
        <xdr:nvSpPr>
          <xdr:cNvPr id="21" name="Text 22"/>
          <xdr:cNvSpPr txBox="1">
            <a:spLocks noChangeArrowheads="1"/>
          </xdr:cNvSpPr>
        </xdr:nvSpPr>
        <xdr:spPr bwMode="auto">
          <a:xfrm>
            <a:off x="1285" y="24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2% Refugo</a:t>
            </a:r>
          </a:p>
        </xdr:txBody>
      </xdr:sp>
    </xdr:grpSp>
    <xdr:clientData/>
  </xdr:twoCellAnchor>
  <xdr:twoCellAnchor>
    <xdr:from>
      <xdr:col>25</xdr:col>
      <xdr:colOff>38100</xdr:colOff>
      <xdr:row>18</xdr:row>
      <xdr:rowOff>123825</xdr:rowOff>
    </xdr:from>
    <xdr:to>
      <xdr:col>32</xdr:col>
      <xdr:colOff>142875</xdr:colOff>
      <xdr:row>21</xdr:row>
      <xdr:rowOff>38100</xdr:rowOff>
    </xdr:to>
    <xdr:grpSp>
      <xdr:nvGrpSpPr>
        <xdr:cNvPr id="28" name="Empurrado01"/>
        <xdr:cNvGrpSpPr>
          <a:grpSpLocks/>
        </xdr:cNvGrpSpPr>
      </xdr:nvGrpSpPr>
      <xdr:grpSpPr bwMode="auto">
        <a:xfrm flipV="1">
          <a:off x="5450032" y="3500870"/>
          <a:ext cx="1620116" cy="477116"/>
          <a:chOff x="1223" y="590"/>
          <a:chExt cx="238" cy="57"/>
        </a:xfrm>
      </xdr:grpSpPr>
      <xdr:sp macro="" textlink="">
        <xdr:nvSpPr>
          <xdr:cNvPr id="2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33</xdr:col>
      <xdr:colOff>209550</xdr:colOff>
      <xdr:row>18</xdr:row>
      <xdr:rowOff>114300</xdr:rowOff>
    </xdr:from>
    <xdr:to>
      <xdr:col>37</xdr:col>
      <xdr:colOff>0</xdr:colOff>
      <xdr:row>21</xdr:row>
      <xdr:rowOff>133350</xdr:rowOff>
    </xdr:to>
    <xdr:grpSp>
      <xdr:nvGrpSpPr>
        <xdr:cNvPr id="35" name="Estoque01"/>
        <xdr:cNvGrpSpPr>
          <a:grpSpLocks/>
        </xdr:cNvGrpSpPr>
      </xdr:nvGrpSpPr>
      <xdr:grpSpPr bwMode="auto">
        <a:xfrm>
          <a:off x="7353300" y="3491345"/>
          <a:ext cx="656359" cy="581891"/>
          <a:chOff x="1472" y="116"/>
          <a:chExt cx="66" cy="74"/>
        </a:xfrm>
      </xdr:grpSpPr>
      <xdr:sp macro="" textlink="">
        <xdr:nvSpPr>
          <xdr:cNvPr id="36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7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38</xdr:col>
      <xdr:colOff>133350</xdr:colOff>
      <xdr:row>19</xdr:row>
      <xdr:rowOff>85725</xdr:rowOff>
    </xdr:from>
    <xdr:to>
      <xdr:col>44</xdr:col>
      <xdr:colOff>152400</xdr:colOff>
      <xdr:row>21</xdr:row>
      <xdr:rowOff>95250</xdr:rowOff>
    </xdr:to>
    <xdr:grpSp>
      <xdr:nvGrpSpPr>
        <xdr:cNvPr id="38" name="Fifo01"/>
        <xdr:cNvGrpSpPr>
          <a:grpSpLocks/>
        </xdr:cNvGrpSpPr>
      </xdr:nvGrpSpPr>
      <xdr:grpSpPr bwMode="auto">
        <a:xfrm>
          <a:off x="8359486" y="3650384"/>
          <a:ext cx="1317914" cy="384752"/>
          <a:chOff x="1198" y="522"/>
          <a:chExt cx="177" cy="42"/>
        </a:xfrm>
      </xdr:grpSpPr>
      <xdr:sp macro="" textlink="">
        <xdr:nvSpPr>
          <xdr:cNvPr id="39" name="WordArt 745"/>
          <xdr:cNvSpPr>
            <a:spLocks noChangeArrowheads="1" noChangeShapeType="1" noTextEdit="1"/>
          </xdr:cNvSpPr>
        </xdr:nvSpPr>
        <xdr:spPr bwMode="auto">
          <a:xfrm>
            <a:off x="1231" y="530"/>
            <a:ext cx="107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FIFO</a:t>
            </a:r>
          </a:p>
        </xdr:txBody>
      </xdr:sp>
      <xdr:sp macro="" textlink="">
        <xdr:nvSpPr>
          <xdr:cNvPr id="40" name="Drawing 46"/>
          <xdr:cNvSpPr>
            <a:spLocks/>
          </xdr:cNvSpPr>
        </xdr:nvSpPr>
        <xdr:spPr bwMode="auto">
          <a:xfrm>
            <a:off x="1342" y="537"/>
            <a:ext cx="33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" name="Line 747"/>
          <xdr:cNvSpPr>
            <a:spLocks noChangeShapeType="1"/>
          </xdr:cNvSpPr>
        </xdr:nvSpPr>
        <xdr:spPr bwMode="auto">
          <a:xfrm>
            <a:off x="1198" y="543"/>
            <a:ext cx="29" cy="0"/>
          </a:xfrm>
          <a:prstGeom prst="line">
            <a:avLst/>
          </a:prstGeom>
          <a:noFill/>
          <a:ln w="635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" name="Line 748"/>
          <xdr:cNvSpPr>
            <a:spLocks noChangeShapeType="1"/>
          </xdr:cNvSpPr>
        </xdr:nvSpPr>
        <xdr:spPr bwMode="auto">
          <a:xfrm>
            <a:off x="1198" y="522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" name="Line 749"/>
          <xdr:cNvSpPr>
            <a:spLocks noChangeShapeType="1"/>
          </xdr:cNvSpPr>
        </xdr:nvSpPr>
        <xdr:spPr bwMode="auto">
          <a:xfrm>
            <a:off x="1199" y="564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209550</xdr:colOff>
      <xdr:row>25</xdr:row>
      <xdr:rowOff>38100</xdr:rowOff>
    </xdr:from>
    <xdr:to>
      <xdr:col>6</xdr:col>
      <xdr:colOff>142875</xdr:colOff>
      <xdr:row>27</xdr:row>
      <xdr:rowOff>152400</xdr:rowOff>
    </xdr:to>
    <xdr:grpSp>
      <xdr:nvGrpSpPr>
        <xdr:cNvPr id="44" name="Caminhao01"/>
        <xdr:cNvGrpSpPr>
          <a:grpSpLocks/>
        </xdr:cNvGrpSpPr>
      </xdr:nvGrpSpPr>
      <xdr:grpSpPr bwMode="auto">
        <a:xfrm>
          <a:off x="642505" y="4728441"/>
          <a:ext cx="799234" cy="489527"/>
          <a:chOff x="1029" y="32"/>
          <a:chExt cx="85" cy="52"/>
        </a:xfrm>
      </xdr:grpSpPr>
      <xdr:sp macro="" textlink="">
        <xdr:nvSpPr>
          <xdr:cNvPr id="45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Segunda e Quarta</a:t>
            </a:r>
          </a:p>
        </xdr:txBody>
      </xdr:sp>
      <xdr:sp macro="" textlink="">
        <xdr:nvSpPr>
          <xdr:cNvPr id="49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9525</xdr:colOff>
      <xdr:row>24</xdr:row>
      <xdr:rowOff>114300</xdr:rowOff>
    </xdr:from>
    <xdr:to>
      <xdr:col>14</xdr:col>
      <xdr:colOff>28575</xdr:colOff>
      <xdr:row>27</xdr:row>
      <xdr:rowOff>161925</xdr:rowOff>
    </xdr:to>
    <xdr:grpSp>
      <xdr:nvGrpSpPr>
        <xdr:cNvPr id="51" name="Empilhadeira01"/>
        <xdr:cNvGrpSpPr>
          <a:grpSpLocks/>
        </xdr:cNvGrpSpPr>
      </xdr:nvGrpSpPr>
      <xdr:grpSpPr bwMode="auto">
        <a:xfrm>
          <a:off x="2390775" y="4617027"/>
          <a:ext cx="668482" cy="610466"/>
          <a:chOff x="1619" y="961"/>
          <a:chExt cx="71" cy="65"/>
        </a:xfrm>
      </xdr:grpSpPr>
      <xdr:sp macro="" textlink="">
        <xdr:nvSpPr>
          <xdr:cNvPr id="52" name="Rectangle 758"/>
          <xdr:cNvSpPr>
            <a:spLocks noChangeArrowheads="1"/>
          </xdr:cNvSpPr>
        </xdr:nvSpPr>
        <xdr:spPr bwMode="auto">
          <a:xfrm>
            <a:off x="1619" y="989"/>
            <a:ext cx="35" cy="2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3" name="Oval 759"/>
          <xdr:cNvSpPr>
            <a:spLocks noChangeArrowheads="1"/>
          </xdr:cNvSpPr>
        </xdr:nvSpPr>
        <xdr:spPr bwMode="auto">
          <a:xfrm>
            <a:off x="1619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" name="Oval 760"/>
          <xdr:cNvSpPr>
            <a:spLocks noChangeArrowheads="1"/>
          </xdr:cNvSpPr>
        </xdr:nvSpPr>
        <xdr:spPr bwMode="auto">
          <a:xfrm>
            <a:off x="1645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5" name="Rectangle 761"/>
          <xdr:cNvSpPr>
            <a:spLocks noChangeArrowheads="1"/>
          </xdr:cNvSpPr>
        </xdr:nvSpPr>
        <xdr:spPr bwMode="auto">
          <a:xfrm>
            <a:off x="1655" y="964"/>
            <a:ext cx="5" cy="5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6" name="Line 762"/>
          <xdr:cNvSpPr>
            <a:spLocks noChangeShapeType="1"/>
          </xdr:cNvSpPr>
        </xdr:nvSpPr>
        <xdr:spPr bwMode="auto">
          <a:xfrm flipV="1">
            <a:off x="1619" y="961"/>
            <a:ext cx="0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7" name="Line 763"/>
          <xdr:cNvSpPr>
            <a:spLocks noChangeShapeType="1"/>
          </xdr:cNvSpPr>
        </xdr:nvSpPr>
        <xdr:spPr bwMode="auto">
          <a:xfrm>
            <a:off x="1619" y="961"/>
            <a:ext cx="20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8" name="Line 764"/>
          <xdr:cNvSpPr>
            <a:spLocks noChangeShapeType="1"/>
          </xdr:cNvSpPr>
        </xdr:nvSpPr>
        <xdr:spPr bwMode="auto">
          <a:xfrm>
            <a:off x="1639" y="961"/>
            <a:ext cx="15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Line 765"/>
          <xdr:cNvSpPr>
            <a:spLocks noChangeShapeType="1"/>
          </xdr:cNvSpPr>
        </xdr:nvSpPr>
        <xdr:spPr bwMode="auto">
          <a:xfrm>
            <a:off x="1660" y="1009"/>
            <a:ext cx="30" cy="0"/>
          </a:xfrm>
          <a:prstGeom prst="line">
            <a:avLst/>
          </a:prstGeom>
          <a:noFill/>
          <a:ln w="2476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18</xdr:col>
      <xdr:colOff>171450</xdr:colOff>
      <xdr:row>24</xdr:row>
      <xdr:rowOff>123825</xdr:rowOff>
    </xdr:from>
    <xdr:to>
      <xdr:col>21</xdr:col>
      <xdr:colOff>190500</xdr:colOff>
      <xdr:row>27</xdr:row>
      <xdr:rowOff>142875</xdr:rowOff>
    </xdr:to>
    <xdr:grpSp>
      <xdr:nvGrpSpPr>
        <xdr:cNvPr id="60" name="Barco01"/>
        <xdr:cNvGrpSpPr>
          <a:grpSpLocks/>
        </xdr:cNvGrpSpPr>
      </xdr:nvGrpSpPr>
      <xdr:grpSpPr bwMode="auto">
        <a:xfrm>
          <a:off x="4068041" y="4626552"/>
          <a:ext cx="668482" cy="581891"/>
          <a:chOff x="1604" y="1060"/>
          <a:chExt cx="71" cy="62"/>
        </a:xfrm>
      </xdr:grpSpPr>
      <xdr:sp macro="" textlink="">
        <xdr:nvSpPr>
          <xdr:cNvPr id="61" name="Drawing 162"/>
          <xdr:cNvSpPr>
            <a:spLocks/>
          </xdr:cNvSpPr>
        </xdr:nvSpPr>
        <xdr:spPr bwMode="auto">
          <a:xfrm>
            <a:off x="1604" y="1110"/>
            <a:ext cx="71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0" y="0"/>
                </a:moveTo>
                <a:lnTo>
                  <a:pt x="4096" y="16384"/>
                </a:lnTo>
                <a:lnTo>
                  <a:pt x="12288" y="16384"/>
                </a:lnTo>
                <a:lnTo>
                  <a:pt x="16384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Drawing 163"/>
          <xdr:cNvSpPr>
            <a:spLocks/>
          </xdr:cNvSpPr>
        </xdr:nvSpPr>
        <xdr:spPr bwMode="auto">
          <a:xfrm>
            <a:off x="1616" y="1060"/>
            <a:ext cx="48" cy="49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36</xdr:col>
      <xdr:colOff>171450</xdr:colOff>
      <xdr:row>25</xdr:row>
      <xdr:rowOff>95250</xdr:rowOff>
    </xdr:from>
    <xdr:to>
      <xdr:col>43</xdr:col>
      <xdr:colOff>171450</xdr:colOff>
      <xdr:row>27</xdr:row>
      <xdr:rowOff>38100</xdr:rowOff>
    </xdr:to>
    <xdr:sp macro="" textlink="">
      <xdr:nvSpPr>
        <xdr:cNvPr id="63" name="Acabados01"/>
        <xdr:cNvSpPr>
          <a:spLocks/>
        </xdr:cNvSpPr>
      </xdr:nvSpPr>
      <xdr:spPr bwMode="auto">
        <a:xfrm>
          <a:off x="8058150" y="4857750"/>
          <a:ext cx="1533525" cy="32385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32</xdr:col>
      <xdr:colOff>9525</xdr:colOff>
      <xdr:row>22</xdr:row>
      <xdr:rowOff>28575</xdr:rowOff>
    </xdr:from>
    <xdr:to>
      <xdr:col>33</xdr:col>
      <xdr:colOff>0</xdr:colOff>
      <xdr:row>27</xdr:row>
      <xdr:rowOff>123825</xdr:rowOff>
    </xdr:to>
    <xdr:grpSp>
      <xdr:nvGrpSpPr>
        <xdr:cNvPr id="64" name="Supermercado01"/>
        <xdr:cNvGrpSpPr>
          <a:grpSpLocks/>
        </xdr:cNvGrpSpPr>
      </xdr:nvGrpSpPr>
      <xdr:grpSpPr bwMode="auto">
        <a:xfrm>
          <a:off x="6936798" y="4156075"/>
          <a:ext cx="206952" cy="1033318"/>
          <a:chOff x="1140" y="501"/>
          <a:chExt cx="33" cy="194"/>
        </a:xfrm>
      </xdr:grpSpPr>
      <xdr:sp macro="" textlink="">
        <xdr:nvSpPr>
          <xdr:cNvPr id="65" name="Line 771"/>
          <xdr:cNvSpPr>
            <a:spLocks noChangeShapeType="1"/>
          </xdr:cNvSpPr>
        </xdr:nvSpPr>
        <xdr:spPr bwMode="auto">
          <a:xfrm>
            <a:off x="1173" y="501"/>
            <a:ext cx="0" cy="19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" name="Drawing 49"/>
          <xdr:cNvSpPr>
            <a:spLocks/>
          </xdr:cNvSpPr>
        </xdr:nvSpPr>
        <xdr:spPr bwMode="auto">
          <a:xfrm>
            <a:off x="1140" y="501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7" name="Drawing 50"/>
          <xdr:cNvSpPr>
            <a:spLocks/>
          </xdr:cNvSpPr>
        </xdr:nvSpPr>
        <xdr:spPr bwMode="auto">
          <a:xfrm>
            <a:off x="1140" y="54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Drawing 51"/>
          <xdr:cNvSpPr>
            <a:spLocks/>
          </xdr:cNvSpPr>
        </xdr:nvSpPr>
        <xdr:spPr bwMode="auto">
          <a:xfrm>
            <a:off x="1140" y="578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Drawing 52"/>
          <xdr:cNvSpPr>
            <a:spLocks/>
          </xdr:cNvSpPr>
        </xdr:nvSpPr>
        <xdr:spPr bwMode="auto">
          <a:xfrm>
            <a:off x="1140" y="62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Drawing 53"/>
          <xdr:cNvSpPr>
            <a:spLocks/>
          </xdr:cNvSpPr>
        </xdr:nvSpPr>
        <xdr:spPr bwMode="auto">
          <a:xfrm>
            <a:off x="1140" y="659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Drawing 54"/>
          <xdr:cNvSpPr>
            <a:spLocks/>
          </xdr:cNvSpPr>
        </xdr:nvSpPr>
        <xdr:spPr bwMode="auto">
          <a:xfrm>
            <a:off x="1140" y="694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25</xdr:col>
      <xdr:colOff>171450</xdr:colOff>
      <xdr:row>24</xdr:row>
      <xdr:rowOff>66675</xdr:rowOff>
    </xdr:from>
    <xdr:to>
      <xdr:col>28</xdr:col>
      <xdr:colOff>161925</xdr:colOff>
      <xdr:row>27</xdr:row>
      <xdr:rowOff>85725</xdr:rowOff>
    </xdr:to>
    <xdr:grpSp>
      <xdr:nvGrpSpPr>
        <xdr:cNvPr id="72" name="Retirada01"/>
        <xdr:cNvGrpSpPr>
          <a:grpSpLocks/>
        </xdr:cNvGrpSpPr>
      </xdr:nvGrpSpPr>
      <xdr:grpSpPr bwMode="auto">
        <a:xfrm>
          <a:off x="5583382" y="4569402"/>
          <a:ext cx="639907" cy="581891"/>
          <a:chOff x="1315" y="646"/>
          <a:chExt cx="108" cy="94"/>
        </a:xfrm>
      </xdr:grpSpPr>
      <xdr:sp macro="" textlink="">
        <xdr:nvSpPr>
          <xdr:cNvPr id="73" name="Arc 779"/>
          <xdr:cNvSpPr>
            <a:spLocks/>
          </xdr:cNvSpPr>
        </xdr:nvSpPr>
        <xdr:spPr bwMode="auto">
          <a:xfrm flipH="1" flipV="1">
            <a:off x="1315" y="646"/>
            <a:ext cx="97" cy="94"/>
          </a:xfrm>
          <a:custGeom>
            <a:avLst/>
            <a:gdLst>
              <a:gd name="T0" fmla="*/ 0 w 41177"/>
              <a:gd name="T1" fmla="*/ 0 h 43200"/>
              <a:gd name="T2" fmla="*/ 0 w 41177"/>
              <a:gd name="T3" fmla="*/ 0 h 43200"/>
              <a:gd name="T4" fmla="*/ 0 w 41177"/>
              <a:gd name="T5" fmla="*/ 0 h 43200"/>
              <a:gd name="T6" fmla="*/ 0 60000 65536"/>
              <a:gd name="T7" fmla="*/ 0 60000 65536"/>
              <a:gd name="T8" fmla="*/ 0 60000 65536"/>
              <a:gd name="T9" fmla="*/ 0 w 41177"/>
              <a:gd name="T10" fmla="*/ 0 h 43200"/>
              <a:gd name="T11" fmla="*/ 41177 w 41177"/>
              <a:gd name="T12" fmla="*/ 43200 h 432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1177" h="43200" fill="none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</a:path>
              <a:path w="41177" h="43200" stroke="0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  <a:lnTo>
                  <a:pt x="19577" y="21600"/>
                </a:lnTo>
                <a:lnTo>
                  <a:pt x="0" y="12472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AutoShape 780"/>
          <xdr:cNvSpPr>
            <a:spLocks noChangeArrowheads="1"/>
          </xdr:cNvSpPr>
        </xdr:nvSpPr>
        <xdr:spPr bwMode="auto">
          <a:xfrm rot="2274096">
            <a:off x="1403" y="702"/>
            <a:ext cx="20" cy="19"/>
          </a:xfrm>
          <a:prstGeom prst="triangle">
            <a:avLst>
              <a:gd name="adj" fmla="val 50000"/>
            </a:avLst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</xdr:col>
      <xdr:colOff>28575</xdr:colOff>
      <xdr:row>30</xdr:row>
      <xdr:rowOff>66675</xdr:rowOff>
    </xdr:from>
    <xdr:to>
      <xdr:col>24</xdr:col>
      <xdr:colOff>200025</xdr:colOff>
      <xdr:row>32</xdr:row>
      <xdr:rowOff>104775</xdr:rowOff>
    </xdr:to>
    <xdr:sp macro="" textlink="">
      <xdr:nvSpPr>
        <xdr:cNvPr id="75" name="WordArt 781"/>
        <xdr:cNvSpPr>
          <a:spLocks noChangeArrowheads="1" noChangeShapeType="1" noTextEdit="1"/>
        </xdr:cNvSpPr>
      </xdr:nvSpPr>
      <xdr:spPr bwMode="auto">
        <a:xfrm>
          <a:off x="466725" y="5781675"/>
          <a:ext cx="4991100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3300"/>
                  </a:gs>
                  <a:gs pos="100000">
                    <a:srgbClr val="CCFFCC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Informação</a:t>
          </a:r>
        </a:p>
      </xdr:txBody>
    </xdr:sp>
    <xdr:clientData/>
  </xdr:twoCellAnchor>
  <xdr:twoCellAnchor>
    <xdr:from>
      <xdr:col>2</xdr:col>
      <xdr:colOff>200025</xdr:colOff>
      <xdr:row>34</xdr:row>
      <xdr:rowOff>152400</xdr:rowOff>
    </xdr:from>
    <xdr:to>
      <xdr:col>7</xdr:col>
      <xdr:colOff>104775</xdr:colOff>
      <xdr:row>35</xdr:row>
      <xdr:rowOff>66675</xdr:rowOff>
    </xdr:to>
    <xdr:grpSp>
      <xdr:nvGrpSpPr>
        <xdr:cNvPr id="76" name="InfoMan01"/>
        <xdr:cNvGrpSpPr>
          <a:grpSpLocks/>
        </xdr:cNvGrpSpPr>
      </xdr:nvGrpSpPr>
      <xdr:grpSpPr bwMode="auto">
        <a:xfrm rot="10800000">
          <a:off x="632980" y="6531264"/>
          <a:ext cx="987136" cy="101888"/>
          <a:chOff x="1682" y="124"/>
          <a:chExt cx="105" cy="11"/>
        </a:xfrm>
      </xdr:grpSpPr>
      <xdr:sp macro="" textlink="">
        <xdr:nvSpPr>
          <xdr:cNvPr id="77" name="Line 784"/>
          <xdr:cNvSpPr>
            <a:spLocks noChangeShapeType="1"/>
          </xdr:cNvSpPr>
        </xdr:nvSpPr>
        <xdr:spPr bwMode="auto">
          <a:xfrm flipH="1">
            <a:off x="1698" y="13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" name="Drawing 59"/>
          <xdr:cNvSpPr>
            <a:spLocks/>
          </xdr:cNvSpPr>
        </xdr:nvSpPr>
        <xdr:spPr bwMode="auto">
          <a:xfrm rot="-5578669">
            <a:off x="1687" y="11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200025</xdr:colOff>
      <xdr:row>34</xdr:row>
      <xdr:rowOff>123825</xdr:rowOff>
    </xdr:from>
    <xdr:to>
      <xdr:col>14</xdr:col>
      <xdr:colOff>95250</xdr:colOff>
      <xdr:row>35</xdr:row>
      <xdr:rowOff>95250</xdr:rowOff>
    </xdr:to>
    <xdr:grpSp>
      <xdr:nvGrpSpPr>
        <xdr:cNvPr id="79" name="InfoEle01"/>
        <xdr:cNvGrpSpPr>
          <a:grpSpLocks/>
        </xdr:cNvGrpSpPr>
      </xdr:nvGrpSpPr>
      <xdr:grpSpPr bwMode="auto">
        <a:xfrm rot="10800000">
          <a:off x="2148320" y="6502689"/>
          <a:ext cx="977612" cy="159038"/>
          <a:chOff x="1679" y="168"/>
          <a:chExt cx="104" cy="17"/>
        </a:xfrm>
      </xdr:grpSpPr>
      <xdr:sp macro="" textlink="">
        <xdr:nvSpPr>
          <xdr:cNvPr id="80" name="Line 787"/>
          <xdr:cNvSpPr>
            <a:spLocks noChangeShapeType="1"/>
          </xdr:cNvSpPr>
        </xdr:nvSpPr>
        <xdr:spPr bwMode="auto">
          <a:xfrm flipH="1">
            <a:off x="1695" y="174"/>
            <a:ext cx="52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Line 788"/>
          <xdr:cNvSpPr>
            <a:spLocks noChangeShapeType="1"/>
          </xdr:cNvSpPr>
        </xdr:nvSpPr>
        <xdr:spPr bwMode="auto">
          <a:xfrm flipH="1">
            <a:off x="1733" y="180"/>
            <a:ext cx="50" cy="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Line 789"/>
          <xdr:cNvSpPr>
            <a:spLocks noChangeShapeType="1"/>
          </xdr:cNvSpPr>
        </xdr:nvSpPr>
        <xdr:spPr bwMode="auto">
          <a:xfrm flipV="1">
            <a:off x="1733" y="174"/>
            <a:ext cx="14" cy="1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Drawing 64"/>
          <xdr:cNvSpPr>
            <a:spLocks/>
          </xdr:cNvSpPr>
        </xdr:nvSpPr>
        <xdr:spPr bwMode="auto">
          <a:xfrm rot="-5591180">
            <a:off x="1684" y="163"/>
            <a:ext cx="11" cy="2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0</xdr:colOff>
      <xdr:row>34</xdr:row>
      <xdr:rowOff>114300</xdr:rowOff>
    </xdr:from>
    <xdr:to>
      <xdr:col>20</xdr:col>
      <xdr:colOff>123825</xdr:colOff>
      <xdr:row>35</xdr:row>
      <xdr:rowOff>28575</xdr:rowOff>
    </xdr:to>
    <xdr:grpSp>
      <xdr:nvGrpSpPr>
        <xdr:cNvPr id="84" name="Kanban01"/>
        <xdr:cNvGrpSpPr>
          <a:grpSpLocks/>
        </xdr:cNvGrpSpPr>
      </xdr:nvGrpSpPr>
      <xdr:grpSpPr bwMode="auto">
        <a:xfrm>
          <a:off x="3463636" y="6493164"/>
          <a:ext cx="989734" cy="101888"/>
          <a:chOff x="636" y="364"/>
          <a:chExt cx="105" cy="11"/>
        </a:xfrm>
      </xdr:grpSpPr>
      <xdr:sp macro="" textlink="">
        <xdr:nvSpPr>
          <xdr:cNvPr id="85" name="Line 792"/>
          <xdr:cNvSpPr>
            <a:spLocks noChangeShapeType="1"/>
          </xdr:cNvSpPr>
        </xdr:nvSpPr>
        <xdr:spPr bwMode="auto">
          <a:xfrm rot="10800000" flipH="1">
            <a:off x="636" y="37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86" name="Drawing 59"/>
          <xdr:cNvSpPr>
            <a:spLocks/>
          </xdr:cNvSpPr>
        </xdr:nvSpPr>
        <xdr:spPr bwMode="auto">
          <a:xfrm rot="5221331">
            <a:off x="725" y="35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85725</xdr:colOff>
      <xdr:row>34</xdr:row>
      <xdr:rowOff>0</xdr:rowOff>
    </xdr:from>
    <xdr:to>
      <xdr:col>26</xdr:col>
      <xdr:colOff>142875</xdr:colOff>
      <xdr:row>35</xdr:row>
      <xdr:rowOff>161925</xdr:rowOff>
    </xdr:to>
    <xdr:sp macro="" textlink="">
      <xdr:nvSpPr>
        <xdr:cNvPr id="87" name="ProgramSemanal01"/>
        <xdr:cNvSpPr txBox="1">
          <a:spLocks noChangeArrowheads="1"/>
        </xdr:cNvSpPr>
      </xdr:nvSpPr>
      <xdr:spPr bwMode="auto">
        <a:xfrm>
          <a:off x="4905375" y="6477000"/>
          <a:ext cx="933450" cy="3524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Programação Semanal</a:t>
          </a:r>
        </a:p>
      </xdr:txBody>
    </xdr:sp>
    <xdr:clientData/>
  </xdr:twoCellAnchor>
  <xdr:twoCellAnchor>
    <xdr:from>
      <xdr:col>29</xdr:col>
      <xdr:colOff>0</xdr:colOff>
      <xdr:row>34</xdr:row>
      <xdr:rowOff>0</xdr:rowOff>
    </xdr:from>
    <xdr:to>
      <xdr:col>32</xdr:col>
      <xdr:colOff>180975</xdr:colOff>
      <xdr:row>35</xdr:row>
      <xdr:rowOff>142875</xdr:rowOff>
    </xdr:to>
    <xdr:grpSp>
      <xdr:nvGrpSpPr>
        <xdr:cNvPr id="88" name="Nivel01"/>
        <xdr:cNvGrpSpPr>
          <a:grpSpLocks/>
        </xdr:cNvGrpSpPr>
      </xdr:nvGrpSpPr>
      <xdr:grpSpPr bwMode="auto">
        <a:xfrm>
          <a:off x="6277841" y="6378864"/>
          <a:ext cx="830407" cy="330488"/>
          <a:chOff x="1021" y="245"/>
          <a:chExt cx="88" cy="35"/>
        </a:xfrm>
      </xdr:grpSpPr>
      <xdr:sp macro="" textlink="">
        <xdr:nvSpPr>
          <xdr:cNvPr id="89" name="Rectangle 796"/>
          <xdr:cNvSpPr>
            <a:spLocks noChangeArrowheads="1"/>
          </xdr:cNvSpPr>
        </xdr:nvSpPr>
        <xdr:spPr bwMode="auto">
          <a:xfrm>
            <a:off x="1021" y="245"/>
            <a:ext cx="88" cy="35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0" name="WordArt 797"/>
          <xdr:cNvSpPr>
            <a:spLocks noChangeArrowheads="1" noChangeShapeType="1" noTextEdit="1"/>
          </xdr:cNvSpPr>
        </xdr:nvSpPr>
        <xdr:spPr bwMode="auto">
          <a:xfrm>
            <a:off x="1036" y="250"/>
            <a:ext cx="60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OXOX</a:t>
            </a:r>
          </a:p>
        </xdr:txBody>
      </xdr:sp>
    </xdr:grpSp>
    <xdr:clientData/>
  </xdr:twoCellAnchor>
  <xdr:twoCellAnchor>
    <xdr:from>
      <xdr:col>39</xdr:col>
      <xdr:colOff>28575</xdr:colOff>
      <xdr:row>40</xdr:row>
      <xdr:rowOff>104775</xdr:rowOff>
    </xdr:from>
    <xdr:to>
      <xdr:col>42</xdr:col>
      <xdr:colOff>180975</xdr:colOff>
      <xdr:row>43</xdr:row>
      <xdr:rowOff>57150</xdr:rowOff>
    </xdr:to>
    <xdr:grpSp>
      <xdr:nvGrpSpPr>
        <xdr:cNvPr id="91" name="VaVer01"/>
        <xdr:cNvGrpSpPr>
          <a:grpSpLocks/>
        </xdr:cNvGrpSpPr>
      </xdr:nvGrpSpPr>
      <xdr:grpSpPr bwMode="auto">
        <a:xfrm>
          <a:off x="8471189" y="7609320"/>
          <a:ext cx="801831" cy="515216"/>
          <a:chOff x="1367" y="606"/>
          <a:chExt cx="190" cy="124"/>
        </a:xfrm>
      </xdr:grpSpPr>
      <xdr:sp macro="" textlink="">
        <xdr:nvSpPr>
          <xdr:cNvPr id="92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4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5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6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37</xdr:col>
      <xdr:colOff>133350</xdr:colOff>
      <xdr:row>32</xdr:row>
      <xdr:rowOff>0</xdr:rowOff>
    </xdr:from>
    <xdr:to>
      <xdr:col>40</xdr:col>
      <xdr:colOff>180975</xdr:colOff>
      <xdr:row>35</xdr:row>
      <xdr:rowOff>85725</xdr:rowOff>
    </xdr:to>
    <xdr:grpSp>
      <xdr:nvGrpSpPr>
        <xdr:cNvPr id="97" name="BolaPuxada01"/>
        <xdr:cNvGrpSpPr>
          <a:grpSpLocks/>
        </xdr:cNvGrpSpPr>
      </xdr:nvGrpSpPr>
      <xdr:grpSpPr bwMode="auto">
        <a:xfrm>
          <a:off x="8143009" y="6003636"/>
          <a:ext cx="697057" cy="648566"/>
          <a:chOff x="877" y="352"/>
          <a:chExt cx="80" cy="80"/>
        </a:xfrm>
      </xdr:grpSpPr>
      <xdr:sp macro="" textlink="">
        <xdr:nvSpPr>
          <xdr:cNvPr id="98" name="Oval 805"/>
          <xdr:cNvSpPr>
            <a:spLocks noChangeArrowheads="1"/>
          </xdr:cNvSpPr>
        </xdr:nvSpPr>
        <xdr:spPr bwMode="auto">
          <a:xfrm>
            <a:off x="877" y="352"/>
            <a:ext cx="80" cy="80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9" name="Oval 806"/>
          <xdr:cNvSpPr>
            <a:spLocks noChangeArrowheads="1"/>
          </xdr:cNvSpPr>
        </xdr:nvSpPr>
        <xdr:spPr bwMode="auto">
          <a:xfrm>
            <a:off x="896" y="372"/>
            <a:ext cx="41" cy="41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76200</xdr:colOff>
      <xdr:row>40</xdr:row>
      <xdr:rowOff>28575</xdr:rowOff>
    </xdr:from>
    <xdr:to>
      <xdr:col>4</xdr:col>
      <xdr:colOff>171450</xdr:colOff>
      <xdr:row>43</xdr:row>
      <xdr:rowOff>114300</xdr:rowOff>
    </xdr:to>
    <xdr:grpSp>
      <xdr:nvGrpSpPr>
        <xdr:cNvPr id="100" name="PostoKanban01"/>
        <xdr:cNvGrpSpPr>
          <a:grpSpLocks/>
        </xdr:cNvGrpSpPr>
      </xdr:nvGrpSpPr>
      <xdr:grpSpPr bwMode="auto">
        <a:xfrm>
          <a:off x="725632" y="7533120"/>
          <a:ext cx="311727" cy="648566"/>
          <a:chOff x="1430" y="556"/>
          <a:chExt cx="33" cy="69"/>
        </a:xfrm>
      </xdr:grpSpPr>
      <xdr:grpSp>
        <xdr:nvGrpSpPr>
          <xdr:cNvPr id="101" name="Group 812"/>
          <xdr:cNvGrpSpPr>
            <a:grpSpLocks/>
          </xdr:cNvGrpSpPr>
        </xdr:nvGrpSpPr>
        <xdr:grpSpPr bwMode="auto">
          <a:xfrm>
            <a:off x="-13041" y="556"/>
            <a:ext cx="16500" cy="35"/>
            <a:chOff x="-14500" y="-6500"/>
            <a:chExt cx="16500" cy="17500"/>
          </a:xfrm>
        </xdr:grpSpPr>
        <xdr:sp macro="" textlink="">
          <xdr:nvSpPr>
            <xdr:cNvPr id="104" name="Line 813"/>
            <xdr:cNvSpPr>
              <a:spLocks noChangeShapeType="1"/>
            </xdr:cNvSpPr>
          </xdr:nvSpPr>
          <xdr:spPr bwMode="auto">
            <a:xfrm>
              <a:off x="-145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5" name="Line 814"/>
            <xdr:cNvSpPr>
              <a:spLocks noChangeShapeType="1"/>
            </xdr:cNvSpPr>
          </xdr:nvSpPr>
          <xdr:spPr bwMode="auto">
            <a:xfrm>
              <a:off x="-14500" y="11000"/>
              <a:ext cx="1650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6" name="Line 815"/>
            <xdr:cNvSpPr>
              <a:spLocks noChangeShapeType="1"/>
            </xdr:cNvSpPr>
          </xdr:nvSpPr>
          <xdr:spPr bwMode="auto">
            <a:xfrm flipV="1">
              <a:off x="20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02" name="Line 816"/>
          <xdr:cNvSpPr>
            <a:spLocks noChangeShapeType="1"/>
          </xdr:cNvSpPr>
        </xdr:nvSpPr>
        <xdr:spPr bwMode="auto">
          <a:xfrm>
            <a:off x="1446" y="591"/>
            <a:ext cx="0" cy="3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Line 817"/>
          <xdr:cNvSpPr>
            <a:spLocks noChangeShapeType="1"/>
          </xdr:cNvSpPr>
        </xdr:nvSpPr>
        <xdr:spPr bwMode="auto">
          <a:xfrm>
            <a:off x="1432" y="625"/>
            <a:ext cx="28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19050</xdr:colOff>
      <xdr:row>40</xdr:row>
      <xdr:rowOff>47625</xdr:rowOff>
    </xdr:from>
    <xdr:to>
      <xdr:col>12</xdr:col>
      <xdr:colOff>28575</xdr:colOff>
      <xdr:row>43</xdr:row>
      <xdr:rowOff>66675</xdr:rowOff>
    </xdr:to>
    <xdr:sp macro="" textlink="">
      <xdr:nvSpPr>
        <xdr:cNvPr id="107" name="KanbanSinal01"/>
        <xdr:cNvSpPr>
          <a:spLocks noChangeArrowheads="1"/>
        </xdr:cNvSpPr>
      </xdr:nvSpPr>
      <xdr:spPr bwMode="auto">
        <a:xfrm rot="10800000">
          <a:off x="1990725" y="7667625"/>
          <a:ext cx="666750" cy="590550"/>
        </a:xfrm>
        <a:prstGeom prst="triangle">
          <a:avLst>
            <a:gd name="adj" fmla="val 50000"/>
          </a:avLst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57150</xdr:colOff>
      <xdr:row>41</xdr:row>
      <xdr:rowOff>66675</xdr:rowOff>
    </xdr:from>
    <xdr:to>
      <xdr:col>18</xdr:col>
      <xdr:colOff>200025</xdr:colOff>
      <xdr:row>43</xdr:row>
      <xdr:rowOff>95250</xdr:rowOff>
    </xdr:to>
    <xdr:sp macro="" textlink="">
      <xdr:nvSpPr>
        <xdr:cNvPr id="108" name="KanbanProd01"/>
        <xdr:cNvSpPr>
          <a:spLocks/>
        </xdr:cNvSpPr>
      </xdr:nvSpPr>
      <xdr:spPr bwMode="auto">
        <a:xfrm>
          <a:off x="3562350" y="7877175"/>
          <a:ext cx="581025" cy="409575"/>
        </a:xfrm>
        <a:custGeom>
          <a:avLst/>
          <a:gdLst>
            <a:gd name="T0" fmla="*/ 0 w 67"/>
            <a:gd name="T1" fmla="*/ 0 h 42"/>
            <a:gd name="T2" fmla="*/ 0 w 67"/>
            <a:gd name="T3" fmla="*/ 2147483647 h 42"/>
            <a:gd name="T4" fmla="*/ 2147483647 w 67"/>
            <a:gd name="T5" fmla="*/ 2147483647 h 42"/>
            <a:gd name="T6" fmla="*/ 2147483647 w 67"/>
            <a:gd name="T7" fmla="*/ 2147483647 h 42"/>
            <a:gd name="T8" fmla="*/ 2147483647 w 67"/>
            <a:gd name="T9" fmla="*/ 0 h 42"/>
            <a:gd name="T10" fmla="*/ 0 w 67"/>
            <a:gd name="T11" fmla="*/ 0 h 42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67"/>
            <a:gd name="T19" fmla="*/ 0 h 42"/>
            <a:gd name="T20" fmla="*/ 67 w 67"/>
            <a:gd name="T21" fmla="*/ 42 h 4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67" h="42">
              <a:moveTo>
                <a:pt x="0" y="0"/>
              </a:moveTo>
              <a:lnTo>
                <a:pt x="0" y="42"/>
              </a:lnTo>
              <a:lnTo>
                <a:pt x="67" y="42"/>
              </a:lnTo>
              <a:lnTo>
                <a:pt x="67" y="15"/>
              </a:lnTo>
              <a:lnTo>
                <a:pt x="42" y="0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41</xdr:row>
      <xdr:rowOff>66675</xdr:rowOff>
    </xdr:from>
    <xdr:to>
      <xdr:col>25</xdr:col>
      <xdr:colOff>161925</xdr:colOff>
      <xdr:row>43</xdr:row>
      <xdr:rowOff>95250</xdr:rowOff>
    </xdr:to>
    <xdr:grpSp>
      <xdr:nvGrpSpPr>
        <xdr:cNvPr id="109" name="KanbanRet01"/>
        <xdr:cNvGrpSpPr>
          <a:grpSpLocks/>
        </xdr:cNvGrpSpPr>
      </xdr:nvGrpSpPr>
      <xdr:grpSpPr bwMode="auto">
        <a:xfrm>
          <a:off x="5017077" y="7758834"/>
          <a:ext cx="556780" cy="403802"/>
          <a:chOff x="1370" y="277"/>
          <a:chExt cx="180" cy="112"/>
        </a:xfrm>
      </xdr:grpSpPr>
      <xdr:sp macro="" textlink="">
        <xdr:nvSpPr>
          <xdr:cNvPr id="110" name="Freeform 821"/>
          <xdr:cNvSpPr>
            <a:spLocks/>
          </xdr:cNvSpPr>
        </xdr:nvSpPr>
        <xdr:spPr bwMode="auto">
          <a:xfrm>
            <a:off x="1370" y="277"/>
            <a:ext cx="180" cy="112"/>
          </a:xfrm>
          <a:custGeom>
            <a:avLst/>
            <a:gdLst>
              <a:gd name="T0" fmla="*/ 0 w 67"/>
              <a:gd name="T1" fmla="*/ 0 h 42"/>
              <a:gd name="T2" fmla="*/ 0 w 67"/>
              <a:gd name="T3" fmla="*/ 2147483647 h 42"/>
              <a:gd name="T4" fmla="*/ 2147483647 w 67"/>
              <a:gd name="T5" fmla="*/ 2147483647 h 42"/>
              <a:gd name="T6" fmla="*/ 2147483647 w 67"/>
              <a:gd name="T7" fmla="*/ 2147483647 h 42"/>
              <a:gd name="T8" fmla="*/ 2147483647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Line 822"/>
          <xdr:cNvSpPr>
            <a:spLocks noChangeShapeType="1"/>
          </xdr:cNvSpPr>
        </xdr:nvSpPr>
        <xdr:spPr bwMode="auto">
          <a:xfrm flipV="1">
            <a:off x="1370" y="278"/>
            <a:ext cx="41" cy="26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Line 823"/>
          <xdr:cNvSpPr>
            <a:spLocks noChangeShapeType="1"/>
          </xdr:cNvSpPr>
        </xdr:nvSpPr>
        <xdr:spPr bwMode="auto">
          <a:xfrm flipV="1">
            <a:off x="1371" y="278"/>
            <a:ext cx="76" cy="4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3" name="Line 824"/>
          <xdr:cNvSpPr>
            <a:spLocks noChangeShapeType="1"/>
          </xdr:cNvSpPr>
        </xdr:nvSpPr>
        <xdr:spPr bwMode="auto">
          <a:xfrm flipV="1">
            <a:off x="1371" y="279"/>
            <a:ext cx="109" cy="6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Line 825"/>
          <xdr:cNvSpPr>
            <a:spLocks noChangeShapeType="1"/>
          </xdr:cNvSpPr>
        </xdr:nvSpPr>
        <xdr:spPr bwMode="auto">
          <a:xfrm flipV="1">
            <a:off x="1370" y="289"/>
            <a:ext cx="131" cy="83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Line 826"/>
          <xdr:cNvSpPr>
            <a:spLocks noChangeShapeType="1"/>
          </xdr:cNvSpPr>
        </xdr:nvSpPr>
        <xdr:spPr bwMode="auto">
          <a:xfrm flipV="1">
            <a:off x="1378" y="300"/>
            <a:ext cx="141" cy="8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Line 827"/>
          <xdr:cNvSpPr>
            <a:spLocks noChangeShapeType="1"/>
          </xdr:cNvSpPr>
        </xdr:nvSpPr>
        <xdr:spPr bwMode="auto">
          <a:xfrm flipV="1">
            <a:off x="1414" y="311"/>
            <a:ext cx="123" cy="7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7" name="Line 828"/>
          <xdr:cNvSpPr>
            <a:spLocks noChangeShapeType="1"/>
          </xdr:cNvSpPr>
        </xdr:nvSpPr>
        <xdr:spPr bwMode="auto">
          <a:xfrm flipV="1">
            <a:off x="1452" y="327"/>
            <a:ext cx="96" cy="6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8" name="Line 829"/>
          <xdr:cNvSpPr>
            <a:spLocks noChangeShapeType="1"/>
          </xdr:cNvSpPr>
        </xdr:nvSpPr>
        <xdr:spPr bwMode="auto">
          <a:xfrm flipV="1">
            <a:off x="1487" y="349"/>
            <a:ext cx="62" cy="4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830"/>
          <xdr:cNvSpPr>
            <a:spLocks noChangeShapeType="1"/>
          </xdr:cNvSpPr>
        </xdr:nvSpPr>
        <xdr:spPr bwMode="auto">
          <a:xfrm flipV="1">
            <a:off x="1525" y="373"/>
            <a:ext cx="23" cy="1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30</xdr:col>
      <xdr:colOff>161925</xdr:colOff>
      <xdr:row>40</xdr:row>
      <xdr:rowOff>76200</xdr:rowOff>
    </xdr:from>
    <xdr:to>
      <xdr:col>33</xdr:col>
      <xdr:colOff>200025</xdr:colOff>
      <xdr:row>43</xdr:row>
      <xdr:rowOff>85725</xdr:rowOff>
    </xdr:to>
    <xdr:grpSp>
      <xdr:nvGrpSpPr>
        <xdr:cNvPr id="120" name="KanbanLotes01"/>
        <xdr:cNvGrpSpPr>
          <a:grpSpLocks/>
        </xdr:cNvGrpSpPr>
      </xdr:nvGrpSpPr>
      <xdr:grpSpPr bwMode="auto">
        <a:xfrm>
          <a:off x="6656243" y="7580745"/>
          <a:ext cx="687532" cy="572366"/>
          <a:chOff x="1474" y="180"/>
          <a:chExt cx="73" cy="61"/>
        </a:xfrm>
      </xdr:grpSpPr>
      <xdr:sp macro="" textlink="">
        <xdr:nvSpPr>
          <xdr:cNvPr id="121" name="Freeform 832"/>
          <xdr:cNvSpPr>
            <a:spLocks/>
          </xdr:cNvSpPr>
        </xdr:nvSpPr>
        <xdr:spPr bwMode="auto">
          <a:xfrm>
            <a:off x="1486" y="180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Freeform 833"/>
          <xdr:cNvSpPr>
            <a:spLocks/>
          </xdr:cNvSpPr>
        </xdr:nvSpPr>
        <xdr:spPr bwMode="auto">
          <a:xfrm>
            <a:off x="1481" y="189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Freeform 834"/>
          <xdr:cNvSpPr>
            <a:spLocks/>
          </xdr:cNvSpPr>
        </xdr:nvSpPr>
        <xdr:spPr bwMode="auto">
          <a:xfrm>
            <a:off x="1474" y="198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104775</xdr:colOff>
      <xdr:row>47</xdr:row>
      <xdr:rowOff>114300</xdr:rowOff>
    </xdr:from>
    <xdr:to>
      <xdr:col>17</xdr:col>
      <xdr:colOff>190500</xdr:colOff>
      <xdr:row>49</xdr:row>
      <xdr:rowOff>76200</xdr:rowOff>
    </xdr:to>
    <xdr:sp macro="" textlink="">
      <xdr:nvSpPr>
        <xdr:cNvPr id="124" name="WordArt 835"/>
        <xdr:cNvSpPr>
          <a:spLocks noChangeArrowheads="1" noChangeShapeType="1" noTextEdit="1"/>
        </xdr:cNvSpPr>
      </xdr:nvSpPr>
      <xdr:spPr bwMode="auto">
        <a:xfrm>
          <a:off x="542925" y="9067800"/>
          <a:ext cx="3371850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993300"/>
                  </a:gs>
                  <a:gs pos="100000">
                    <a:srgbClr val="FFCC99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Gerais</a:t>
          </a:r>
        </a:p>
      </xdr:txBody>
    </xdr:sp>
    <xdr:clientData/>
  </xdr:twoCellAnchor>
  <xdr:twoCellAnchor>
    <xdr:from>
      <xdr:col>3</xdr:col>
      <xdr:colOff>76200</xdr:colOff>
      <xdr:row>51</xdr:row>
      <xdr:rowOff>0</xdr:rowOff>
    </xdr:from>
    <xdr:to>
      <xdr:col>5</xdr:col>
      <xdr:colOff>38100</xdr:colOff>
      <xdr:row>52</xdr:row>
      <xdr:rowOff>133350</xdr:rowOff>
    </xdr:to>
    <xdr:grpSp>
      <xdr:nvGrpSpPr>
        <xdr:cNvPr id="125" name="Operador01"/>
        <xdr:cNvGrpSpPr>
          <a:grpSpLocks/>
        </xdr:cNvGrpSpPr>
      </xdr:nvGrpSpPr>
      <xdr:grpSpPr bwMode="auto">
        <a:xfrm>
          <a:off x="725632" y="9568295"/>
          <a:ext cx="394854" cy="320964"/>
          <a:chOff x="1113" y="728"/>
          <a:chExt cx="106" cy="91"/>
        </a:xfrm>
      </xdr:grpSpPr>
      <xdr:sp macro="" textlink="">
        <xdr:nvSpPr>
          <xdr:cNvPr id="12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28</xdr:col>
      <xdr:colOff>161925</xdr:colOff>
      <xdr:row>48</xdr:row>
      <xdr:rowOff>133350</xdr:rowOff>
    </xdr:from>
    <xdr:to>
      <xdr:col>29</xdr:col>
      <xdr:colOff>152400</xdr:colOff>
      <xdr:row>52</xdr:row>
      <xdr:rowOff>161925</xdr:rowOff>
    </xdr:to>
    <xdr:grpSp>
      <xdr:nvGrpSpPr>
        <xdr:cNvPr id="128" name="Pulmão01"/>
        <xdr:cNvGrpSpPr>
          <a:grpSpLocks/>
        </xdr:cNvGrpSpPr>
      </xdr:nvGrpSpPr>
      <xdr:grpSpPr bwMode="auto">
        <a:xfrm>
          <a:off x="6223289" y="9138805"/>
          <a:ext cx="206952" cy="779029"/>
          <a:chOff x="1106" y="779"/>
          <a:chExt cx="30" cy="90"/>
        </a:xfrm>
      </xdr:grpSpPr>
      <xdr:sp macro="" textlink="">
        <xdr:nvSpPr>
          <xdr:cNvPr id="129" name="Rectangle 840"/>
          <xdr:cNvSpPr>
            <a:spLocks noChangeArrowheads="1"/>
          </xdr:cNvSpPr>
        </xdr:nvSpPr>
        <xdr:spPr bwMode="auto">
          <a:xfrm>
            <a:off x="1106" y="77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0" name="Rectangle 841"/>
          <xdr:cNvSpPr>
            <a:spLocks noChangeArrowheads="1"/>
          </xdr:cNvSpPr>
        </xdr:nvSpPr>
        <xdr:spPr bwMode="auto">
          <a:xfrm>
            <a:off x="1106" y="80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1" name="Rectangle 842"/>
          <xdr:cNvSpPr>
            <a:spLocks noChangeArrowheads="1"/>
          </xdr:cNvSpPr>
        </xdr:nvSpPr>
        <xdr:spPr bwMode="auto">
          <a:xfrm>
            <a:off x="1106" y="83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9</xdr:col>
      <xdr:colOff>66675</xdr:colOff>
      <xdr:row>50</xdr:row>
      <xdr:rowOff>152400</xdr:rowOff>
    </xdr:from>
    <xdr:to>
      <xdr:col>12</xdr:col>
      <xdr:colOff>190500</xdr:colOff>
      <xdr:row>52</xdr:row>
      <xdr:rowOff>133350</xdr:rowOff>
    </xdr:to>
    <xdr:grpSp>
      <xdr:nvGrpSpPr>
        <xdr:cNvPr id="132" name="Kaizen01"/>
        <xdr:cNvGrpSpPr>
          <a:grpSpLocks/>
        </xdr:cNvGrpSpPr>
      </xdr:nvGrpSpPr>
      <xdr:grpSpPr bwMode="auto">
        <a:xfrm>
          <a:off x="2014970" y="9533082"/>
          <a:ext cx="773257" cy="356177"/>
          <a:chOff x="1312" y="728"/>
          <a:chExt cx="134" cy="88"/>
        </a:xfrm>
      </xdr:grpSpPr>
      <xdr:sp macro="" textlink="">
        <xdr:nvSpPr>
          <xdr:cNvPr id="133" name="Drawing 121"/>
          <xdr:cNvSpPr>
            <a:spLocks/>
          </xdr:cNvSpPr>
        </xdr:nvSpPr>
        <xdr:spPr bwMode="auto">
          <a:xfrm>
            <a:off x="1312" y="728"/>
            <a:ext cx="134" cy="88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w 16384"/>
              <a:gd name="T17" fmla="*/ 0 h 16384"/>
              <a:gd name="T18" fmla="*/ 0 w 16384"/>
              <a:gd name="T19" fmla="*/ 0 h 16384"/>
              <a:gd name="T20" fmla="*/ 0 w 16384"/>
              <a:gd name="T21" fmla="*/ 0 h 16384"/>
              <a:gd name="T22" fmla="*/ 0 w 16384"/>
              <a:gd name="T23" fmla="*/ 0 h 16384"/>
              <a:gd name="T24" fmla="*/ 0 w 16384"/>
              <a:gd name="T25" fmla="*/ 0 h 16384"/>
              <a:gd name="T26" fmla="*/ 0 w 16384"/>
              <a:gd name="T27" fmla="*/ 0 h 16384"/>
              <a:gd name="T28" fmla="*/ 0 w 16384"/>
              <a:gd name="T29" fmla="*/ 0 h 16384"/>
              <a:gd name="T30" fmla="*/ 0 w 16384"/>
              <a:gd name="T31" fmla="*/ 0 h 16384"/>
              <a:gd name="T32" fmla="*/ 0 w 16384"/>
              <a:gd name="T33" fmla="*/ 0 h 16384"/>
              <a:gd name="T34" fmla="*/ 0 w 16384"/>
              <a:gd name="T35" fmla="*/ 0 h 16384"/>
              <a:gd name="T36" fmla="*/ 0 w 16384"/>
              <a:gd name="T37" fmla="*/ 0 h 16384"/>
              <a:gd name="T38" fmla="*/ 0 w 16384"/>
              <a:gd name="T39" fmla="*/ 0 h 16384"/>
              <a:gd name="T40" fmla="*/ 0 w 16384"/>
              <a:gd name="T41" fmla="*/ 0 h 16384"/>
              <a:gd name="T42" fmla="*/ 0 w 16384"/>
              <a:gd name="T43" fmla="*/ 0 h 16384"/>
              <a:gd name="T44" fmla="*/ 0 w 16384"/>
              <a:gd name="T45" fmla="*/ 0 h 16384"/>
              <a:gd name="T46" fmla="*/ 0 w 16384"/>
              <a:gd name="T47" fmla="*/ 0 h 16384"/>
              <a:gd name="T48" fmla="*/ 0 w 16384"/>
              <a:gd name="T49" fmla="*/ 0 h 16384"/>
              <a:gd name="T50" fmla="*/ 0 w 16384"/>
              <a:gd name="T51" fmla="*/ 0 h 16384"/>
              <a:gd name="T52" fmla="*/ 0 w 16384"/>
              <a:gd name="T53" fmla="*/ 0 h 16384"/>
              <a:gd name="T54" fmla="*/ 0 w 16384"/>
              <a:gd name="T55" fmla="*/ 0 h 16384"/>
              <a:gd name="T56" fmla="*/ 0 w 16384"/>
              <a:gd name="T57" fmla="*/ 0 h 16384"/>
              <a:gd name="T58" fmla="*/ 0 w 16384"/>
              <a:gd name="T59" fmla="*/ 0 h 16384"/>
              <a:gd name="T60" fmla="*/ 0 w 16384"/>
              <a:gd name="T61" fmla="*/ 0 h 16384"/>
              <a:gd name="T62" fmla="*/ 0 w 16384"/>
              <a:gd name="T63" fmla="*/ 0 h 16384"/>
              <a:gd name="T64" fmla="*/ 0 w 16384"/>
              <a:gd name="T65" fmla="*/ 0 h 16384"/>
              <a:gd name="T66" fmla="*/ 0 w 16384"/>
              <a:gd name="T67" fmla="*/ 0 h 16384"/>
              <a:gd name="T68" fmla="*/ 0 w 16384"/>
              <a:gd name="T69" fmla="*/ 0 h 16384"/>
              <a:gd name="T70" fmla="*/ 0 w 16384"/>
              <a:gd name="T71" fmla="*/ 0 h 16384"/>
              <a:gd name="T72" fmla="*/ 0 w 16384"/>
              <a:gd name="T73" fmla="*/ 0 h 16384"/>
              <a:gd name="T74" fmla="*/ 0 w 16384"/>
              <a:gd name="T75" fmla="*/ 0 h 16384"/>
              <a:gd name="T76" fmla="*/ 0 w 16384"/>
              <a:gd name="T77" fmla="*/ 0 h 16384"/>
              <a:gd name="T78" fmla="*/ 0 w 16384"/>
              <a:gd name="T79" fmla="*/ 0 h 16384"/>
              <a:gd name="T80" fmla="*/ 0 w 16384"/>
              <a:gd name="T81" fmla="*/ 0 h 16384"/>
              <a:gd name="T82" fmla="*/ 0 w 16384"/>
              <a:gd name="T83" fmla="*/ 0 h 16384"/>
              <a:gd name="T84" fmla="*/ 0 w 16384"/>
              <a:gd name="T85" fmla="*/ 0 h 16384"/>
              <a:gd name="T86" fmla="*/ 0 w 16384"/>
              <a:gd name="T87" fmla="*/ 0 h 16384"/>
              <a:gd name="T88" fmla="*/ 0 w 16384"/>
              <a:gd name="T89" fmla="*/ 0 h 16384"/>
              <a:gd name="T90" fmla="*/ 0 w 16384"/>
              <a:gd name="T91" fmla="*/ 0 h 16384"/>
              <a:gd name="T92" fmla="*/ 0 w 16384"/>
              <a:gd name="T93" fmla="*/ 0 h 16384"/>
              <a:gd name="T94" fmla="*/ 0 w 16384"/>
              <a:gd name="T95" fmla="*/ 0 h 16384"/>
              <a:gd name="T96" fmla="*/ 0 w 16384"/>
              <a:gd name="T97" fmla="*/ 0 h 16384"/>
              <a:gd name="T98" fmla="*/ 0 w 16384"/>
              <a:gd name="T99" fmla="*/ 0 h 16384"/>
              <a:gd name="T100" fmla="*/ 0 w 16384"/>
              <a:gd name="T101" fmla="*/ 0 h 16384"/>
              <a:gd name="T102" fmla="*/ 0 w 16384"/>
              <a:gd name="T103" fmla="*/ 0 h 16384"/>
              <a:gd name="T104" fmla="*/ 0 w 16384"/>
              <a:gd name="T105" fmla="*/ 0 h 16384"/>
              <a:gd name="T106" fmla="*/ 0 w 16384"/>
              <a:gd name="T107" fmla="*/ 0 h 16384"/>
              <a:gd name="T108" fmla="*/ 0 w 16384"/>
              <a:gd name="T109" fmla="*/ 0 h 16384"/>
              <a:gd name="T110" fmla="*/ 0 w 16384"/>
              <a:gd name="T111" fmla="*/ 0 h 16384"/>
              <a:gd name="T112" fmla="*/ 0 w 16384"/>
              <a:gd name="T113" fmla="*/ 0 h 16384"/>
              <a:gd name="T114" fmla="*/ 0 w 16384"/>
              <a:gd name="T115" fmla="*/ 0 h 16384"/>
              <a:gd name="T116" fmla="*/ 0 w 16384"/>
              <a:gd name="T117" fmla="*/ 0 h 16384"/>
              <a:gd name="T118" fmla="*/ 0 w 16384"/>
              <a:gd name="T119" fmla="*/ 0 h 16384"/>
              <a:gd name="T120" fmla="*/ 0 w 16384"/>
              <a:gd name="T121" fmla="*/ 0 h 16384"/>
              <a:gd name="T122" fmla="*/ 0 w 16384"/>
              <a:gd name="T123" fmla="*/ 0 h 16384"/>
              <a:gd name="T124" fmla="*/ 0 w 16384"/>
              <a:gd name="T125" fmla="*/ 0 h 1638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16384"/>
              <a:gd name="T190" fmla="*/ 0 h 16384"/>
              <a:gd name="T191" fmla="*/ 16384 w 16384"/>
              <a:gd name="T192" fmla="*/ 16384 h 16384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16384" h="16384">
                <a:moveTo>
                  <a:pt x="2177" y="0"/>
                </a:moveTo>
                <a:lnTo>
                  <a:pt x="2249" y="61"/>
                </a:lnTo>
                <a:lnTo>
                  <a:pt x="2320" y="185"/>
                </a:lnTo>
                <a:lnTo>
                  <a:pt x="2391" y="369"/>
                </a:lnTo>
                <a:lnTo>
                  <a:pt x="2427" y="554"/>
                </a:lnTo>
                <a:lnTo>
                  <a:pt x="2534" y="986"/>
                </a:lnTo>
                <a:lnTo>
                  <a:pt x="2606" y="1170"/>
                </a:lnTo>
                <a:lnTo>
                  <a:pt x="2713" y="1294"/>
                </a:lnTo>
                <a:lnTo>
                  <a:pt x="2749" y="1416"/>
                </a:lnTo>
                <a:lnTo>
                  <a:pt x="2820" y="1540"/>
                </a:lnTo>
                <a:lnTo>
                  <a:pt x="2820" y="1601"/>
                </a:lnTo>
                <a:lnTo>
                  <a:pt x="2891" y="1663"/>
                </a:lnTo>
                <a:lnTo>
                  <a:pt x="2927" y="1724"/>
                </a:lnTo>
                <a:lnTo>
                  <a:pt x="2962" y="1787"/>
                </a:lnTo>
                <a:lnTo>
                  <a:pt x="2998" y="1909"/>
                </a:lnTo>
                <a:lnTo>
                  <a:pt x="3034" y="1971"/>
                </a:lnTo>
                <a:lnTo>
                  <a:pt x="3141" y="2033"/>
                </a:lnTo>
                <a:lnTo>
                  <a:pt x="3248" y="2094"/>
                </a:lnTo>
                <a:lnTo>
                  <a:pt x="3391" y="2156"/>
                </a:lnTo>
                <a:lnTo>
                  <a:pt x="3605" y="2156"/>
                </a:lnTo>
                <a:lnTo>
                  <a:pt x="3748" y="2033"/>
                </a:lnTo>
                <a:lnTo>
                  <a:pt x="4033" y="1909"/>
                </a:lnTo>
                <a:lnTo>
                  <a:pt x="4284" y="1601"/>
                </a:lnTo>
                <a:lnTo>
                  <a:pt x="4426" y="1479"/>
                </a:lnTo>
                <a:lnTo>
                  <a:pt x="4605" y="1294"/>
                </a:lnTo>
                <a:lnTo>
                  <a:pt x="4748" y="862"/>
                </a:lnTo>
                <a:lnTo>
                  <a:pt x="4926" y="369"/>
                </a:lnTo>
                <a:lnTo>
                  <a:pt x="4926" y="308"/>
                </a:lnTo>
                <a:lnTo>
                  <a:pt x="4961" y="246"/>
                </a:lnTo>
                <a:lnTo>
                  <a:pt x="4997" y="185"/>
                </a:lnTo>
                <a:lnTo>
                  <a:pt x="5069" y="739"/>
                </a:lnTo>
                <a:lnTo>
                  <a:pt x="5140" y="1047"/>
                </a:lnTo>
                <a:lnTo>
                  <a:pt x="5247" y="1232"/>
                </a:lnTo>
                <a:lnTo>
                  <a:pt x="5282" y="1416"/>
                </a:lnTo>
                <a:lnTo>
                  <a:pt x="5354" y="1601"/>
                </a:lnTo>
                <a:lnTo>
                  <a:pt x="5604" y="1848"/>
                </a:lnTo>
                <a:lnTo>
                  <a:pt x="5854" y="2033"/>
                </a:lnTo>
                <a:lnTo>
                  <a:pt x="6103" y="2217"/>
                </a:lnTo>
                <a:lnTo>
                  <a:pt x="6246" y="2156"/>
                </a:lnTo>
                <a:lnTo>
                  <a:pt x="6425" y="2156"/>
                </a:lnTo>
                <a:lnTo>
                  <a:pt x="6639" y="2094"/>
                </a:lnTo>
                <a:lnTo>
                  <a:pt x="6782" y="2033"/>
                </a:lnTo>
                <a:lnTo>
                  <a:pt x="6925" y="1971"/>
                </a:lnTo>
                <a:lnTo>
                  <a:pt x="7031" y="1787"/>
                </a:lnTo>
                <a:lnTo>
                  <a:pt x="7139" y="1663"/>
                </a:lnTo>
                <a:lnTo>
                  <a:pt x="7281" y="1416"/>
                </a:lnTo>
                <a:lnTo>
                  <a:pt x="7532" y="1170"/>
                </a:lnTo>
                <a:lnTo>
                  <a:pt x="7638" y="862"/>
                </a:lnTo>
                <a:lnTo>
                  <a:pt x="7745" y="493"/>
                </a:lnTo>
                <a:lnTo>
                  <a:pt x="7817" y="554"/>
                </a:lnTo>
                <a:lnTo>
                  <a:pt x="7888" y="739"/>
                </a:lnTo>
                <a:lnTo>
                  <a:pt x="7959" y="986"/>
                </a:lnTo>
                <a:lnTo>
                  <a:pt x="8031" y="1355"/>
                </a:lnTo>
                <a:lnTo>
                  <a:pt x="8102" y="1663"/>
                </a:lnTo>
                <a:lnTo>
                  <a:pt x="8174" y="1787"/>
                </a:lnTo>
                <a:lnTo>
                  <a:pt x="8281" y="1909"/>
                </a:lnTo>
                <a:lnTo>
                  <a:pt x="8388" y="1971"/>
                </a:lnTo>
                <a:lnTo>
                  <a:pt x="8460" y="2094"/>
                </a:lnTo>
                <a:lnTo>
                  <a:pt x="8495" y="2156"/>
                </a:lnTo>
                <a:lnTo>
                  <a:pt x="8566" y="2156"/>
                </a:lnTo>
                <a:lnTo>
                  <a:pt x="8638" y="2217"/>
                </a:lnTo>
                <a:lnTo>
                  <a:pt x="8673" y="2217"/>
                </a:lnTo>
                <a:lnTo>
                  <a:pt x="8887" y="2094"/>
                </a:lnTo>
                <a:lnTo>
                  <a:pt x="9138" y="1909"/>
                </a:lnTo>
                <a:lnTo>
                  <a:pt x="9388" y="1724"/>
                </a:lnTo>
                <a:lnTo>
                  <a:pt x="9602" y="1479"/>
                </a:lnTo>
                <a:lnTo>
                  <a:pt x="9673" y="1355"/>
                </a:lnTo>
                <a:lnTo>
                  <a:pt x="9709" y="1294"/>
                </a:lnTo>
                <a:lnTo>
                  <a:pt x="9709" y="1232"/>
                </a:lnTo>
                <a:lnTo>
                  <a:pt x="9744" y="1170"/>
                </a:lnTo>
                <a:lnTo>
                  <a:pt x="9780" y="1109"/>
                </a:lnTo>
                <a:lnTo>
                  <a:pt x="9816" y="1047"/>
                </a:lnTo>
                <a:lnTo>
                  <a:pt x="9887" y="923"/>
                </a:lnTo>
                <a:lnTo>
                  <a:pt x="9887" y="862"/>
                </a:lnTo>
                <a:lnTo>
                  <a:pt x="9887" y="739"/>
                </a:lnTo>
                <a:lnTo>
                  <a:pt x="9958" y="554"/>
                </a:lnTo>
                <a:lnTo>
                  <a:pt x="9995" y="554"/>
                </a:lnTo>
                <a:lnTo>
                  <a:pt x="9995" y="616"/>
                </a:lnTo>
                <a:lnTo>
                  <a:pt x="10030" y="678"/>
                </a:lnTo>
                <a:lnTo>
                  <a:pt x="10066" y="862"/>
                </a:lnTo>
                <a:lnTo>
                  <a:pt x="10101" y="1109"/>
                </a:lnTo>
                <a:lnTo>
                  <a:pt x="10101" y="1232"/>
                </a:lnTo>
                <a:lnTo>
                  <a:pt x="10137" y="1294"/>
                </a:lnTo>
                <a:lnTo>
                  <a:pt x="10316" y="1540"/>
                </a:lnTo>
                <a:lnTo>
                  <a:pt x="10459" y="1724"/>
                </a:lnTo>
                <a:lnTo>
                  <a:pt x="10672" y="1848"/>
                </a:lnTo>
                <a:lnTo>
                  <a:pt x="10851" y="1971"/>
                </a:lnTo>
                <a:lnTo>
                  <a:pt x="11101" y="1909"/>
                </a:lnTo>
                <a:lnTo>
                  <a:pt x="11350" y="1848"/>
                </a:lnTo>
                <a:lnTo>
                  <a:pt x="11565" y="1724"/>
                </a:lnTo>
                <a:lnTo>
                  <a:pt x="11672" y="1663"/>
                </a:lnTo>
                <a:lnTo>
                  <a:pt x="11814" y="1540"/>
                </a:lnTo>
                <a:lnTo>
                  <a:pt x="11922" y="1170"/>
                </a:lnTo>
                <a:lnTo>
                  <a:pt x="12029" y="862"/>
                </a:lnTo>
                <a:lnTo>
                  <a:pt x="12136" y="554"/>
                </a:lnTo>
                <a:lnTo>
                  <a:pt x="12207" y="185"/>
                </a:lnTo>
                <a:lnTo>
                  <a:pt x="12243" y="678"/>
                </a:lnTo>
                <a:lnTo>
                  <a:pt x="12315" y="1109"/>
                </a:lnTo>
                <a:lnTo>
                  <a:pt x="12421" y="1416"/>
                </a:lnTo>
                <a:lnTo>
                  <a:pt x="12529" y="1724"/>
                </a:lnTo>
                <a:lnTo>
                  <a:pt x="12671" y="1909"/>
                </a:lnTo>
                <a:lnTo>
                  <a:pt x="12850" y="2094"/>
                </a:lnTo>
                <a:lnTo>
                  <a:pt x="13100" y="2278"/>
                </a:lnTo>
                <a:lnTo>
                  <a:pt x="13386" y="2402"/>
                </a:lnTo>
                <a:lnTo>
                  <a:pt x="13492" y="2341"/>
                </a:lnTo>
                <a:lnTo>
                  <a:pt x="13635" y="2217"/>
                </a:lnTo>
                <a:lnTo>
                  <a:pt x="13850" y="1971"/>
                </a:lnTo>
                <a:lnTo>
                  <a:pt x="14028" y="1601"/>
                </a:lnTo>
                <a:lnTo>
                  <a:pt x="14171" y="1355"/>
                </a:lnTo>
                <a:lnTo>
                  <a:pt x="14242" y="1109"/>
                </a:lnTo>
                <a:lnTo>
                  <a:pt x="14314" y="923"/>
                </a:lnTo>
                <a:lnTo>
                  <a:pt x="14349" y="801"/>
                </a:lnTo>
                <a:lnTo>
                  <a:pt x="14349" y="678"/>
                </a:lnTo>
                <a:lnTo>
                  <a:pt x="14385" y="616"/>
                </a:lnTo>
                <a:lnTo>
                  <a:pt x="14385" y="862"/>
                </a:lnTo>
                <a:lnTo>
                  <a:pt x="14349" y="1109"/>
                </a:lnTo>
                <a:lnTo>
                  <a:pt x="14349" y="1663"/>
                </a:lnTo>
                <a:lnTo>
                  <a:pt x="14385" y="1909"/>
                </a:lnTo>
                <a:lnTo>
                  <a:pt x="14420" y="2156"/>
                </a:lnTo>
                <a:lnTo>
                  <a:pt x="14492" y="2341"/>
                </a:lnTo>
                <a:lnTo>
                  <a:pt x="14598" y="2525"/>
                </a:lnTo>
                <a:lnTo>
                  <a:pt x="14741" y="2771"/>
                </a:lnTo>
                <a:lnTo>
                  <a:pt x="14884" y="2895"/>
                </a:lnTo>
                <a:lnTo>
                  <a:pt x="15062" y="3018"/>
                </a:lnTo>
                <a:lnTo>
                  <a:pt x="15242" y="3079"/>
                </a:lnTo>
                <a:lnTo>
                  <a:pt x="15348" y="3079"/>
                </a:lnTo>
                <a:lnTo>
                  <a:pt x="15455" y="3079"/>
                </a:lnTo>
                <a:lnTo>
                  <a:pt x="15669" y="3079"/>
                </a:lnTo>
                <a:lnTo>
                  <a:pt x="15849" y="3079"/>
                </a:lnTo>
                <a:lnTo>
                  <a:pt x="16027" y="3018"/>
                </a:lnTo>
                <a:lnTo>
                  <a:pt x="16170" y="2956"/>
                </a:lnTo>
                <a:lnTo>
                  <a:pt x="16276" y="2956"/>
                </a:lnTo>
                <a:lnTo>
                  <a:pt x="16348" y="3018"/>
                </a:lnTo>
                <a:lnTo>
                  <a:pt x="16313" y="3079"/>
                </a:lnTo>
                <a:lnTo>
                  <a:pt x="16241" y="3142"/>
                </a:lnTo>
                <a:lnTo>
                  <a:pt x="16133" y="3264"/>
                </a:lnTo>
                <a:lnTo>
                  <a:pt x="15955" y="3326"/>
                </a:lnTo>
                <a:lnTo>
                  <a:pt x="15634" y="3572"/>
                </a:lnTo>
                <a:lnTo>
                  <a:pt x="15455" y="3634"/>
                </a:lnTo>
                <a:lnTo>
                  <a:pt x="15348" y="3757"/>
                </a:lnTo>
                <a:lnTo>
                  <a:pt x="15170" y="3942"/>
                </a:lnTo>
                <a:lnTo>
                  <a:pt x="15062" y="4126"/>
                </a:lnTo>
                <a:lnTo>
                  <a:pt x="14956" y="4311"/>
                </a:lnTo>
                <a:lnTo>
                  <a:pt x="14884" y="4497"/>
                </a:lnTo>
                <a:lnTo>
                  <a:pt x="14813" y="4681"/>
                </a:lnTo>
                <a:lnTo>
                  <a:pt x="14741" y="4804"/>
                </a:lnTo>
                <a:lnTo>
                  <a:pt x="14706" y="4866"/>
                </a:lnTo>
                <a:lnTo>
                  <a:pt x="14706" y="4989"/>
                </a:lnTo>
                <a:lnTo>
                  <a:pt x="14741" y="5051"/>
                </a:lnTo>
                <a:lnTo>
                  <a:pt x="14813" y="5174"/>
                </a:lnTo>
                <a:lnTo>
                  <a:pt x="14849" y="5235"/>
                </a:lnTo>
                <a:lnTo>
                  <a:pt x="14849" y="5359"/>
                </a:lnTo>
                <a:lnTo>
                  <a:pt x="14956" y="5420"/>
                </a:lnTo>
                <a:lnTo>
                  <a:pt x="15062" y="5544"/>
                </a:lnTo>
                <a:lnTo>
                  <a:pt x="15313" y="5605"/>
                </a:lnTo>
                <a:lnTo>
                  <a:pt x="15598" y="5728"/>
                </a:lnTo>
                <a:lnTo>
                  <a:pt x="15884" y="5790"/>
                </a:lnTo>
                <a:lnTo>
                  <a:pt x="16170" y="5790"/>
                </a:lnTo>
                <a:lnTo>
                  <a:pt x="16241" y="5852"/>
                </a:lnTo>
                <a:lnTo>
                  <a:pt x="16313" y="5852"/>
                </a:lnTo>
                <a:lnTo>
                  <a:pt x="16384" y="5852"/>
                </a:lnTo>
                <a:lnTo>
                  <a:pt x="16348" y="5913"/>
                </a:lnTo>
                <a:lnTo>
                  <a:pt x="16205" y="6036"/>
                </a:lnTo>
                <a:lnTo>
                  <a:pt x="15990" y="6221"/>
                </a:lnTo>
                <a:lnTo>
                  <a:pt x="15777" y="6467"/>
                </a:lnTo>
                <a:lnTo>
                  <a:pt x="15526" y="6652"/>
                </a:lnTo>
                <a:lnTo>
                  <a:pt x="15277" y="6836"/>
                </a:lnTo>
                <a:lnTo>
                  <a:pt x="15062" y="7083"/>
                </a:lnTo>
                <a:lnTo>
                  <a:pt x="14921" y="7207"/>
                </a:lnTo>
                <a:lnTo>
                  <a:pt x="14670" y="7514"/>
                </a:lnTo>
                <a:lnTo>
                  <a:pt x="14492" y="7761"/>
                </a:lnTo>
                <a:lnTo>
                  <a:pt x="14457" y="7884"/>
                </a:lnTo>
                <a:lnTo>
                  <a:pt x="14420" y="8007"/>
                </a:lnTo>
                <a:lnTo>
                  <a:pt x="14420" y="8130"/>
                </a:lnTo>
                <a:lnTo>
                  <a:pt x="14457" y="8254"/>
                </a:lnTo>
                <a:lnTo>
                  <a:pt x="14492" y="8315"/>
                </a:lnTo>
                <a:lnTo>
                  <a:pt x="14563" y="8315"/>
                </a:lnTo>
                <a:lnTo>
                  <a:pt x="14778" y="8438"/>
                </a:lnTo>
                <a:lnTo>
                  <a:pt x="15062" y="8561"/>
                </a:lnTo>
                <a:lnTo>
                  <a:pt x="15348" y="8684"/>
                </a:lnTo>
                <a:lnTo>
                  <a:pt x="15669" y="8747"/>
                </a:lnTo>
                <a:lnTo>
                  <a:pt x="15955" y="8869"/>
                </a:lnTo>
                <a:lnTo>
                  <a:pt x="16062" y="8931"/>
                </a:lnTo>
                <a:lnTo>
                  <a:pt x="16133" y="8992"/>
                </a:lnTo>
                <a:lnTo>
                  <a:pt x="16170" y="9054"/>
                </a:lnTo>
                <a:lnTo>
                  <a:pt x="16205" y="9054"/>
                </a:lnTo>
                <a:lnTo>
                  <a:pt x="16205" y="9116"/>
                </a:lnTo>
                <a:lnTo>
                  <a:pt x="16170" y="9177"/>
                </a:lnTo>
                <a:lnTo>
                  <a:pt x="16027" y="9301"/>
                </a:lnTo>
                <a:lnTo>
                  <a:pt x="15812" y="9424"/>
                </a:lnTo>
                <a:lnTo>
                  <a:pt x="15563" y="9547"/>
                </a:lnTo>
                <a:lnTo>
                  <a:pt x="15277" y="9670"/>
                </a:lnTo>
                <a:lnTo>
                  <a:pt x="15027" y="9731"/>
                </a:lnTo>
                <a:lnTo>
                  <a:pt x="14849" y="9916"/>
                </a:lnTo>
                <a:lnTo>
                  <a:pt x="14706" y="9978"/>
                </a:lnTo>
                <a:lnTo>
                  <a:pt x="14670" y="10102"/>
                </a:lnTo>
                <a:lnTo>
                  <a:pt x="14635" y="10224"/>
                </a:lnTo>
                <a:lnTo>
                  <a:pt x="14598" y="10532"/>
                </a:lnTo>
                <a:lnTo>
                  <a:pt x="14598" y="10840"/>
                </a:lnTo>
                <a:lnTo>
                  <a:pt x="14635" y="10964"/>
                </a:lnTo>
                <a:lnTo>
                  <a:pt x="14670" y="11086"/>
                </a:lnTo>
                <a:lnTo>
                  <a:pt x="14778" y="11210"/>
                </a:lnTo>
                <a:lnTo>
                  <a:pt x="14956" y="11333"/>
                </a:lnTo>
                <a:lnTo>
                  <a:pt x="15134" y="11394"/>
                </a:lnTo>
                <a:lnTo>
                  <a:pt x="15313" y="11518"/>
                </a:lnTo>
                <a:lnTo>
                  <a:pt x="15491" y="11579"/>
                </a:lnTo>
                <a:lnTo>
                  <a:pt x="15669" y="11703"/>
                </a:lnTo>
                <a:lnTo>
                  <a:pt x="15777" y="11764"/>
                </a:lnTo>
                <a:lnTo>
                  <a:pt x="15849" y="11764"/>
                </a:lnTo>
                <a:lnTo>
                  <a:pt x="15455" y="11948"/>
                </a:lnTo>
                <a:lnTo>
                  <a:pt x="15062" y="12011"/>
                </a:lnTo>
                <a:lnTo>
                  <a:pt x="14956" y="12134"/>
                </a:lnTo>
                <a:lnTo>
                  <a:pt x="14921" y="12257"/>
                </a:lnTo>
                <a:lnTo>
                  <a:pt x="14849" y="12380"/>
                </a:lnTo>
                <a:lnTo>
                  <a:pt x="14813" y="12504"/>
                </a:lnTo>
                <a:lnTo>
                  <a:pt x="14849" y="12812"/>
                </a:lnTo>
                <a:lnTo>
                  <a:pt x="14956" y="13058"/>
                </a:lnTo>
                <a:lnTo>
                  <a:pt x="15099" y="13242"/>
                </a:lnTo>
                <a:lnTo>
                  <a:pt x="15277" y="13366"/>
                </a:lnTo>
                <a:lnTo>
                  <a:pt x="15491" y="13427"/>
                </a:lnTo>
                <a:lnTo>
                  <a:pt x="15706" y="13489"/>
                </a:lnTo>
                <a:lnTo>
                  <a:pt x="15920" y="13550"/>
                </a:lnTo>
                <a:lnTo>
                  <a:pt x="16133" y="13674"/>
                </a:lnTo>
                <a:lnTo>
                  <a:pt x="16133" y="13735"/>
                </a:lnTo>
                <a:lnTo>
                  <a:pt x="16098" y="13796"/>
                </a:lnTo>
                <a:lnTo>
                  <a:pt x="15990" y="13920"/>
                </a:lnTo>
                <a:lnTo>
                  <a:pt x="15849" y="13920"/>
                </a:lnTo>
                <a:lnTo>
                  <a:pt x="15634" y="13981"/>
                </a:lnTo>
                <a:lnTo>
                  <a:pt x="15385" y="13981"/>
                </a:lnTo>
                <a:lnTo>
                  <a:pt x="15170" y="14043"/>
                </a:lnTo>
                <a:lnTo>
                  <a:pt x="14991" y="14105"/>
                </a:lnTo>
                <a:lnTo>
                  <a:pt x="14884" y="14228"/>
                </a:lnTo>
                <a:lnTo>
                  <a:pt x="14849" y="14351"/>
                </a:lnTo>
                <a:lnTo>
                  <a:pt x="14849" y="14474"/>
                </a:lnTo>
                <a:lnTo>
                  <a:pt x="14813" y="14721"/>
                </a:lnTo>
                <a:lnTo>
                  <a:pt x="14813" y="15029"/>
                </a:lnTo>
                <a:lnTo>
                  <a:pt x="14849" y="15398"/>
                </a:lnTo>
                <a:lnTo>
                  <a:pt x="14849" y="15706"/>
                </a:lnTo>
                <a:lnTo>
                  <a:pt x="14849" y="15952"/>
                </a:lnTo>
                <a:lnTo>
                  <a:pt x="14849" y="16076"/>
                </a:lnTo>
                <a:lnTo>
                  <a:pt x="14849" y="16199"/>
                </a:lnTo>
                <a:lnTo>
                  <a:pt x="14813" y="16261"/>
                </a:lnTo>
                <a:lnTo>
                  <a:pt x="14778" y="16261"/>
                </a:lnTo>
                <a:lnTo>
                  <a:pt x="14706" y="16261"/>
                </a:lnTo>
                <a:lnTo>
                  <a:pt x="14635" y="16199"/>
                </a:lnTo>
                <a:lnTo>
                  <a:pt x="14492" y="16014"/>
                </a:lnTo>
                <a:lnTo>
                  <a:pt x="14349" y="15768"/>
                </a:lnTo>
                <a:lnTo>
                  <a:pt x="14206" y="15522"/>
                </a:lnTo>
                <a:lnTo>
                  <a:pt x="14028" y="15214"/>
                </a:lnTo>
                <a:lnTo>
                  <a:pt x="13956" y="15029"/>
                </a:lnTo>
                <a:lnTo>
                  <a:pt x="13850" y="14844"/>
                </a:lnTo>
                <a:lnTo>
                  <a:pt x="13778" y="14782"/>
                </a:lnTo>
                <a:lnTo>
                  <a:pt x="13742" y="14721"/>
                </a:lnTo>
                <a:lnTo>
                  <a:pt x="13707" y="14659"/>
                </a:lnTo>
                <a:lnTo>
                  <a:pt x="13635" y="14536"/>
                </a:lnTo>
                <a:lnTo>
                  <a:pt x="13457" y="14351"/>
                </a:lnTo>
                <a:lnTo>
                  <a:pt x="13314" y="14289"/>
                </a:lnTo>
                <a:lnTo>
                  <a:pt x="13243" y="14228"/>
                </a:lnTo>
                <a:lnTo>
                  <a:pt x="12957" y="14228"/>
                </a:lnTo>
                <a:lnTo>
                  <a:pt x="12814" y="14228"/>
                </a:lnTo>
                <a:lnTo>
                  <a:pt x="12671" y="14289"/>
                </a:lnTo>
                <a:lnTo>
                  <a:pt x="12636" y="14289"/>
                </a:lnTo>
                <a:lnTo>
                  <a:pt x="12636" y="14413"/>
                </a:lnTo>
                <a:lnTo>
                  <a:pt x="12564" y="14474"/>
                </a:lnTo>
                <a:lnTo>
                  <a:pt x="12529" y="14597"/>
                </a:lnTo>
                <a:lnTo>
                  <a:pt x="12458" y="14905"/>
                </a:lnTo>
                <a:lnTo>
                  <a:pt x="12350" y="15275"/>
                </a:lnTo>
                <a:lnTo>
                  <a:pt x="12278" y="15644"/>
                </a:lnTo>
                <a:lnTo>
                  <a:pt x="12207" y="15952"/>
                </a:lnTo>
                <a:lnTo>
                  <a:pt x="12136" y="16261"/>
                </a:lnTo>
                <a:lnTo>
                  <a:pt x="12136" y="16322"/>
                </a:lnTo>
                <a:lnTo>
                  <a:pt x="12136" y="16384"/>
                </a:lnTo>
                <a:lnTo>
                  <a:pt x="11994" y="15829"/>
                </a:lnTo>
                <a:lnTo>
                  <a:pt x="11814" y="15336"/>
                </a:lnTo>
                <a:lnTo>
                  <a:pt x="11814" y="15090"/>
                </a:lnTo>
                <a:lnTo>
                  <a:pt x="11779" y="14905"/>
                </a:lnTo>
                <a:lnTo>
                  <a:pt x="11708" y="14721"/>
                </a:lnTo>
                <a:lnTo>
                  <a:pt x="11600" y="14536"/>
                </a:lnTo>
                <a:lnTo>
                  <a:pt x="11565" y="14413"/>
                </a:lnTo>
                <a:lnTo>
                  <a:pt x="11493" y="14228"/>
                </a:lnTo>
                <a:lnTo>
                  <a:pt x="11315" y="13920"/>
                </a:lnTo>
                <a:lnTo>
                  <a:pt x="11208" y="13735"/>
                </a:lnTo>
                <a:lnTo>
                  <a:pt x="11101" y="13612"/>
                </a:lnTo>
                <a:lnTo>
                  <a:pt x="10994" y="13489"/>
                </a:lnTo>
                <a:lnTo>
                  <a:pt x="10923" y="13427"/>
                </a:lnTo>
                <a:lnTo>
                  <a:pt x="10459" y="13489"/>
                </a:lnTo>
                <a:lnTo>
                  <a:pt x="9995" y="13550"/>
                </a:lnTo>
                <a:lnTo>
                  <a:pt x="9887" y="13612"/>
                </a:lnTo>
                <a:lnTo>
                  <a:pt x="9816" y="13674"/>
                </a:lnTo>
                <a:lnTo>
                  <a:pt x="9709" y="13796"/>
                </a:lnTo>
                <a:lnTo>
                  <a:pt x="9602" y="13920"/>
                </a:lnTo>
                <a:lnTo>
                  <a:pt x="9531" y="13981"/>
                </a:lnTo>
                <a:lnTo>
                  <a:pt x="9459" y="14474"/>
                </a:lnTo>
                <a:lnTo>
                  <a:pt x="9388" y="14844"/>
                </a:lnTo>
                <a:lnTo>
                  <a:pt x="9280" y="15275"/>
                </a:lnTo>
                <a:lnTo>
                  <a:pt x="9173" y="15706"/>
                </a:lnTo>
                <a:lnTo>
                  <a:pt x="9102" y="15644"/>
                </a:lnTo>
                <a:lnTo>
                  <a:pt x="9067" y="15522"/>
                </a:lnTo>
                <a:lnTo>
                  <a:pt x="8995" y="15398"/>
                </a:lnTo>
                <a:lnTo>
                  <a:pt x="8995" y="15214"/>
                </a:lnTo>
                <a:lnTo>
                  <a:pt x="8924" y="14844"/>
                </a:lnTo>
                <a:lnTo>
                  <a:pt x="8887" y="14721"/>
                </a:lnTo>
                <a:lnTo>
                  <a:pt x="8887" y="14536"/>
                </a:lnTo>
                <a:lnTo>
                  <a:pt x="8816" y="14413"/>
                </a:lnTo>
                <a:lnTo>
                  <a:pt x="8745" y="14289"/>
                </a:lnTo>
                <a:lnTo>
                  <a:pt x="8566" y="14105"/>
                </a:lnTo>
                <a:lnTo>
                  <a:pt x="8352" y="13981"/>
                </a:lnTo>
                <a:lnTo>
                  <a:pt x="8174" y="13796"/>
                </a:lnTo>
                <a:lnTo>
                  <a:pt x="8031" y="13859"/>
                </a:lnTo>
                <a:lnTo>
                  <a:pt x="7924" y="13859"/>
                </a:lnTo>
                <a:lnTo>
                  <a:pt x="7781" y="13920"/>
                </a:lnTo>
                <a:lnTo>
                  <a:pt x="7710" y="13920"/>
                </a:lnTo>
                <a:lnTo>
                  <a:pt x="7675" y="14043"/>
                </a:lnTo>
                <a:lnTo>
                  <a:pt x="7603" y="14105"/>
                </a:lnTo>
                <a:lnTo>
                  <a:pt x="7567" y="14289"/>
                </a:lnTo>
                <a:lnTo>
                  <a:pt x="7532" y="14474"/>
                </a:lnTo>
                <a:lnTo>
                  <a:pt x="7495" y="14659"/>
                </a:lnTo>
                <a:lnTo>
                  <a:pt x="7424" y="14905"/>
                </a:lnTo>
                <a:lnTo>
                  <a:pt x="7353" y="15214"/>
                </a:lnTo>
                <a:lnTo>
                  <a:pt x="7281" y="15336"/>
                </a:lnTo>
                <a:lnTo>
                  <a:pt x="7246" y="15522"/>
                </a:lnTo>
                <a:lnTo>
                  <a:pt x="7103" y="15090"/>
                </a:lnTo>
                <a:lnTo>
                  <a:pt x="7031" y="14721"/>
                </a:lnTo>
                <a:lnTo>
                  <a:pt x="6960" y="14413"/>
                </a:lnTo>
                <a:lnTo>
                  <a:pt x="6889" y="14105"/>
                </a:lnTo>
                <a:lnTo>
                  <a:pt x="6782" y="13920"/>
                </a:lnTo>
                <a:lnTo>
                  <a:pt x="6639" y="13735"/>
                </a:lnTo>
                <a:lnTo>
                  <a:pt x="6532" y="13612"/>
                </a:lnTo>
                <a:lnTo>
                  <a:pt x="6389" y="13550"/>
                </a:lnTo>
                <a:lnTo>
                  <a:pt x="6246" y="13489"/>
                </a:lnTo>
                <a:lnTo>
                  <a:pt x="6032" y="13427"/>
                </a:lnTo>
                <a:lnTo>
                  <a:pt x="5818" y="13489"/>
                </a:lnTo>
                <a:lnTo>
                  <a:pt x="5568" y="13550"/>
                </a:lnTo>
                <a:lnTo>
                  <a:pt x="5212" y="13674"/>
                </a:lnTo>
                <a:lnTo>
                  <a:pt x="4818" y="13859"/>
                </a:lnTo>
                <a:lnTo>
                  <a:pt x="4640" y="13981"/>
                </a:lnTo>
                <a:lnTo>
                  <a:pt x="4426" y="14105"/>
                </a:lnTo>
                <a:lnTo>
                  <a:pt x="4319" y="14474"/>
                </a:lnTo>
                <a:lnTo>
                  <a:pt x="4212" y="14844"/>
                </a:lnTo>
                <a:lnTo>
                  <a:pt x="4141" y="15275"/>
                </a:lnTo>
                <a:lnTo>
                  <a:pt x="4069" y="15644"/>
                </a:lnTo>
                <a:lnTo>
                  <a:pt x="3962" y="14844"/>
                </a:lnTo>
                <a:lnTo>
                  <a:pt x="3890" y="14351"/>
                </a:lnTo>
                <a:lnTo>
                  <a:pt x="3783" y="13981"/>
                </a:lnTo>
                <a:lnTo>
                  <a:pt x="3605" y="13612"/>
                </a:lnTo>
                <a:lnTo>
                  <a:pt x="3426" y="13366"/>
                </a:lnTo>
                <a:lnTo>
                  <a:pt x="3213" y="13119"/>
                </a:lnTo>
                <a:lnTo>
                  <a:pt x="3105" y="13058"/>
                </a:lnTo>
                <a:lnTo>
                  <a:pt x="2998" y="12996"/>
                </a:lnTo>
                <a:lnTo>
                  <a:pt x="2855" y="13058"/>
                </a:lnTo>
                <a:lnTo>
                  <a:pt x="2713" y="13181"/>
                </a:lnTo>
                <a:lnTo>
                  <a:pt x="2606" y="13242"/>
                </a:lnTo>
                <a:lnTo>
                  <a:pt x="2463" y="13304"/>
                </a:lnTo>
                <a:lnTo>
                  <a:pt x="2355" y="13427"/>
                </a:lnTo>
                <a:lnTo>
                  <a:pt x="2249" y="13612"/>
                </a:lnTo>
                <a:lnTo>
                  <a:pt x="2142" y="13859"/>
                </a:lnTo>
                <a:lnTo>
                  <a:pt x="2070" y="14105"/>
                </a:lnTo>
                <a:lnTo>
                  <a:pt x="1963" y="14351"/>
                </a:lnTo>
                <a:lnTo>
                  <a:pt x="1891" y="14597"/>
                </a:lnTo>
                <a:lnTo>
                  <a:pt x="1785" y="14844"/>
                </a:lnTo>
                <a:lnTo>
                  <a:pt x="1642" y="14967"/>
                </a:lnTo>
                <a:lnTo>
                  <a:pt x="1713" y="14844"/>
                </a:lnTo>
                <a:lnTo>
                  <a:pt x="1785" y="14659"/>
                </a:lnTo>
                <a:lnTo>
                  <a:pt x="1821" y="14474"/>
                </a:lnTo>
                <a:lnTo>
                  <a:pt x="1856" y="14474"/>
                </a:lnTo>
                <a:lnTo>
                  <a:pt x="1856" y="14413"/>
                </a:lnTo>
                <a:lnTo>
                  <a:pt x="1891" y="14228"/>
                </a:lnTo>
                <a:lnTo>
                  <a:pt x="1891" y="14043"/>
                </a:lnTo>
                <a:lnTo>
                  <a:pt x="1963" y="13920"/>
                </a:lnTo>
                <a:lnTo>
                  <a:pt x="1963" y="13859"/>
                </a:lnTo>
                <a:lnTo>
                  <a:pt x="1963" y="13796"/>
                </a:lnTo>
                <a:lnTo>
                  <a:pt x="1927" y="13427"/>
                </a:lnTo>
                <a:lnTo>
                  <a:pt x="1927" y="13181"/>
                </a:lnTo>
                <a:lnTo>
                  <a:pt x="1891" y="12934"/>
                </a:lnTo>
                <a:lnTo>
                  <a:pt x="1821" y="12749"/>
                </a:lnTo>
                <a:lnTo>
                  <a:pt x="1749" y="12565"/>
                </a:lnTo>
                <a:lnTo>
                  <a:pt x="1642" y="12380"/>
                </a:lnTo>
                <a:lnTo>
                  <a:pt x="1499" y="12195"/>
                </a:lnTo>
                <a:lnTo>
                  <a:pt x="1357" y="11948"/>
                </a:lnTo>
                <a:lnTo>
                  <a:pt x="1249" y="11887"/>
                </a:lnTo>
                <a:lnTo>
                  <a:pt x="1071" y="11826"/>
                </a:lnTo>
                <a:lnTo>
                  <a:pt x="857" y="11764"/>
                </a:lnTo>
                <a:lnTo>
                  <a:pt x="642" y="11764"/>
                </a:lnTo>
                <a:lnTo>
                  <a:pt x="428" y="11764"/>
                </a:lnTo>
                <a:lnTo>
                  <a:pt x="250" y="11764"/>
                </a:lnTo>
                <a:lnTo>
                  <a:pt x="107" y="11764"/>
                </a:lnTo>
                <a:lnTo>
                  <a:pt x="71" y="11764"/>
                </a:lnTo>
                <a:lnTo>
                  <a:pt x="143" y="11703"/>
                </a:lnTo>
                <a:lnTo>
                  <a:pt x="286" y="11641"/>
                </a:lnTo>
                <a:lnTo>
                  <a:pt x="393" y="11579"/>
                </a:lnTo>
                <a:lnTo>
                  <a:pt x="571" y="11518"/>
                </a:lnTo>
                <a:lnTo>
                  <a:pt x="893" y="11394"/>
                </a:lnTo>
                <a:lnTo>
                  <a:pt x="1035" y="11333"/>
                </a:lnTo>
                <a:lnTo>
                  <a:pt x="1106" y="11271"/>
                </a:lnTo>
                <a:lnTo>
                  <a:pt x="1142" y="11210"/>
                </a:lnTo>
                <a:lnTo>
                  <a:pt x="1178" y="11086"/>
                </a:lnTo>
                <a:lnTo>
                  <a:pt x="1357" y="10840"/>
                </a:lnTo>
                <a:lnTo>
                  <a:pt x="1392" y="10779"/>
                </a:lnTo>
                <a:lnTo>
                  <a:pt x="1499" y="10656"/>
                </a:lnTo>
                <a:lnTo>
                  <a:pt x="1535" y="10593"/>
                </a:lnTo>
                <a:lnTo>
                  <a:pt x="1606" y="10348"/>
                </a:lnTo>
                <a:lnTo>
                  <a:pt x="1642" y="10163"/>
                </a:lnTo>
                <a:lnTo>
                  <a:pt x="1642" y="10039"/>
                </a:lnTo>
                <a:lnTo>
                  <a:pt x="1606" y="9916"/>
                </a:lnTo>
                <a:lnTo>
                  <a:pt x="1606" y="9793"/>
                </a:lnTo>
                <a:lnTo>
                  <a:pt x="1570" y="9670"/>
                </a:lnTo>
                <a:lnTo>
                  <a:pt x="1499" y="9609"/>
                </a:lnTo>
                <a:lnTo>
                  <a:pt x="1427" y="9485"/>
                </a:lnTo>
                <a:lnTo>
                  <a:pt x="1427" y="9424"/>
                </a:lnTo>
                <a:lnTo>
                  <a:pt x="1392" y="9362"/>
                </a:lnTo>
                <a:lnTo>
                  <a:pt x="1285" y="9301"/>
                </a:lnTo>
                <a:lnTo>
                  <a:pt x="1214" y="9238"/>
                </a:lnTo>
                <a:lnTo>
                  <a:pt x="999" y="9177"/>
                </a:lnTo>
                <a:lnTo>
                  <a:pt x="678" y="9054"/>
                </a:lnTo>
                <a:lnTo>
                  <a:pt x="428" y="8992"/>
                </a:lnTo>
                <a:lnTo>
                  <a:pt x="178" y="8931"/>
                </a:lnTo>
                <a:lnTo>
                  <a:pt x="107" y="8869"/>
                </a:lnTo>
                <a:lnTo>
                  <a:pt x="71" y="8808"/>
                </a:lnTo>
                <a:lnTo>
                  <a:pt x="0" y="8747"/>
                </a:lnTo>
                <a:lnTo>
                  <a:pt x="0" y="8684"/>
                </a:lnTo>
                <a:lnTo>
                  <a:pt x="71" y="8623"/>
                </a:lnTo>
                <a:lnTo>
                  <a:pt x="214" y="8561"/>
                </a:lnTo>
                <a:lnTo>
                  <a:pt x="393" y="8500"/>
                </a:lnTo>
                <a:lnTo>
                  <a:pt x="785" y="8438"/>
                </a:lnTo>
                <a:lnTo>
                  <a:pt x="928" y="8315"/>
                </a:lnTo>
                <a:lnTo>
                  <a:pt x="1071" y="8315"/>
                </a:lnTo>
                <a:lnTo>
                  <a:pt x="1285" y="8130"/>
                </a:lnTo>
                <a:lnTo>
                  <a:pt x="1499" y="8069"/>
                </a:lnTo>
                <a:lnTo>
                  <a:pt x="1678" y="7946"/>
                </a:lnTo>
                <a:lnTo>
                  <a:pt x="1785" y="7761"/>
                </a:lnTo>
                <a:lnTo>
                  <a:pt x="1785" y="7637"/>
                </a:lnTo>
                <a:lnTo>
                  <a:pt x="1713" y="7514"/>
                </a:lnTo>
                <a:lnTo>
                  <a:pt x="1606" y="7329"/>
                </a:lnTo>
                <a:lnTo>
                  <a:pt x="1499" y="7207"/>
                </a:lnTo>
                <a:lnTo>
                  <a:pt x="1463" y="7083"/>
                </a:lnTo>
                <a:lnTo>
                  <a:pt x="1392" y="6960"/>
                </a:lnTo>
                <a:lnTo>
                  <a:pt x="1285" y="6836"/>
                </a:lnTo>
                <a:lnTo>
                  <a:pt x="1142" y="6714"/>
                </a:lnTo>
                <a:lnTo>
                  <a:pt x="893" y="6529"/>
                </a:lnTo>
                <a:lnTo>
                  <a:pt x="785" y="6467"/>
                </a:lnTo>
                <a:lnTo>
                  <a:pt x="750" y="6467"/>
                </a:lnTo>
                <a:lnTo>
                  <a:pt x="678" y="6406"/>
                </a:lnTo>
                <a:lnTo>
                  <a:pt x="571" y="6344"/>
                </a:lnTo>
                <a:lnTo>
                  <a:pt x="286" y="6221"/>
                </a:lnTo>
                <a:lnTo>
                  <a:pt x="178" y="6221"/>
                </a:lnTo>
                <a:lnTo>
                  <a:pt x="71" y="6159"/>
                </a:lnTo>
                <a:lnTo>
                  <a:pt x="35" y="6159"/>
                </a:lnTo>
                <a:lnTo>
                  <a:pt x="0" y="6159"/>
                </a:lnTo>
                <a:lnTo>
                  <a:pt x="286" y="5974"/>
                </a:lnTo>
                <a:lnTo>
                  <a:pt x="607" y="5852"/>
                </a:lnTo>
                <a:lnTo>
                  <a:pt x="928" y="5790"/>
                </a:lnTo>
                <a:lnTo>
                  <a:pt x="1249" y="5728"/>
                </a:lnTo>
                <a:lnTo>
                  <a:pt x="1321" y="5605"/>
                </a:lnTo>
                <a:lnTo>
                  <a:pt x="1392" y="5605"/>
                </a:lnTo>
                <a:lnTo>
                  <a:pt x="1392" y="5481"/>
                </a:lnTo>
                <a:lnTo>
                  <a:pt x="1392" y="5420"/>
                </a:lnTo>
                <a:lnTo>
                  <a:pt x="1392" y="5359"/>
                </a:lnTo>
                <a:lnTo>
                  <a:pt x="1392" y="5235"/>
                </a:lnTo>
                <a:lnTo>
                  <a:pt x="1392" y="5112"/>
                </a:lnTo>
                <a:lnTo>
                  <a:pt x="1427" y="4989"/>
                </a:lnTo>
                <a:lnTo>
                  <a:pt x="1463" y="4804"/>
                </a:lnTo>
                <a:lnTo>
                  <a:pt x="1499" y="4619"/>
                </a:lnTo>
                <a:lnTo>
                  <a:pt x="1535" y="4497"/>
                </a:lnTo>
                <a:lnTo>
                  <a:pt x="1535" y="4435"/>
                </a:lnTo>
                <a:lnTo>
                  <a:pt x="1499" y="4065"/>
                </a:lnTo>
                <a:lnTo>
                  <a:pt x="1463" y="3757"/>
                </a:lnTo>
                <a:lnTo>
                  <a:pt x="1427" y="3572"/>
                </a:lnTo>
                <a:lnTo>
                  <a:pt x="1392" y="3388"/>
                </a:lnTo>
                <a:lnTo>
                  <a:pt x="1321" y="3203"/>
                </a:lnTo>
                <a:lnTo>
                  <a:pt x="1249" y="3079"/>
                </a:lnTo>
                <a:lnTo>
                  <a:pt x="1106" y="3018"/>
                </a:lnTo>
                <a:lnTo>
                  <a:pt x="928" y="2956"/>
                </a:lnTo>
                <a:lnTo>
                  <a:pt x="893" y="2895"/>
                </a:lnTo>
                <a:lnTo>
                  <a:pt x="785" y="2834"/>
                </a:lnTo>
                <a:lnTo>
                  <a:pt x="535" y="2649"/>
                </a:lnTo>
                <a:lnTo>
                  <a:pt x="393" y="2587"/>
                </a:lnTo>
                <a:lnTo>
                  <a:pt x="321" y="2525"/>
                </a:lnTo>
                <a:lnTo>
                  <a:pt x="286" y="2464"/>
                </a:lnTo>
                <a:lnTo>
                  <a:pt x="321" y="2464"/>
                </a:lnTo>
                <a:lnTo>
                  <a:pt x="393" y="2464"/>
                </a:lnTo>
                <a:lnTo>
                  <a:pt x="499" y="2525"/>
                </a:lnTo>
                <a:lnTo>
                  <a:pt x="571" y="2525"/>
                </a:lnTo>
                <a:lnTo>
                  <a:pt x="642" y="2525"/>
                </a:lnTo>
                <a:lnTo>
                  <a:pt x="1071" y="2464"/>
                </a:lnTo>
                <a:lnTo>
                  <a:pt x="1285" y="2464"/>
                </a:lnTo>
                <a:lnTo>
                  <a:pt x="1463" y="2402"/>
                </a:lnTo>
                <a:lnTo>
                  <a:pt x="1642" y="2341"/>
                </a:lnTo>
                <a:lnTo>
                  <a:pt x="1821" y="2217"/>
                </a:lnTo>
                <a:lnTo>
                  <a:pt x="1999" y="2033"/>
                </a:lnTo>
                <a:lnTo>
                  <a:pt x="2177" y="1787"/>
                </a:lnTo>
                <a:lnTo>
                  <a:pt x="2285" y="1294"/>
                </a:lnTo>
                <a:lnTo>
                  <a:pt x="2320" y="923"/>
                </a:lnTo>
                <a:lnTo>
                  <a:pt x="2249" y="493"/>
                </a:lnTo>
                <a:lnTo>
                  <a:pt x="2177" y="0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Kaizen01"/>
          <xdr:cNvSpPr txBox="1">
            <a:spLocks noChangeArrowheads="1"/>
          </xdr:cNvSpPr>
        </xdr:nvSpPr>
        <xdr:spPr bwMode="auto">
          <a:xfrm>
            <a:off x="1327" y="744"/>
            <a:ext cx="101" cy="5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TROCA</a:t>
            </a:r>
          </a:p>
        </xdr:txBody>
      </xdr:sp>
    </xdr:grpSp>
    <xdr:clientData/>
  </xdr:twoCellAnchor>
  <xdr:twoCellAnchor>
    <xdr:from>
      <xdr:col>18</xdr:col>
      <xdr:colOff>66675</xdr:colOff>
      <xdr:row>50</xdr:row>
      <xdr:rowOff>66675</xdr:rowOff>
    </xdr:from>
    <xdr:to>
      <xdr:col>20</xdr:col>
      <xdr:colOff>95250</xdr:colOff>
      <xdr:row>52</xdr:row>
      <xdr:rowOff>104775</xdr:rowOff>
    </xdr:to>
    <xdr:grpSp>
      <xdr:nvGrpSpPr>
        <xdr:cNvPr id="135" name="Qualidade01"/>
        <xdr:cNvGrpSpPr>
          <a:grpSpLocks/>
        </xdr:cNvGrpSpPr>
      </xdr:nvGrpSpPr>
      <xdr:grpSpPr bwMode="auto">
        <a:xfrm>
          <a:off x="3963266" y="9447357"/>
          <a:ext cx="461529" cy="413327"/>
          <a:chOff x="1367" y="891"/>
          <a:chExt cx="49" cy="44"/>
        </a:xfrm>
      </xdr:grpSpPr>
      <xdr:sp macro="" textlink="">
        <xdr:nvSpPr>
          <xdr:cNvPr id="136" name="AutoShape 847"/>
          <xdr:cNvSpPr>
            <a:spLocks noChangeArrowheads="1"/>
          </xdr:cNvSpPr>
        </xdr:nvSpPr>
        <xdr:spPr bwMode="auto">
          <a:xfrm>
            <a:off x="1367" y="891"/>
            <a:ext cx="49" cy="44"/>
          </a:xfrm>
          <a:prstGeom prst="octagon">
            <a:avLst>
              <a:gd name="adj" fmla="val 29287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7" name="WordArt 848"/>
          <xdr:cNvSpPr>
            <a:spLocks noChangeArrowheads="1" noChangeShapeType="1" noTextEdit="1"/>
          </xdr:cNvSpPr>
        </xdr:nvSpPr>
        <xdr:spPr bwMode="auto">
          <a:xfrm>
            <a:off x="1380" y="899"/>
            <a:ext cx="22" cy="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Q</a:t>
            </a:r>
          </a:p>
        </xdr:txBody>
      </xdr:sp>
    </xdr:grpSp>
    <xdr:clientData/>
  </xdr:twoCellAnchor>
  <xdr:twoCellAnchor>
    <xdr:from>
      <xdr:col>1</xdr:col>
      <xdr:colOff>123825</xdr:colOff>
      <xdr:row>1</xdr:row>
      <xdr:rowOff>161925</xdr:rowOff>
    </xdr:from>
    <xdr:to>
      <xdr:col>40</xdr:col>
      <xdr:colOff>28575</xdr:colOff>
      <xdr:row>5</xdr:row>
      <xdr:rowOff>85725</xdr:rowOff>
    </xdr:to>
    <xdr:sp macro="" textlink="">
      <xdr:nvSpPr>
        <xdr:cNvPr id="138" name="WordArt 985"/>
        <xdr:cNvSpPr>
          <a:spLocks noChangeArrowheads="1" noChangeShapeType="1" noTextEdit="1"/>
        </xdr:cNvSpPr>
      </xdr:nvSpPr>
      <xdr:spPr bwMode="auto">
        <a:xfrm>
          <a:off x="342900" y="352425"/>
          <a:ext cx="8448675" cy="6858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00"/>
                  </a:gs>
                  <a:gs pos="100000">
                    <a:srgbClr val="FFFF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Mapeando o Fluxo de Valor</a:t>
          </a:r>
        </a:p>
      </xdr:txBody>
    </xdr:sp>
    <xdr:clientData/>
  </xdr:twoCellAnchor>
  <xdr:twoCellAnchor>
    <xdr:from>
      <xdr:col>2</xdr:col>
      <xdr:colOff>133350</xdr:colOff>
      <xdr:row>5</xdr:row>
      <xdr:rowOff>95250</xdr:rowOff>
    </xdr:from>
    <xdr:to>
      <xdr:col>21</xdr:col>
      <xdr:colOff>152400</xdr:colOff>
      <xdr:row>9</xdr:row>
      <xdr:rowOff>161925</xdr:rowOff>
    </xdr:to>
    <xdr:sp macro="" textlink="">
      <xdr:nvSpPr>
        <xdr:cNvPr id="139" name="WordArt 987"/>
        <xdr:cNvSpPr>
          <a:spLocks noChangeArrowheads="1" noChangeShapeType="1" noTextEdit="1"/>
        </xdr:cNvSpPr>
      </xdr:nvSpPr>
      <xdr:spPr bwMode="auto">
        <a:xfrm rot="-1006428">
          <a:off x="571500" y="1047750"/>
          <a:ext cx="4181475" cy="828675"/>
        </a:xfrm>
        <a:prstGeom prst="rect">
          <a:avLst/>
        </a:prstGeom>
      </xdr:spPr>
      <xdr:txBody>
        <a:bodyPr wrap="none" fromWordArt="1">
          <a:prstTxWarp prst="textDeflateBottom">
            <a:avLst>
              <a:gd name="adj" fmla="val 71264"/>
            </a:avLst>
          </a:prstTxWarp>
          <a:scene3d>
            <a:camera prst="legacyPerspectiveFront">
              <a:rot lat="19799999" lon="19439998" rev="0"/>
            </a:camera>
            <a:lightRig rig="legacyNormal2" dir="t"/>
          </a:scene3d>
          <a:sp3d extrusionH="354000" prstMaterial="legacyMatte">
            <a:extrusionClr>
              <a:srgbClr val="939676"/>
            </a:extrusionClr>
          </a:sp3d>
        </a:bodyPr>
        <a:lstStyle/>
        <a:p>
          <a:pPr algn="ctr" rtl="0"/>
          <a:r>
            <a:rPr lang="pt-BR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707070"/>
                  </a:gs>
                  <a:gs pos="50000">
                    <a:srgbClr val="FFFFFF"/>
                  </a:gs>
                  <a:gs pos="100000">
                    <a:srgbClr val="707070"/>
                  </a:gs>
                </a:gsLst>
                <a:lin ang="3706428" scaled="1"/>
              </a:gradFill>
              <a:effectLst/>
              <a:latin typeface="Impact"/>
            </a:rPr>
            <a:t>Ícones</a:t>
          </a:r>
        </a:p>
      </xdr:txBody>
    </xdr:sp>
    <xdr:clientData/>
  </xdr:twoCellAnchor>
  <xdr:twoCellAnchor editAs="oneCell">
    <xdr:from>
      <xdr:col>21</xdr:col>
      <xdr:colOff>76200</xdr:colOff>
      <xdr:row>5</xdr:row>
      <xdr:rowOff>66675</xdr:rowOff>
    </xdr:from>
    <xdr:to>
      <xdr:col>29</xdr:col>
      <xdr:colOff>114300</xdr:colOff>
      <xdr:row>10</xdr:row>
      <xdr:rowOff>161925</xdr:rowOff>
    </xdr:to>
    <xdr:pic>
      <xdr:nvPicPr>
        <xdr:cNvPr id="140" name="Lean01" descr="leap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76775" y="1019175"/>
          <a:ext cx="17907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srv2\ORTAK\ORHAN\ISLETME\KAL_PL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erin\NonCyclic%20Std.%20Work-Acad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R-2_p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C"/>
      <sheetName val="JE"/>
      <sheetName val="SOS"/>
      <sheetName val="WCT"/>
      <sheetName val="Utilization"/>
      <sheetName val="Disc &amp; O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R33"/>
  <sheetViews>
    <sheetView showGridLines="0" tabSelected="1" zoomScale="85" zoomScaleNormal="85" workbookViewId="0"/>
  </sheetViews>
  <sheetFormatPr defaultRowHeight="15"/>
  <cols>
    <col min="1" max="1" width="0.42578125" style="22" customWidth="1"/>
    <col min="2" max="2" width="9.42578125" style="22" customWidth="1"/>
    <col min="3" max="3" width="15.5703125" style="22" customWidth="1"/>
    <col min="4" max="4" width="7.5703125" style="22" bestFit="1" customWidth="1"/>
    <col min="5" max="5" width="13.28515625" style="22" bestFit="1" customWidth="1"/>
    <col min="6" max="6" width="16.85546875" style="22" bestFit="1" customWidth="1"/>
    <col min="7" max="7" width="23" style="22" customWidth="1"/>
    <col min="8" max="8" width="16.42578125" style="22" customWidth="1"/>
    <col min="9" max="9" width="15.85546875" style="22" customWidth="1"/>
    <col min="10" max="11" width="11.140625" style="22" customWidth="1"/>
    <col min="12" max="12" width="9.140625" style="22"/>
    <col min="13" max="13" width="24.28515625" style="22" bestFit="1" customWidth="1"/>
    <col min="14" max="14" width="21.140625" style="22" bestFit="1" customWidth="1"/>
    <col min="15" max="15" width="15.42578125" style="22" bestFit="1" customWidth="1"/>
    <col min="16" max="16" width="18.7109375" style="22" bestFit="1" customWidth="1"/>
    <col min="17" max="17" width="16.85546875" style="22" bestFit="1" customWidth="1"/>
    <col min="18" max="16384" width="9.140625" style="22"/>
  </cols>
  <sheetData>
    <row r="1" spans="3:18" ht="3.75" customHeight="1"/>
    <row r="2" spans="3:18" ht="13.5" customHeight="1">
      <c r="G2" s="23" t="s">
        <v>144</v>
      </c>
      <c r="H2" s="24">
        <v>6</v>
      </c>
      <c r="M2" s="241" t="s">
        <v>168</v>
      </c>
      <c r="N2" s="241"/>
      <c r="O2" s="25" t="s">
        <v>169</v>
      </c>
      <c r="P2" s="26"/>
      <c r="Q2" s="26"/>
    </row>
    <row r="3" spans="3:18" ht="12" customHeight="1">
      <c r="D3" s="241" t="s">
        <v>139</v>
      </c>
      <c r="E3" s="241"/>
      <c r="L3" s="27" t="s">
        <v>145</v>
      </c>
      <c r="M3" s="27" t="s">
        <v>155</v>
      </c>
      <c r="N3" s="27" t="s">
        <v>156</v>
      </c>
      <c r="O3" s="27" t="s">
        <v>157</v>
      </c>
      <c r="P3" s="27" t="s">
        <v>170</v>
      </c>
      <c r="Q3" s="27" t="s">
        <v>167</v>
      </c>
    </row>
    <row r="4" spans="3:18" ht="30.75" customHeight="1">
      <c r="C4" s="28" t="s">
        <v>138</v>
      </c>
      <c r="D4" s="28" t="s">
        <v>89</v>
      </c>
      <c r="E4" s="28" t="s">
        <v>90</v>
      </c>
      <c r="F4" s="28" t="s">
        <v>140</v>
      </c>
      <c r="G4" s="28" t="s">
        <v>141</v>
      </c>
      <c r="H4" s="28" t="s">
        <v>142</v>
      </c>
      <c r="I4" s="28" t="s">
        <v>143</v>
      </c>
      <c r="L4" s="27" t="s">
        <v>38</v>
      </c>
      <c r="M4" s="29">
        <f>N4/O4</f>
        <v>2.1268358179754494E-2</v>
      </c>
      <c r="N4" s="30">
        <f>$I$28*O4</f>
        <v>35.709573383807793</v>
      </c>
      <c r="O4" s="31">
        <v>1679</v>
      </c>
      <c r="P4" s="31">
        <v>76076</v>
      </c>
      <c r="Q4" s="29">
        <f>O4/P4</f>
        <v>2.2070035227929965E-2</v>
      </c>
    </row>
    <row r="5" spans="3:18">
      <c r="C5" s="24" t="s">
        <v>173</v>
      </c>
      <c r="D5" s="32">
        <v>90</v>
      </c>
      <c r="E5" s="32">
        <v>300000</v>
      </c>
      <c r="F5" s="33">
        <f>(((D5)*E5)*0.01*0.01)*2</f>
        <v>5400</v>
      </c>
      <c r="G5" s="21">
        <v>1800</v>
      </c>
      <c r="H5" s="34">
        <f t="shared" ref="H5:H27" si="0">G5/$N$23</f>
        <v>8.8611807424881797E-2</v>
      </c>
      <c r="I5" s="34">
        <f t="shared" ref="I5:I27" si="1">G5/$N$25</f>
        <v>1.8846276592678151E-3</v>
      </c>
      <c r="L5" s="27" t="s">
        <v>92</v>
      </c>
      <c r="M5" s="29">
        <f t="shared" ref="M5" si="2">N5/O5</f>
        <v>2.1268358179754494E-2</v>
      </c>
      <c r="N5" s="30">
        <f t="shared" ref="N5:N11" si="3">$I$28*O5</f>
        <v>9.7621764045073132</v>
      </c>
      <c r="O5" s="31">
        <v>459</v>
      </c>
      <c r="P5" s="35">
        <v>709380.2</v>
      </c>
      <c r="Q5" s="29">
        <f>O5/(P5*N26)</f>
        <v>1.1764431182960203E-2</v>
      </c>
    </row>
    <row r="6" spans="3:18">
      <c r="C6" s="24" t="s">
        <v>174</v>
      </c>
      <c r="D6" s="32">
        <v>40</v>
      </c>
      <c r="E6" s="32">
        <v>300000</v>
      </c>
      <c r="F6" s="33">
        <f t="shared" ref="F6:F27" si="4">(((D6)*E6)*0.01*0.01)*2</f>
        <v>2400</v>
      </c>
      <c r="G6" s="21">
        <v>800</v>
      </c>
      <c r="H6" s="34">
        <f t="shared" si="0"/>
        <v>3.9383025522169691E-2</v>
      </c>
      <c r="I6" s="34">
        <f t="shared" si="1"/>
        <v>8.376122930079179E-4</v>
      </c>
      <c r="L6" s="17" t="s">
        <v>146</v>
      </c>
      <c r="M6" s="18">
        <f t="shared" ref="M6:M11" si="5">IF(N6=0,0,N6/O6)</f>
        <v>0</v>
      </c>
      <c r="N6" s="36">
        <f t="shared" si="3"/>
        <v>0</v>
      </c>
      <c r="O6" s="19">
        <v>0</v>
      </c>
      <c r="P6" s="19">
        <v>10075</v>
      </c>
      <c r="Q6" s="18">
        <f t="shared" ref="Q6" si="6">O6/P6</f>
        <v>0</v>
      </c>
    </row>
    <row r="7" spans="3:18">
      <c r="C7" s="24" t="s">
        <v>175</v>
      </c>
      <c r="D7" s="32">
        <v>50</v>
      </c>
      <c r="E7" s="32">
        <v>300000</v>
      </c>
      <c r="F7" s="33">
        <f t="shared" si="4"/>
        <v>3000</v>
      </c>
      <c r="G7" s="21">
        <v>833.33</v>
      </c>
      <c r="H7" s="34">
        <f t="shared" si="0"/>
        <v>4.1023820822987084E-2</v>
      </c>
      <c r="I7" s="34">
        <f t="shared" si="1"/>
        <v>8.7250931516536033E-4</v>
      </c>
      <c r="L7" s="17" t="s">
        <v>147</v>
      </c>
      <c r="M7" s="18">
        <f t="shared" si="5"/>
        <v>0</v>
      </c>
      <c r="N7" s="36">
        <f t="shared" si="3"/>
        <v>0</v>
      </c>
      <c r="O7" s="19">
        <v>0</v>
      </c>
      <c r="P7" s="41">
        <v>5463.57</v>
      </c>
      <c r="Q7" s="18">
        <f>IF(O7=0,0,O7/(P7*$N$29))</f>
        <v>0</v>
      </c>
    </row>
    <row r="8" spans="3:18">
      <c r="C8" s="24" t="s">
        <v>176</v>
      </c>
      <c r="D8" s="32">
        <v>100</v>
      </c>
      <c r="E8" s="32">
        <v>300000</v>
      </c>
      <c r="F8" s="33">
        <f t="shared" si="4"/>
        <v>6000</v>
      </c>
      <c r="G8" s="21">
        <v>6290</v>
      </c>
      <c r="H8" s="34">
        <f t="shared" si="0"/>
        <v>0.30964903816805917</v>
      </c>
      <c r="I8" s="34">
        <f t="shared" si="1"/>
        <v>6.585726653774754E-3</v>
      </c>
      <c r="L8" s="17" t="s">
        <v>148</v>
      </c>
      <c r="M8" s="18">
        <f t="shared" si="5"/>
        <v>0</v>
      </c>
      <c r="N8" s="36">
        <f>$I$28*(O8*$N$28)</f>
        <v>0</v>
      </c>
      <c r="O8" s="54">
        <v>0</v>
      </c>
      <c r="P8" s="55">
        <v>360339.25</v>
      </c>
      <c r="Q8" s="18">
        <f>(O8/($E$29*0.01))/P8</f>
        <v>0</v>
      </c>
    </row>
    <row r="9" spans="3:18">
      <c r="C9" s="24" t="s">
        <v>177</v>
      </c>
      <c r="D9" s="32">
        <v>90</v>
      </c>
      <c r="E9" s="32">
        <v>300000</v>
      </c>
      <c r="F9" s="33">
        <f t="shared" si="4"/>
        <v>5400</v>
      </c>
      <c r="G9" s="21">
        <v>600</v>
      </c>
      <c r="H9" s="34">
        <f t="shared" si="0"/>
        <v>2.9537269141627267E-2</v>
      </c>
      <c r="I9" s="34">
        <f t="shared" si="1"/>
        <v>6.282092197559384E-4</v>
      </c>
      <c r="L9" s="17" t="s">
        <v>149</v>
      </c>
      <c r="M9" s="18">
        <f t="shared" si="5"/>
        <v>0</v>
      </c>
      <c r="N9" s="36">
        <f>$I$28*(O9*$N$28)</f>
        <v>0</v>
      </c>
      <c r="O9" s="54">
        <v>0</v>
      </c>
      <c r="P9" s="55">
        <v>360339.25</v>
      </c>
      <c r="Q9" s="18">
        <f>(O9/($E$29*0.01))/P9</f>
        <v>0</v>
      </c>
    </row>
    <row r="10" spans="3:18">
      <c r="C10" s="24" t="s">
        <v>178</v>
      </c>
      <c r="D10" s="32">
        <v>50</v>
      </c>
      <c r="E10" s="32">
        <v>300000</v>
      </c>
      <c r="F10" s="33">
        <f t="shared" si="4"/>
        <v>3000</v>
      </c>
      <c r="G10" s="21">
        <v>533.33000000000004</v>
      </c>
      <c r="H10" s="34">
        <f t="shared" si="0"/>
        <v>2.6255186252173452E-2</v>
      </c>
      <c r="I10" s="34">
        <f t="shared" si="1"/>
        <v>5.5840470528739107E-4</v>
      </c>
      <c r="L10" s="17" t="s">
        <v>150</v>
      </c>
      <c r="M10" s="18">
        <f t="shared" si="5"/>
        <v>0</v>
      </c>
      <c r="N10" s="36">
        <f t="shared" si="3"/>
        <v>0</v>
      </c>
      <c r="O10" s="41">
        <v>0</v>
      </c>
      <c r="P10" s="41">
        <v>244546</v>
      </c>
      <c r="Q10" s="18">
        <f>(O10/($E$29*0.01))/P10</f>
        <v>0</v>
      </c>
      <c r="R10" s="37" t="s">
        <v>171</v>
      </c>
    </row>
    <row r="11" spans="3:18">
      <c r="C11" s="24" t="s">
        <v>179</v>
      </c>
      <c r="D11" s="32">
        <v>90</v>
      </c>
      <c r="E11" s="32">
        <v>300000</v>
      </c>
      <c r="F11" s="33">
        <f t="shared" si="4"/>
        <v>5400</v>
      </c>
      <c r="G11" s="21">
        <v>300</v>
      </c>
      <c r="H11" s="34">
        <f t="shared" si="0"/>
        <v>1.4768634570813633E-2</v>
      </c>
      <c r="I11" s="34">
        <f t="shared" si="1"/>
        <v>3.141046098779692E-4</v>
      </c>
      <c r="L11" s="17" t="s">
        <v>150</v>
      </c>
      <c r="M11" s="18">
        <f t="shared" si="5"/>
        <v>0</v>
      </c>
      <c r="N11" s="36">
        <f t="shared" si="3"/>
        <v>0</v>
      </c>
      <c r="O11" s="19">
        <v>0</v>
      </c>
      <c r="P11" s="42">
        <f>P10</f>
        <v>244546</v>
      </c>
      <c r="Q11" s="18">
        <f>(O11/$N$28)/P11</f>
        <v>0</v>
      </c>
      <c r="R11" s="37" t="s">
        <v>0</v>
      </c>
    </row>
    <row r="12" spans="3:18">
      <c r="C12" s="24" t="s">
        <v>180</v>
      </c>
      <c r="D12" s="32">
        <v>100</v>
      </c>
      <c r="E12" s="32">
        <v>300000</v>
      </c>
      <c r="F12" s="33">
        <f t="shared" si="4"/>
        <v>6000</v>
      </c>
      <c r="G12" s="21">
        <v>333.33</v>
      </c>
      <c r="H12" s="34">
        <f t="shared" si="0"/>
        <v>1.6409429871631027E-2</v>
      </c>
      <c r="I12" s="34">
        <f t="shared" si="1"/>
        <v>3.4900163203541157E-4</v>
      </c>
      <c r="M12" s="38"/>
      <c r="N12" s="38"/>
      <c r="P12" s="39" t="s">
        <v>158</v>
      </c>
      <c r="Q12" s="40">
        <f>SUM(Q10:Q11)</f>
        <v>0</v>
      </c>
    </row>
    <row r="13" spans="3:18">
      <c r="C13" s="24" t="s">
        <v>181</v>
      </c>
      <c r="D13" s="32">
        <v>126</v>
      </c>
      <c r="E13" s="32">
        <v>300000</v>
      </c>
      <c r="F13" s="33">
        <f t="shared" si="4"/>
        <v>7560</v>
      </c>
      <c r="G13" s="21">
        <v>5040</v>
      </c>
      <c r="H13" s="34">
        <f t="shared" si="0"/>
        <v>0.24811306078966905</v>
      </c>
      <c r="I13" s="34">
        <f t="shared" si="1"/>
        <v>5.2769574459498826E-3</v>
      </c>
      <c r="L13" s="17" t="s">
        <v>151</v>
      </c>
      <c r="M13" s="18">
        <f>IF(N13=0,0,N13/O13)</f>
        <v>0</v>
      </c>
      <c r="N13" s="36">
        <f>$I$28*O13</f>
        <v>0</v>
      </c>
      <c r="O13" s="41">
        <v>0</v>
      </c>
      <c r="P13" s="41">
        <v>123723</v>
      </c>
      <c r="Q13" s="18">
        <f>(O13/($E$29*0.01))/P13</f>
        <v>0</v>
      </c>
      <c r="R13" s="37" t="s">
        <v>171</v>
      </c>
    </row>
    <row r="14" spans="3:18">
      <c r="C14" s="24" t="s">
        <v>182</v>
      </c>
      <c r="D14" s="32">
        <v>85</v>
      </c>
      <c r="E14" s="32">
        <v>300000</v>
      </c>
      <c r="F14" s="33">
        <f t="shared" si="4"/>
        <v>5100</v>
      </c>
      <c r="G14" s="21">
        <v>1333.33</v>
      </c>
      <c r="H14" s="34">
        <f t="shared" si="0"/>
        <v>6.5638211774343133E-2</v>
      </c>
      <c r="I14" s="34">
        <f t="shared" si="1"/>
        <v>1.3960169982953088E-3</v>
      </c>
      <c r="L14" s="17" t="s">
        <v>151</v>
      </c>
      <c r="M14" s="18">
        <f>IF(N14=0,0,N14/O14)</f>
        <v>0</v>
      </c>
      <c r="N14" s="36">
        <f t="shared" ref="N14" si="7">$I$28*O14</f>
        <v>0</v>
      </c>
      <c r="O14" s="19">
        <v>0</v>
      </c>
      <c r="P14" s="42">
        <f>P13</f>
        <v>123723</v>
      </c>
      <c r="Q14" s="18">
        <f>(O14/$N$28)/P14</f>
        <v>0</v>
      </c>
      <c r="R14" s="37" t="s">
        <v>0</v>
      </c>
    </row>
    <row r="15" spans="3:18">
      <c r="C15" s="24" t="s">
        <v>183</v>
      </c>
      <c r="D15" s="32">
        <v>90</v>
      </c>
      <c r="E15" s="32">
        <v>300000</v>
      </c>
      <c r="F15" s="33">
        <f t="shared" si="4"/>
        <v>5400</v>
      </c>
      <c r="G15" s="21">
        <v>900</v>
      </c>
      <c r="H15" s="34">
        <f t="shared" si="0"/>
        <v>4.4305903712440899E-2</v>
      </c>
      <c r="I15" s="34">
        <f t="shared" si="1"/>
        <v>9.4231382963390754E-4</v>
      </c>
      <c r="M15" s="38"/>
      <c r="N15" s="38"/>
      <c r="P15" s="39" t="s">
        <v>158</v>
      </c>
      <c r="Q15" s="40">
        <f>SUM(Q13:Q14)</f>
        <v>0</v>
      </c>
    </row>
    <row r="16" spans="3:18">
      <c r="C16" s="24" t="s">
        <v>184</v>
      </c>
      <c r="D16" s="32">
        <v>100</v>
      </c>
      <c r="E16" s="32">
        <v>300000</v>
      </c>
      <c r="F16" s="33">
        <f t="shared" si="4"/>
        <v>6000</v>
      </c>
      <c r="G16" s="21">
        <v>0</v>
      </c>
      <c r="H16" s="34">
        <f t="shared" si="0"/>
        <v>0</v>
      </c>
      <c r="I16" s="34">
        <f t="shared" si="1"/>
        <v>0</v>
      </c>
      <c r="L16" s="17" t="s">
        <v>152</v>
      </c>
      <c r="M16" s="18">
        <f>IF(N16=0,0,N16/O16)</f>
        <v>0</v>
      </c>
      <c r="N16" s="36">
        <f>$I$28*O16</f>
        <v>0</v>
      </c>
      <c r="O16" s="41">
        <v>0</v>
      </c>
      <c r="P16" s="41">
        <v>224573</v>
      </c>
      <c r="Q16" s="18">
        <f>(O16/($E$29*0.01))/P16</f>
        <v>0</v>
      </c>
      <c r="R16" s="37" t="s">
        <v>171</v>
      </c>
    </row>
    <row r="17" spans="3:18">
      <c r="C17" s="24" t="s">
        <v>185</v>
      </c>
      <c r="D17" s="32">
        <v>95</v>
      </c>
      <c r="E17" s="32">
        <v>300000</v>
      </c>
      <c r="F17" s="33">
        <f t="shared" si="4"/>
        <v>5700</v>
      </c>
      <c r="G17" s="21">
        <v>950</v>
      </c>
      <c r="H17" s="34">
        <f t="shared" si="0"/>
        <v>4.6767342807576509E-2</v>
      </c>
      <c r="I17" s="34">
        <f t="shared" si="1"/>
        <v>9.9466459794690242E-4</v>
      </c>
      <c r="L17" s="17" t="s">
        <v>152</v>
      </c>
      <c r="M17" s="18">
        <f>IF(N17=0,0,N17/O17)</f>
        <v>0</v>
      </c>
      <c r="N17" s="36">
        <f t="shared" ref="N17" si="8">$I$28*O17</f>
        <v>0</v>
      </c>
      <c r="O17" s="19">
        <v>0</v>
      </c>
      <c r="P17" s="42">
        <f>P16</f>
        <v>224573</v>
      </c>
      <c r="Q17" s="18">
        <f>(O17/$N$28)/P17</f>
        <v>0</v>
      </c>
      <c r="R17" s="37" t="s">
        <v>0</v>
      </c>
    </row>
    <row r="18" spans="3:18">
      <c r="C18" s="24" t="s">
        <v>186</v>
      </c>
      <c r="D18" s="32">
        <v>90</v>
      </c>
      <c r="E18" s="32">
        <v>300000</v>
      </c>
      <c r="F18" s="33">
        <f t="shared" si="4"/>
        <v>5400</v>
      </c>
      <c r="G18" s="21">
        <v>600</v>
      </c>
      <c r="H18" s="34">
        <f t="shared" si="0"/>
        <v>2.9537269141627267E-2</v>
      </c>
      <c r="I18" s="34">
        <f t="shared" si="1"/>
        <v>6.282092197559384E-4</v>
      </c>
      <c r="M18" s="38"/>
      <c r="N18" s="38"/>
      <c r="P18" s="39" t="s">
        <v>158</v>
      </c>
      <c r="Q18" s="40">
        <f>SUM(Q16:Q17)</f>
        <v>0</v>
      </c>
    </row>
    <row r="19" spans="3:18">
      <c r="C19" s="24"/>
      <c r="D19" s="32">
        <v>0</v>
      </c>
      <c r="E19" s="32">
        <v>0</v>
      </c>
      <c r="F19" s="33">
        <f t="shared" si="4"/>
        <v>0</v>
      </c>
      <c r="G19" s="21">
        <v>0</v>
      </c>
      <c r="H19" s="34">
        <f t="shared" si="0"/>
        <v>0</v>
      </c>
      <c r="I19" s="34">
        <f t="shared" si="1"/>
        <v>0</v>
      </c>
      <c r="L19" s="17" t="s">
        <v>153</v>
      </c>
      <c r="M19" s="18">
        <f>IF(N19=0,0,N19/O19)</f>
        <v>0</v>
      </c>
      <c r="N19" s="36">
        <f>$I$28*O19</f>
        <v>0</v>
      </c>
      <c r="O19" s="41">
        <v>0</v>
      </c>
      <c r="P19" s="41">
        <v>278785</v>
      </c>
      <c r="Q19" s="18">
        <f>(O19/($E$29*0.01))/P19</f>
        <v>0</v>
      </c>
      <c r="R19" s="37" t="s">
        <v>171</v>
      </c>
    </row>
    <row r="20" spans="3:18">
      <c r="C20" s="24"/>
      <c r="D20" s="32">
        <v>0</v>
      </c>
      <c r="E20" s="32">
        <v>0</v>
      </c>
      <c r="F20" s="33">
        <f t="shared" si="4"/>
        <v>0</v>
      </c>
      <c r="G20" s="21">
        <v>0</v>
      </c>
      <c r="H20" s="34">
        <f t="shared" si="0"/>
        <v>0</v>
      </c>
      <c r="I20" s="34">
        <f t="shared" si="1"/>
        <v>0</v>
      </c>
      <c r="L20" s="17" t="s">
        <v>153</v>
      </c>
      <c r="M20" s="18">
        <f>IF(N20=0,0,N20/O20)</f>
        <v>0</v>
      </c>
      <c r="N20" s="36">
        <f t="shared" ref="N20" si="9">$I$28*O20</f>
        <v>0</v>
      </c>
      <c r="O20" s="19">
        <v>0</v>
      </c>
      <c r="P20" s="42">
        <f>P19</f>
        <v>278785</v>
      </c>
      <c r="Q20" s="18">
        <f>(O20/$N$28)/P20</f>
        <v>0</v>
      </c>
      <c r="R20" s="37" t="s">
        <v>0</v>
      </c>
    </row>
    <row r="21" spans="3:18">
      <c r="C21" s="24"/>
      <c r="D21" s="32">
        <v>0</v>
      </c>
      <c r="E21" s="32">
        <v>0</v>
      </c>
      <c r="F21" s="33">
        <f t="shared" si="4"/>
        <v>0</v>
      </c>
      <c r="G21" s="21">
        <v>0</v>
      </c>
      <c r="H21" s="34">
        <f t="shared" si="0"/>
        <v>0</v>
      </c>
      <c r="I21" s="34">
        <f t="shared" si="1"/>
        <v>0</v>
      </c>
      <c r="P21" s="39" t="s">
        <v>158</v>
      </c>
      <c r="Q21" s="40">
        <f>SUM(Q19:Q20)</f>
        <v>0</v>
      </c>
    </row>
    <row r="22" spans="3:18">
      <c r="C22" s="24"/>
      <c r="D22" s="32">
        <v>0</v>
      </c>
      <c r="E22" s="32">
        <v>0</v>
      </c>
      <c r="F22" s="33">
        <f t="shared" si="4"/>
        <v>0</v>
      </c>
      <c r="G22" s="21">
        <v>0</v>
      </c>
      <c r="H22" s="34">
        <f t="shared" si="0"/>
        <v>0</v>
      </c>
      <c r="I22" s="34">
        <f t="shared" si="1"/>
        <v>0</v>
      </c>
      <c r="L22" s="17" t="s">
        <v>154</v>
      </c>
      <c r="M22" s="18">
        <f>IF(N22=0,0,N22/O22)</f>
        <v>0</v>
      </c>
      <c r="N22" s="36">
        <f>$I$28*O22</f>
        <v>0</v>
      </c>
      <c r="O22" s="19">
        <v>0</v>
      </c>
      <c r="P22" s="41">
        <v>5463.57</v>
      </c>
      <c r="Q22" s="18">
        <f>IF(O22=0,0,O22/(P22*$N$29))</f>
        <v>0</v>
      </c>
    </row>
    <row r="23" spans="3:18">
      <c r="C23" s="24"/>
      <c r="D23" s="32">
        <v>0</v>
      </c>
      <c r="E23" s="32">
        <v>0</v>
      </c>
      <c r="F23" s="33">
        <f t="shared" si="4"/>
        <v>0</v>
      </c>
      <c r="G23" s="21">
        <v>0</v>
      </c>
      <c r="H23" s="34">
        <f t="shared" si="0"/>
        <v>0</v>
      </c>
      <c r="I23" s="34">
        <f t="shared" si="1"/>
        <v>0</v>
      </c>
      <c r="M23" s="23" t="s">
        <v>160</v>
      </c>
      <c r="N23" s="43">
        <f>G29</f>
        <v>20313.32</v>
      </c>
    </row>
    <row r="24" spans="3:18">
      <c r="C24" s="24"/>
      <c r="D24" s="32">
        <v>0</v>
      </c>
      <c r="E24" s="32">
        <v>0</v>
      </c>
      <c r="F24" s="33">
        <f t="shared" si="4"/>
        <v>0</v>
      </c>
      <c r="G24" s="21">
        <v>0</v>
      </c>
      <c r="H24" s="34">
        <f t="shared" si="0"/>
        <v>0</v>
      </c>
      <c r="I24" s="34">
        <f t="shared" si="1"/>
        <v>0</v>
      </c>
      <c r="M24" s="23" t="s">
        <v>166</v>
      </c>
      <c r="N24" s="24">
        <v>3000</v>
      </c>
      <c r="Q24" s="44" t="s">
        <v>161</v>
      </c>
    </row>
    <row r="25" spans="3:18">
      <c r="C25" s="24"/>
      <c r="D25" s="32">
        <v>0</v>
      </c>
      <c r="E25" s="32">
        <v>0</v>
      </c>
      <c r="F25" s="33">
        <f t="shared" si="4"/>
        <v>0</v>
      </c>
      <c r="G25" s="21">
        <v>0</v>
      </c>
      <c r="H25" s="34">
        <f t="shared" si="0"/>
        <v>0</v>
      </c>
      <c r="I25" s="34">
        <f t="shared" si="1"/>
        <v>0</v>
      </c>
      <c r="M25" s="23" t="s">
        <v>159</v>
      </c>
      <c r="N25" s="35">
        <v>955095.82019999996</v>
      </c>
      <c r="Q25" s="45"/>
    </row>
    <row r="26" spans="3:18">
      <c r="C26" s="24"/>
      <c r="D26" s="32">
        <v>0</v>
      </c>
      <c r="E26" s="32">
        <v>0</v>
      </c>
      <c r="F26" s="33">
        <f t="shared" si="4"/>
        <v>0</v>
      </c>
      <c r="G26" s="21">
        <v>0</v>
      </c>
      <c r="H26" s="34">
        <f t="shared" si="0"/>
        <v>0</v>
      </c>
      <c r="I26" s="34">
        <f t="shared" si="1"/>
        <v>0</v>
      </c>
      <c r="M26" s="46" t="s">
        <v>163</v>
      </c>
      <c r="N26" s="47">
        <v>5.5E-2</v>
      </c>
      <c r="O26" s="48" t="s">
        <v>92</v>
      </c>
    </row>
    <row r="27" spans="3:18">
      <c r="C27" s="24"/>
      <c r="D27" s="32">
        <v>0</v>
      </c>
      <c r="E27" s="32">
        <v>0</v>
      </c>
      <c r="F27" s="33">
        <f t="shared" si="4"/>
        <v>0</v>
      </c>
      <c r="G27" s="21">
        <v>0</v>
      </c>
      <c r="H27" s="34">
        <f t="shared" si="0"/>
        <v>0</v>
      </c>
      <c r="I27" s="34">
        <f t="shared" si="1"/>
        <v>0</v>
      </c>
      <c r="M27" s="20" t="s">
        <v>163</v>
      </c>
      <c r="N27" s="47">
        <v>0</v>
      </c>
      <c r="O27" s="48" t="s">
        <v>164</v>
      </c>
      <c r="Q27" s="44" t="s">
        <v>162</v>
      </c>
    </row>
    <row r="28" spans="3:18">
      <c r="E28" s="242" t="s">
        <v>172</v>
      </c>
      <c r="F28" s="242"/>
      <c r="G28" s="49" t="s">
        <v>158</v>
      </c>
      <c r="H28" s="34">
        <f>SUM(H5:H27)</f>
        <v>1.0000000000000002</v>
      </c>
      <c r="I28" s="34">
        <f>SUM(I5:I27)</f>
        <v>2.1268358179754494E-2</v>
      </c>
      <c r="M28" s="46" t="s">
        <v>165</v>
      </c>
      <c r="N28" s="30">
        <f>$F$29*N26</f>
        <v>281.91428571428571</v>
      </c>
      <c r="O28" s="48" t="s">
        <v>92</v>
      </c>
      <c r="Q28" s="44"/>
    </row>
    <row r="29" spans="3:18">
      <c r="E29" s="50">
        <f>AVERAGEIF(E5:E27,"&gt;0",E5:E27)</f>
        <v>300000</v>
      </c>
      <c r="F29" s="51">
        <f>AVERAGEIF(F5:F27,"&gt;0",F5:F27)</f>
        <v>5125.7142857142853</v>
      </c>
      <c r="G29" s="52">
        <f>SUM(G5:G27)</f>
        <v>20313.32</v>
      </c>
      <c r="M29" s="20" t="s">
        <v>165</v>
      </c>
      <c r="N29" s="30">
        <f>$F$29*N27</f>
        <v>0</v>
      </c>
      <c r="O29" s="48" t="s">
        <v>164</v>
      </c>
    </row>
    <row r="30" spans="3:18" ht="4.5" customHeight="1">
      <c r="G30" s="53"/>
    </row>
    <row r="33" ht="3.75" customHeight="1"/>
  </sheetData>
  <mergeCells count="3">
    <mergeCell ref="M2:N2"/>
    <mergeCell ref="D3:E3"/>
    <mergeCell ref="E28:F28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85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8.28515625" style="1" bestFit="1" customWidth="1"/>
    <col min="3" max="3" width="15.7109375" style="1" bestFit="1" customWidth="1"/>
    <col min="4" max="4" width="16.85546875" style="1" customWidth="1"/>
    <col min="5" max="5" width="16.85546875" style="1" bestFit="1" customWidth="1"/>
    <col min="6" max="6" width="12.28515625" style="1" bestFit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5" ht="3" customHeight="1">
      <c r="A1" s="152"/>
      <c r="B1" s="152"/>
      <c r="C1" s="152"/>
      <c r="D1" s="152"/>
      <c r="E1" s="152"/>
      <c r="F1" s="152"/>
      <c r="G1" s="152"/>
    </row>
    <row r="2" spans="1:15" ht="12" customHeight="1">
      <c r="A2" s="152"/>
      <c r="B2" s="112" t="s">
        <v>35</v>
      </c>
      <c r="C2" s="112" t="s">
        <v>38</v>
      </c>
      <c r="D2" s="153"/>
      <c r="E2" s="154" t="s">
        <v>47</v>
      </c>
      <c r="F2" s="155">
        <v>40834</v>
      </c>
      <c r="G2" s="152"/>
      <c r="H2" s="3"/>
      <c r="I2" s="3"/>
      <c r="J2" s="3"/>
      <c r="K2" s="3"/>
      <c r="L2" s="3"/>
      <c r="M2" s="3"/>
      <c r="N2" s="3"/>
      <c r="O2" s="3"/>
    </row>
    <row r="3" spans="1:15" ht="12" customHeight="1">
      <c r="A3" s="152"/>
      <c r="B3" s="112" t="s">
        <v>36</v>
      </c>
      <c r="C3" s="112" t="s">
        <v>39</v>
      </c>
      <c r="D3" s="153"/>
      <c r="E3" s="153"/>
      <c r="F3" s="153"/>
      <c r="G3" s="152"/>
      <c r="H3" s="3"/>
      <c r="I3" s="3"/>
      <c r="J3" s="3"/>
      <c r="K3" s="3"/>
      <c r="L3" s="3"/>
      <c r="M3" s="3"/>
      <c r="N3" s="3"/>
      <c r="O3" s="3"/>
    </row>
    <row r="4" spans="1:15" ht="12" customHeight="1">
      <c r="A4" s="152"/>
      <c r="B4" s="112" t="s">
        <v>37</v>
      </c>
      <c r="C4" s="211">
        <v>1</v>
      </c>
      <c r="D4" s="153"/>
      <c r="E4" s="153"/>
      <c r="F4" s="153"/>
      <c r="G4" s="152"/>
      <c r="H4" s="3"/>
      <c r="I4" s="3"/>
      <c r="J4" s="3"/>
      <c r="K4" s="3"/>
      <c r="L4" s="3"/>
      <c r="M4" s="3"/>
      <c r="N4" s="3"/>
      <c r="O4" s="3"/>
    </row>
    <row r="5" spans="1:15" ht="3.75" customHeight="1">
      <c r="A5" s="152"/>
      <c r="B5" s="153"/>
      <c r="C5" s="153"/>
      <c r="D5" s="153"/>
      <c r="E5" s="153"/>
      <c r="F5" s="153"/>
      <c r="G5" s="152"/>
      <c r="H5" s="3"/>
      <c r="I5" s="3"/>
      <c r="J5" s="3"/>
      <c r="K5" s="3"/>
      <c r="L5" s="3"/>
      <c r="M5" s="3"/>
      <c r="N5" s="3"/>
      <c r="O5" s="3"/>
    </row>
    <row r="6" spans="1:15" ht="12" customHeight="1">
      <c r="A6" s="152"/>
      <c r="B6" s="112" t="s">
        <v>41</v>
      </c>
      <c r="C6" s="112" t="s">
        <v>42</v>
      </c>
      <c r="D6" s="112" t="s">
        <v>44</v>
      </c>
      <c r="E6" s="112" t="s">
        <v>43</v>
      </c>
      <c r="F6" s="112" t="s">
        <v>5</v>
      </c>
      <c r="G6" s="152"/>
      <c r="H6" s="3"/>
      <c r="I6" s="3"/>
      <c r="J6" s="3"/>
      <c r="K6" s="3"/>
      <c r="L6" s="3"/>
      <c r="M6" s="3"/>
      <c r="N6" s="3"/>
      <c r="O6" s="3"/>
    </row>
    <row r="7" spans="1:15" ht="12" customHeight="1">
      <c r="A7" s="152"/>
      <c r="B7" s="112" t="s">
        <v>40</v>
      </c>
      <c r="C7" s="157">
        <v>2765</v>
      </c>
      <c r="D7" s="112" t="s">
        <v>45</v>
      </c>
      <c r="E7" s="159">
        <v>25</v>
      </c>
      <c r="F7" s="159">
        <f>C7*E7</f>
        <v>69125</v>
      </c>
      <c r="G7" s="152"/>
      <c r="H7" s="3"/>
      <c r="I7" s="3"/>
      <c r="J7" s="3"/>
      <c r="K7" s="3"/>
      <c r="L7" s="3"/>
      <c r="M7" s="3"/>
      <c r="N7" s="3"/>
      <c r="O7" s="3"/>
    </row>
    <row r="8" spans="1:15" ht="3" customHeight="1">
      <c r="A8" s="152"/>
      <c r="B8" s="153"/>
      <c r="C8" s="153"/>
      <c r="D8" s="153"/>
      <c r="E8" s="153"/>
      <c r="F8" s="153"/>
      <c r="G8" s="152"/>
      <c r="H8" s="3"/>
      <c r="I8" s="3"/>
      <c r="J8" s="3"/>
      <c r="K8" s="3"/>
      <c r="L8" s="3"/>
      <c r="M8" s="3"/>
      <c r="N8" s="3"/>
      <c r="O8" s="3"/>
    </row>
    <row r="9" spans="1:15" ht="12" customHeight="1">
      <c r="A9" s="152"/>
      <c r="B9" s="112" t="s">
        <v>46</v>
      </c>
      <c r="C9" s="112" t="s">
        <v>42</v>
      </c>
      <c r="D9" s="112" t="s">
        <v>44</v>
      </c>
      <c r="E9" s="112" t="s">
        <v>43</v>
      </c>
      <c r="F9" s="112" t="s">
        <v>5</v>
      </c>
      <c r="G9" s="152"/>
      <c r="H9" s="3"/>
      <c r="I9" s="3"/>
      <c r="J9" s="3"/>
      <c r="K9" s="3"/>
      <c r="L9" s="3"/>
      <c r="M9" s="3"/>
      <c r="N9" s="3"/>
      <c r="O9" s="3"/>
    </row>
    <row r="10" spans="1:15" ht="12" customHeight="1">
      <c r="A10" s="152"/>
      <c r="B10" s="112" t="s">
        <v>1</v>
      </c>
      <c r="C10" s="157">
        <v>81</v>
      </c>
      <c r="D10" s="112" t="s">
        <v>45</v>
      </c>
      <c r="E10" s="159">
        <v>25</v>
      </c>
      <c r="F10" s="159">
        <f>C10*E10</f>
        <v>2025</v>
      </c>
      <c r="G10" s="152"/>
      <c r="H10" s="3"/>
      <c r="I10" s="3"/>
      <c r="J10" s="3"/>
      <c r="K10" s="3"/>
      <c r="L10" s="3"/>
      <c r="M10" s="3"/>
      <c r="N10" s="3"/>
      <c r="O10" s="3"/>
    </row>
    <row r="11" spans="1:15" ht="12" customHeight="1">
      <c r="A11" s="152"/>
      <c r="B11" s="112" t="s">
        <v>2</v>
      </c>
      <c r="C11" s="157">
        <v>27</v>
      </c>
      <c r="D11" s="112" t="s">
        <v>45</v>
      </c>
      <c r="E11" s="159">
        <v>25</v>
      </c>
      <c r="F11" s="159">
        <f>C11*E11</f>
        <v>675</v>
      </c>
      <c r="G11" s="152"/>
      <c r="H11" s="3"/>
      <c r="I11" s="3"/>
      <c r="J11" s="3"/>
      <c r="K11" s="3"/>
      <c r="L11" s="3"/>
      <c r="M11" s="3"/>
      <c r="N11" s="3"/>
      <c r="O11" s="3"/>
    </row>
    <row r="12" spans="1:15" ht="5.25" customHeight="1">
      <c r="A12" s="152"/>
      <c r="B12" s="153"/>
      <c r="C12" s="153"/>
      <c r="D12" s="153"/>
      <c r="E12" s="153"/>
      <c r="F12" s="153"/>
      <c r="G12" s="152"/>
      <c r="H12" s="3"/>
      <c r="I12" s="3"/>
      <c r="J12" s="3"/>
      <c r="K12" s="3"/>
      <c r="L12" s="3"/>
      <c r="M12" s="3"/>
      <c r="N12" s="3"/>
      <c r="O12" s="3"/>
    </row>
    <row r="13" spans="1:15" ht="12" customHeight="1">
      <c r="A13" s="152"/>
      <c r="B13" s="161" t="s">
        <v>49</v>
      </c>
      <c r="C13" s="162"/>
      <c r="D13" s="163"/>
      <c r="E13" s="163"/>
      <c r="F13" s="163"/>
      <c r="G13" s="152"/>
      <c r="H13" s="3"/>
      <c r="I13" s="3"/>
      <c r="J13" s="3"/>
      <c r="K13" s="3"/>
      <c r="L13" s="3"/>
      <c r="M13" s="3"/>
      <c r="N13" s="3"/>
      <c r="O13" s="3"/>
    </row>
    <row r="14" spans="1:15" ht="12" customHeight="1">
      <c r="A14" s="152"/>
      <c r="B14" s="246" t="s">
        <v>59</v>
      </c>
      <c r="C14" s="247"/>
      <c r="D14" s="247"/>
      <c r="E14" s="247"/>
      <c r="F14" s="248"/>
      <c r="G14" s="152"/>
      <c r="H14" s="3"/>
      <c r="I14" s="3"/>
      <c r="J14" s="3"/>
      <c r="K14" s="3"/>
      <c r="L14" s="3"/>
      <c r="M14" s="3"/>
      <c r="N14" s="3"/>
      <c r="O14" s="3"/>
    </row>
    <row r="15" spans="1:15" ht="12" customHeight="1">
      <c r="A15" s="152"/>
      <c r="B15" s="246" t="s">
        <v>60</v>
      </c>
      <c r="C15" s="247"/>
      <c r="D15" s="247"/>
      <c r="E15" s="247"/>
      <c r="F15" s="248"/>
      <c r="G15" s="152"/>
      <c r="H15" s="3"/>
      <c r="I15" s="3"/>
      <c r="J15" s="3"/>
      <c r="K15" s="3"/>
      <c r="L15" s="3"/>
      <c r="M15" s="3"/>
      <c r="N15" s="3"/>
      <c r="O15" s="3"/>
    </row>
    <row r="16" spans="1:15" ht="12" customHeight="1">
      <c r="A16" s="152"/>
      <c r="B16" s="249" t="s">
        <v>61</v>
      </c>
      <c r="C16" s="250"/>
      <c r="D16" s="250"/>
      <c r="E16" s="250"/>
      <c r="F16" s="251"/>
      <c r="G16" s="152"/>
      <c r="H16" s="3"/>
      <c r="I16" s="3"/>
      <c r="J16" s="3"/>
      <c r="K16" s="3"/>
      <c r="L16" s="3"/>
      <c r="M16" s="3"/>
      <c r="N16" s="3"/>
      <c r="O16" s="3"/>
    </row>
    <row r="17" spans="1:17" ht="4.5" customHeight="1">
      <c r="A17" s="152"/>
      <c r="B17" s="164"/>
      <c r="C17" s="164"/>
      <c r="D17" s="164"/>
      <c r="E17" s="164"/>
      <c r="F17" s="164"/>
      <c r="G17" s="212"/>
      <c r="H17" s="4"/>
      <c r="I17" s="4"/>
      <c r="J17" s="5"/>
      <c r="K17" s="3"/>
      <c r="L17" s="3"/>
      <c r="M17" s="3"/>
      <c r="N17" s="3"/>
      <c r="O17" s="3"/>
    </row>
    <row r="18" spans="1:17" ht="12" customHeight="1">
      <c r="A18" s="152"/>
      <c r="B18" s="213" t="s">
        <v>50</v>
      </c>
      <c r="C18" s="213" t="s">
        <v>51</v>
      </c>
      <c r="D18" s="213" t="s">
        <v>52</v>
      </c>
      <c r="E18" s="164"/>
      <c r="F18" s="164"/>
      <c r="G18" s="212"/>
      <c r="H18" s="4"/>
      <c r="I18" s="4"/>
      <c r="J18" s="3"/>
      <c r="K18" s="3"/>
      <c r="L18" s="3"/>
      <c r="M18" s="3"/>
      <c r="N18" s="3"/>
      <c r="O18" s="3"/>
    </row>
    <row r="19" spans="1:17" ht="12" customHeight="1">
      <c r="A19" s="152"/>
      <c r="B19" s="214">
        <v>30</v>
      </c>
      <c r="C19" s="215">
        <v>97</v>
      </c>
      <c r="D19" s="216">
        <v>90</v>
      </c>
      <c r="E19" s="164"/>
      <c r="F19" s="164"/>
      <c r="G19" s="212"/>
      <c r="H19" s="4"/>
      <c r="I19" s="4"/>
      <c r="J19" s="3"/>
      <c r="K19" s="3"/>
      <c r="L19" s="3"/>
      <c r="M19" s="3"/>
      <c r="N19" s="3"/>
      <c r="O19" s="3"/>
    </row>
    <row r="20" spans="1:17" ht="3.75" customHeight="1">
      <c r="A20" s="152"/>
      <c r="B20" s="165"/>
      <c r="C20" s="165"/>
      <c r="D20" s="165"/>
      <c r="E20" s="165"/>
      <c r="F20" s="165"/>
      <c r="G20" s="202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" customHeight="1">
      <c r="A21" s="152"/>
      <c r="B21" s="243" t="s">
        <v>3</v>
      </c>
      <c r="C21" s="243"/>
      <c r="D21" s="243"/>
      <c r="E21" s="165"/>
      <c r="F21" s="165"/>
      <c r="G21" s="202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" customHeight="1">
      <c r="A22" s="152"/>
      <c r="B22" s="156" t="s">
        <v>53</v>
      </c>
      <c r="C22" s="217">
        <f>B19</f>
        <v>30</v>
      </c>
      <c r="D22" s="165"/>
      <c r="E22" s="165"/>
      <c r="F22" s="165"/>
      <c r="G22" s="202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12" customHeight="1">
      <c r="A23" s="152"/>
      <c r="B23" s="156" t="s">
        <v>54</v>
      </c>
      <c r="C23" s="218">
        <f>SUM(C22:C22)</f>
        <v>30</v>
      </c>
      <c r="D23" s="165"/>
      <c r="E23" s="165"/>
      <c r="F23" s="165"/>
      <c r="G23" s="202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152"/>
      <c r="B24" s="156" t="s">
        <v>114</v>
      </c>
      <c r="C24" s="219">
        <f>D19</f>
        <v>90</v>
      </c>
      <c r="D24" s="165"/>
      <c r="E24" s="165"/>
      <c r="F24" s="165"/>
      <c r="G24" s="202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152"/>
      <c r="B25" s="244" t="s">
        <v>119</v>
      </c>
      <c r="C25" s="244"/>
      <c r="D25" s="165"/>
      <c r="E25" s="165"/>
      <c r="F25" s="165"/>
      <c r="G25" s="202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3" customHeight="1">
      <c r="A26" s="152"/>
      <c r="B26" s="165"/>
      <c r="C26" s="165"/>
      <c r="D26" s="165"/>
      <c r="E26" s="165"/>
      <c r="F26" s="165"/>
      <c r="G26" s="202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15.75">
      <c r="A27" s="152"/>
      <c r="B27" s="166" t="s">
        <v>55</v>
      </c>
      <c r="C27" s="167">
        <v>21</v>
      </c>
      <c r="D27" s="165"/>
      <c r="E27" s="165"/>
      <c r="F27" s="165"/>
      <c r="G27" s="202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5.75">
      <c r="A28" s="152"/>
      <c r="B28" s="113" t="s">
        <v>6</v>
      </c>
      <c r="C28" s="113" t="s">
        <v>56</v>
      </c>
      <c r="D28" s="113" t="s">
        <v>57</v>
      </c>
      <c r="E28" s="113" t="s">
        <v>58</v>
      </c>
      <c r="F28" s="165"/>
      <c r="G28" s="202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5.75">
      <c r="A29" s="152"/>
      <c r="B29" s="156">
        <v>3</v>
      </c>
      <c r="C29" s="156">
        <v>8</v>
      </c>
      <c r="D29" s="156">
        <f>C27-(C29/C30)</f>
        <v>19</v>
      </c>
      <c r="E29" s="168">
        <f>D29*C29*B29</f>
        <v>456</v>
      </c>
      <c r="F29" s="165"/>
      <c r="G29" s="202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5.75">
      <c r="A30" s="152"/>
      <c r="B30" s="156">
        <v>3</v>
      </c>
      <c r="C30" s="156">
        <v>4</v>
      </c>
      <c r="D30" s="156">
        <v>4</v>
      </c>
      <c r="E30" s="168">
        <f>D30*C30*B30</f>
        <v>48</v>
      </c>
      <c r="F30" s="156" t="s">
        <v>266</v>
      </c>
      <c r="G30" s="202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5.75">
      <c r="A31" s="152"/>
      <c r="B31" s="165"/>
      <c r="C31" s="165"/>
      <c r="D31" s="113" t="s">
        <v>5</v>
      </c>
      <c r="E31" s="169">
        <f>SUM(E29:E30)*F31</f>
        <v>504</v>
      </c>
      <c r="F31" s="156">
        <v>1</v>
      </c>
      <c r="G31" s="202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4.5" customHeight="1">
      <c r="A32" s="152"/>
      <c r="B32" s="165"/>
      <c r="C32" s="165"/>
      <c r="D32" s="164"/>
      <c r="E32" s="170"/>
      <c r="F32" s="165"/>
      <c r="G32" s="202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5.75">
      <c r="A33" s="152"/>
      <c r="B33" s="156" t="s">
        <v>9</v>
      </c>
      <c r="C33" s="156">
        <v>0</v>
      </c>
      <c r="D33" s="156" t="s">
        <v>7</v>
      </c>
      <c r="E33" s="165"/>
      <c r="F33" s="165"/>
      <c r="G33" s="202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5.75">
      <c r="A34" s="152"/>
      <c r="B34" s="156" t="s">
        <v>10</v>
      </c>
      <c r="C34" s="220">
        <v>0</v>
      </c>
      <c r="D34" s="156" t="s">
        <v>8</v>
      </c>
      <c r="E34" s="165"/>
      <c r="F34" s="165"/>
      <c r="G34" s="202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152"/>
      <c r="B35" s="113" t="s">
        <v>11</v>
      </c>
      <c r="C35" s="113">
        <f>SUM(C33:C34)</f>
        <v>0</v>
      </c>
      <c r="D35" s="156" t="s">
        <v>8</v>
      </c>
      <c r="E35" s="165"/>
      <c r="F35" s="165"/>
      <c r="G35" s="202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6" customHeight="1">
      <c r="A36" s="152"/>
      <c r="B36" s="164"/>
      <c r="C36" s="164"/>
      <c r="D36" s="165"/>
      <c r="E36" s="165"/>
      <c r="F36" s="165"/>
      <c r="G36" s="202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152"/>
      <c r="B37" s="113" t="s">
        <v>12</v>
      </c>
      <c r="C37" s="113">
        <v>48</v>
      </c>
      <c r="D37" s="156" t="s">
        <v>8</v>
      </c>
      <c r="E37" s="165"/>
      <c r="F37" s="165"/>
      <c r="G37" s="202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5.75">
      <c r="A38" s="152"/>
      <c r="B38" s="156" t="s">
        <v>13</v>
      </c>
      <c r="C38" s="231">
        <f>C37/C50</f>
        <v>9.5238095238095233E-2</v>
      </c>
      <c r="D38" s="165"/>
      <c r="E38" s="165"/>
      <c r="F38" s="165"/>
      <c r="G38" s="202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15.75">
      <c r="A39" s="152"/>
      <c r="B39" s="113" t="s">
        <v>13</v>
      </c>
      <c r="C39" s="226">
        <f>1-(C38)</f>
        <v>0.90476190476190477</v>
      </c>
      <c r="D39" s="165"/>
      <c r="E39" s="165"/>
      <c r="F39" s="165"/>
      <c r="G39" s="202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5.75">
      <c r="A40" s="152"/>
      <c r="B40" s="113" t="s">
        <v>104</v>
      </c>
      <c r="C40" s="175">
        <f>'Família 06'!Q4</f>
        <v>2.2070035227929965E-2</v>
      </c>
      <c r="D40" s="165"/>
      <c r="E40" s="165"/>
      <c r="F40" s="165"/>
      <c r="G40" s="202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5.75">
      <c r="A41" s="152"/>
      <c r="B41" s="113" t="s">
        <v>14</v>
      </c>
      <c r="C41" s="226">
        <f>1-(C40)</f>
        <v>0.97792996477207006</v>
      </c>
      <c r="D41" s="165"/>
      <c r="E41" s="165"/>
      <c r="F41" s="165"/>
      <c r="G41" s="202"/>
      <c r="H41" s="6"/>
      <c r="I41" s="6"/>
      <c r="J41" s="6"/>
      <c r="K41" s="6"/>
      <c r="L41" s="6"/>
      <c r="M41" s="5"/>
      <c r="N41" s="5"/>
      <c r="O41" s="5"/>
      <c r="P41" s="2"/>
      <c r="Q41" s="2"/>
    </row>
    <row r="42" spans="1:17" ht="15.75">
      <c r="A42" s="152"/>
      <c r="B42" s="113" t="s">
        <v>267</v>
      </c>
      <c r="C42" s="175">
        <v>0</v>
      </c>
      <c r="D42" s="165"/>
      <c r="E42" s="165"/>
      <c r="F42" s="165"/>
      <c r="G42" s="202"/>
      <c r="H42" s="6"/>
      <c r="I42" s="6"/>
      <c r="J42" s="6"/>
      <c r="K42" s="6"/>
      <c r="L42" s="6"/>
      <c r="M42" s="5"/>
      <c r="N42" s="5"/>
      <c r="O42" s="5"/>
      <c r="P42" s="2"/>
      <c r="Q42" s="2"/>
    </row>
    <row r="43" spans="1:17" ht="15.75">
      <c r="A43" s="152"/>
      <c r="B43" s="113" t="s">
        <v>15</v>
      </c>
      <c r="C43" s="226">
        <f>1-C42</f>
        <v>1</v>
      </c>
      <c r="D43" s="165"/>
      <c r="E43" s="165"/>
      <c r="F43" s="165"/>
      <c r="G43" s="202"/>
      <c r="H43" s="6"/>
      <c r="I43" s="6"/>
      <c r="J43" s="6"/>
      <c r="K43" s="6"/>
      <c r="L43" s="6"/>
      <c r="M43" s="5"/>
      <c r="N43" s="5"/>
      <c r="O43" s="5"/>
      <c r="P43" s="2"/>
      <c r="Q43" s="2"/>
    </row>
    <row r="44" spans="1:17" ht="15.75">
      <c r="A44" s="152"/>
      <c r="B44" s="113" t="s">
        <v>111</v>
      </c>
      <c r="C44" s="176">
        <v>45</v>
      </c>
      <c r="D44" s="156" t="s">
        <v>106</v>
      </c>
      <c r="E44" s="165"/>
      <c r="F44" s="165"/>
      <c r="G44" s="202"/>
      <c r="H44" s="6"/>
      <c r="I44" s="6"/>
      <c r="J44" s="6"/>
      <c r="K44" s="6"/>
      <c r="L44" s="6"/>
      <c r="M44" s="5"/>
      <c r="N44" s="5"/>
      <c r="O44" s="5"/>
      <c r="P44" s="2"/>
      <c r="Q44" s="2"/>
    </row>
    <row r="45" spans="1:17" ht="15.75">
      <c r="A45" s="152"/>
      <c r="B45" s="113" t="s">
        <v>112</v>
      </c>
      <c r="C45" s="176">
        <v>180</v>
      </c>
      <c r="D45" s="156" t="s">
        <v>106</v>
      </c>
      <c r="E45" s="165"/>
      <c r="F45" s="165"/>
      <c r="G45" s="202"/>
      <c r="H45" s="6"/>
      <c r="I45" s="6"/>
      <c r="J45" s="6"/>
      <c r="K45" s="6"/>
      <c r="L45" s="6"/>
      <c r="M45" s="5"/>
      <c r="N45" s="5"/>
      <c r="O45" s="5"/>
      <c r="P45" s="2"/>
      <c r="Q45" s="2"/>
    </row>
    <row r="46" spans="1:17" ht="15.75">
      <c r="A46" s="152"/>
      <c r="B46" s="156" t="s">
        <v>113</v>
      </c>
      <c r="C46" s="177">
        <f>((C44+C45)*4)/60</f>
        <v>15</v>
      </c>
      <c r="D46" s="156" t="s">
        <v>8</v>
      </c>
      <c r="E46" s="165"/>
      <c r="F46" s="165"/>
      <c r="G46" s="202"/>
      <c r="H46" s="6"/>
      <c r="I46" s="6"/>
      <c r="J46" s="6"/>
      <c r="K46" s="6"/>
      <c r="L46" s="6"/>
      <c r="M46" s="5"/>
      <c r="N46" s="5"/>
      <c r="O46" s="5"/>
      <c r="P46" s="2"/>
      <c r="Q46" s="2"/>
    </row>
    <row r="47" spans="1:17" ht="15.75">
      <c r="A47" s="152"/>
      <c r="B47" s="156" t="s">
        <v>16</v>
      </c>
      <c r="C47" s="177">
        <f>C46*60</f>
        <v>900</v>
      </c>
      <c r="D47" s="156" t="s">
        <v>17</v>
      </c>
      <c r="E47" s="165"/>
      <c r="F47" s="165"/>
      <c r="G47" s="202"/>
      <c r="H47" s="6"/>
      <c r="I47" s="6"/>
      <c r="J47" s="6"/>
      <c r="K47" s="6"/>
      <c r="L47" s="6"/>
      <c r="M47" s="5"/>
      <c r="N47" s="5"/>
      <c r="O47" s="5"/>
      <c r="P47" s="2"/>
      <c r="Q47" s="2"/>
    </row>
    <row r="48" spans="1:17" ht="15.75">
      <c r="A48" s="152"/>
      <c r="B48" s="113" t="s">
        <v>18</v>
      </c>
      <c r="C48" s="173">
        <f>C47/C27</f>
        <v>42.857142857142854</v>
      </c>
      <c r="D48" s="156" t="s">
        <v>19</v>
      </c>
      <c r="E48" s="165"/>
      <c r="F48" s="165"/>
      <c r="G48" s="202"/>
      <c r="H48" s="6"/>
      <c r="I48" s="6"/>
      <c r="J48" s="6"/>
      <c r="K48" s="6"/>
      <c r="L48" s="6"/>
      <c r="M48" s="5"/>
      <c r="N48" s="5"/>
      <c r="O48" s="5"/>
      <c r="P48" s="2"/>
      <c r="Q48" s="2"/>
    </row>
    <row r="49" spans="1:17" ht="5.25" customHeight="1">
      <c r="A49" s="152"/>
      <c r="B49" s="113"/>
      <c r="C49" s="173"/>
      <c r="D49" s="156"/>
      <c r="E49" s="165"/>
      <c r="F49" s="165"/>
      <c r="G49" s="202"/>
      <c r="H49" s="6"/>
      <c r="I49" s="6"/>
      <c r="J49" s="6"/>
      <c r="K49" s="6"/>
      <c r="L49" s="6"/>
      <c r="M49" s="5"/>
      <c r="N49" s="5"/>
      <c r="O49" s="5"/>
      <c r="P49" s="2"/>
      <c r="Q49" s="2"/>
    </row>
    <row r="50" spans="1:17" ht="14.1" customHeight="1">
      <c r="A50" s="152"/>
      <c r="B50" s="113" t="s">
        <v>20</v>
      </c>
      <c r="C50" s="173">
        <f>E31-C35</f>
        <v>504</v>
      </c>
      <c r="D50" s="113" t="s">
        <v>8</v>
      </c>
      <c r="E50" s="153"/>
      <c r="F50" s="153"/>
      <c r="G50" s="152"/>
      <c r="H50" s="6"/>
      <c r="I50" s="6"/>
      <c r="J50" s="6"/>
      <c r="K50" s="6"/>
      <c r="L50" s="6"/>
      <c r="M50" s="5"/>
      <c r="N50" s="5"/>
      <c r="O50" s="5"/>
      <c r="P50" s="2"/>
      <c r="Q50" s="2"/>
    </row>
    <row r="51" spans="1:17" ht="14.1" customHeight="1">
      <c r="A51" s="152"/>
      <c r="B51" s="113" t="s">
        <v>20</v>
      </c>
      <c r="C51" s="113">
        <f>C50*60</f>
        <v>30240</v>
      </c>
      <c r="D51" s="113" t="s">
        <v>17</v>
      </c>
      <c r="E51" s="153"/>
      <c r="F51" s="153"/>
      <c r="G51" s="152"/>
      <c r="H51" s="6"/>
      <c r="L51" s="6"/>
      <c r="M51" s="5"/>
      <c r="N51" s="5"/>
      <c r="O51" s="5"/>
      <c r="P51" s="2"/>
      <c r="Q51" s="2"/>
    </row>
    <row r="52" spans="1:17" ht="14.1" customHeight="1">
      <c r="A52" s="152"/>
      <c r="B52" s="113" t="s">
        <v>21</v>
      </c>
      <c r="C52" s="113">
        <f>C51/C27</f>
        <v>1440</v>
      </c>
      <c r="D52" s="113" t="s">
        <v>19</v>
      </c>
      <c r="E52" s="165"/>
      <c r="F52" s="165"/>
      <c r="G52" s="202"/>
      <c r="H52" s="6"/>
      <c r="L52" s="6"/>
      <c r="M52" s="5"/>
      <c r="N52" s="5"/>
      <c r="O52" s="5"/>
      <c r="P52" s="2"/>
      <c r="Q52" s="2"/>
    </row>
    <row r="53" spans="1:17" ht="14.1" customHeight="1">
      <c r="A53" s="152"/>
      <c r="B53" s="113" t="s">
        <v>22</v>
      </c>
      <c r="C53" s="178">
        <f>C52*C39*C41*C43</f>
        <v>1274.1030398173257</v>
      </c>
      <c r="D53" s="113" t="s">
        <v>19</v>
      </c>
      <c r="E53" s="165"/>
      <c r="F53" s="165"/>
      <c r="G53" s="202"/>
      <c r="H53" s="6"/>
      <c r="L53" s="6"/>
      <c r="M53" s="5"/>
      <c r="N53" s="5"/>
      <c r="O53" s="5"/>
      <c r="P53" s="2"/>
      <c r="Q53" s="2"/>
    </row>
    <row r="54" spans="1:17" ht="14.1" customHeight="1">
      <c r="A54" s="152"/>
      <c r="B54" s="113" t="s">
        <v>23</v>
      </c>
      <c r="C54" s="173">
        <f>C53/C23</f>
        <v>42.470101327244187</v>
      </c>
      <c r="D54" s="113" t="s">
        <v>24</v>
      </c>
      <c r="E54" s="165"/>
      <c r="F54" s="165"/>
      <c r="G54" s="202"/>
      <c r="H54" s="6"/>
      <c r="L54" s="6"/>
      <c r="M54" s="5"/>
      <c r="N54" s="5"/>
      <c r="O54" s="5"/>
      <c r="P54" s="2"/>
      <c r="Q54" s="2"/>
    </row>
    <row r="55" spans="1:17" ht="14.1" customHeight="1">
      <c r="A55" s="152"/>
      <c r="B55" s="113" t="s">
        <v>25</v>
      </c>
      <c r="C55" s="173">
        <f>(C53-C48)/C23</f>
        <v>41.041529898672756</v>
      </c>
      <c r="D55" s="113" t="s">
        <v>24</v>
      </c>
      <c r="E55" s="165"/>
      <c r="F55" s="165"/>
      <c r="G55" s="202"/>
      <c r="H55" s="6"/>
      <c r="L55" s="6"/>
      <c r="M55" s="5"/>
      <c r="N55" s="5"/>
      <c r="O55" s="5"/>
      <c r="P55" s="2"/>
      <c r="Q55" s="2"/>
    </row>
    <row r="56" spans="1:17" ht="14.1" customHeight="1">
      <c r="A56" s="152"/>
      <c r="B56" s="165"/>
      <c r="C56" s="173">
        <f>C55*C24</f>
        <v>3693.7376908805481</v>
      </c>
      <c r="D56" s="113" t="s">
        <v>26</v>
      </c>
      <c r="E56" s="165"/>
      <c r="F56" s="165"/>
      <c r="G56" s="202"/>
      <c r="H56" s="6"/>
      <c r="L56" s="6"/>
      <c r="M56" s="5"/>
      <c r="N56" s="7"/>
      <c r="O56" s="5"/>
      <c r="P56" s="2"/>
      <c r="Q56" s="2"/>
    </row>
    <row r="57" spans="1:17" ht="14.1" customHeight="1">
      <c r="A57" s="152"/>
      <c r="B57" s="165"/>
      <c r="C57" s="173">
        <f>C56*C27</f>
        <v>77568.491508491512</v>
      </c>
      <c r="D57" s="113" t="s">
        <v>27</v>
      </c>
      <c r="E57" s="165"/>
      <c r="F57" s="165"/>
      <c r="G57" s="202"/>
      <c r="H57" s="6"/>
      <c r="L57" s="6"/>
      <c r="M57" s="5"/>
      <c r="N57" s="5"/>
      <c r="O57" s="5"/>
      <c r="P57" s="2"/>
      <c r="Q57" s="2"/>
    </row>
    <row r="58" spans="1:17" ht="3.75" customHeight="1">
      <c r="A58" s="152"/>
      <c r="B58" s="165"/>
      <c r="C58" s="179"/>
      <c r="D58" s="164"/>
      <c r="E58" s="165"/>
      <c r="F58" s="165"/>
      <c r="G58" s="202"/>
      <c r="H58" s="6"/>
      <c r="L58" s="6"/>
      <c r="M58" s="5"/>
      <c r="N58" s="5"/>
      <c r="O58" s="5"/>
      <c r="P58" s="2"/>
      <c r="Q58" s="2"/>
    </row>
    <row r="59" spans="1:17" ht="14.1" customHeight="1">
      <c r="A59" s="152"/>
      <c r="B59" s="245" t="s">
        <v>65</v>
      </c>
      <c r="C59" s="245"/>
      <c r="D59" s="164"/>
      <c r="E59" s="165"/>
      <c r="F59" s="165"/>
      <c r="G59" s="202"/>
      <c r="H59" s="6"/>
      <c r="L59" s="6"/>
      <c r="M59" s="5"/>
      <c r="N59" s="5"/>
      <c r="O59" s="5"/>
      <c r="P59" s="2"/>
      <c r="Q59" s="2"/>
    </row>
    <row r="60" spans="1:17" ht="14.1" customHeight="1">
      <c r="A60" s="152"/>
      <c r="B60" s="156" t="s">
        <v>64</v>
      </c>
      <c r="C60" s="156" t="s">
        <v>42</v>
      </c>
      <c r="D60" s="156" t="s">
        <v>48</v>
      </c>
      <c r="E60" s="165"/>
      <c r="F60" s="165"/>
      <c r="G60" s="202"/>
      <c r="H60" s="6"/>
      <c r="L60" s="6"/>
      <c r="M60" s="5"/>
      <c r="N60" s="5"/>
      <c r="O60" s="5"/>
      <c r="P60" s="2"/>
      <c r="Q60" s="2"/>
    </row>
    <row r="61" spans="1:17" ht="14.1" customHeight="1">
      <c r="A61" s="152"/>
      <c r="B61" s="156" t="s">
        <v>114</v>
      </c>
      <c r="C61" s="158">
        <v>5306.5</v>
      </c>
      <c r="D61" s="221">
        <f>(C61*C19)/D19</f>
        <v>5719.2277777777781</v>
      </c>
      <c r="E61" s="165"/>
      <c r="F61" s="165"/>
      <c r="G61" s="202"/>
      <c r="H61" s="6"/>
      <c r="L61" s="6"/>
      <c r="M61" s="5"/>
      <c r="N61" s="5"/>
      <c r="O61" s="5"/>
      <c r="P61" s="2"/>
      <c r="Q61" s="2"/>
    </row>
    <row r="62" spans="1:17">
      <c r="A62" s="152"/>
      <c r="B62" s="152"/>
      <c r="C62" s="152"/>
      <c r="D62" s="152"/>
      <c r="E62" s="152"/>
      <c r="F62" s="152"/>
      <c r="G62" s="152"/>
    </row>
    <row r="63" spans="1:17">
      <c r="A63" s="152"/>
      <c r="B63" s="152"/>
      <c r="C63" s="152"/>
      <c r="D63" s="152"/>
      <c r="E63" s="152"/>
      <c r="F63" s="152"/>
      <c r="G63" s="152"/>
    </row>
    <row r="64" spans="1:17">
      <c r="A64" s="152"/>
      <c r="B64" s="152"/>
      <c r="C64" s="152"/>
      <c r="D64" s="152"/>
      <c r="E64" s="152"/>
      <c r="F64" s="152"/>
      <c r="G64" s="152"/>
    </row>
    <row r="65" spans="1:7">
      <c r="A65" s="152"/>
      <c r="B65" s="152"/>
      <c r="C65" s="152"/>
      <c r="D65" s="152"/>
      <c r="E65" s="152"/>
      <c r="F65" s="152"/>
      <c r="G65" s="152"/>
    </row>
    <row r="66" spans="1:7">
      <c r="A66" s="152"/>
      <c r="B66" s="152"/>
      <c r="C66" s="152"/>
      <c r="D66" s="152"/>
      <c r="E66" s="152"/>
      <c r="F66" s="152"/>
      <c r="G66" s="152"/>
    </row>
    <row r="67" spans="1:7">
      <c r="A67" s="152"/>
      <c r="B67" s="152"/>
      <c r="C67" s="152"/>
      <c r="D67" s="152"/>
      <c r="E67" s="152"/>
      <c r="F67" s="152"/>
      <c r="G67" s="152"/>
    </row>
    <row r="68" spans="1:7">
      <c r="A68" s="152"/>
      <c r="B68" s="152"/>
      <c r="C68" s="152"/>
      <c r="D68" s="152"/>
      <c r="E68" s="152"/>
      <c r="F68" s="152"/>
      <c r="G68" s="152"/>
    </row>
    <row r="69" spans="1:7">
      <c r="A69" s="152"/>
      <c r="B69" s="152"/>
      <c r="C69" s="152"/>
      <c r="D69" s="152"/>
      <c r="E69" s="152"/>
      <c r="F69" s="152"/>
      <c r="G69" s="152"/>
    </row>
    <row r="70" spans="1:7">
      <c r="A70" s="152"/>
      <c r="B70" s="152"/>
      <c r="C70" s="152"/>
      <c r="D70" s="152"/>
      <c r="E70" s="152"/>
      <c r="F70" s="152"/>
      <c r="G70" s="152"/>
    </row>
    <row r="71" spans="1:7">
      <c r="A71" s="152"/>
      <c r="B71" s="152"/>
      <c r="C71" s="152"/>
      <c r="D71" s="152"/>
      <c r="E71" s="152"/>
      <c r="F71" s="152"/>
      <c r="G71" s="152"/>
    </row>
    <row r="72" spans="1:7">
      <c r="A72" s="152"/>
      <c r="B72" s="152"/>
      <c r="C72" s="152"/>
      <c r="D72" s="152"/>
      <c r="E72" s="152"/>
      <c r="F72" s="152"/>
      <c r="G72" s="152"/>
    </row>
    <row r="73" spans="1:7">
      <c r="A73" s="152"/>
      <c r="B73" s="152"/>
      <c r="C73" s="152"/>
      <c r="D73" s="152"/>
      <c r="E73" s="152"/>
      <c r="F73" s="152"/>
      <c r="G73" s="152"/>
    </row>
    <row r="74" spans="1:7">
      <c r="A74" s="152"/>
      <c r="B74" s="152"/>
      <c r="C74" s="152"/>
      <c r="D74" s="152"/>
      <c r="E74" s="152"/>
      <c r="F74" s="152"/>
      <c r="G74" s="152"/>
    </row>
    <row r="75" spans="1:7">
      <c r="A75" s="152"/>
      <c r="B75" s="152"/>
      <c r="C75" s="152"/>
      <c r="D75" s="152"/>
      <c r="E75" s="152"/>
      <c r="F75" s="152"/>
      <c r="G75" s="152"/>
    </row>
    <row r="76" spans="1:7">
      <c r="A76" s="152"/>
      <c r="B76" s="152"/>
      <c r="C76" s="152"/>
      <c r="D76" s="152"/>
      <c r="E76" s="152"/>
      <c r="F76" s="152"/>
      <c r="G76" s="152"/>
    </row>
    <row r="77" spans="1:7">
      <c r="A77" s="152"/>
      <c r="B77" s="152"/>
      <c r="C77" s="152"/>
      <c r="D77" s="152"/>
      <c r="E77" s="152"/>
      <c r="F77" s="152"/>
      <c r="G77" s="152"/>
    </row>
    <row r="78" spans="1:7">
      <c r="A78" s="152"/>
      <c r="B78" s="152"/>
      <c r="C78" s="152"/>
      <c r="D78" s="152"/>
      <c r="E78" s="152"/>
      <c r="F78" s="152"/>
      <c r="G78" s="152"/>
    </row>
    <row r="79" spans="1:7">
      <c r="A79" s="152"/>
      <c r="B79" s="152"/>
      <c r="C79" s="152"/>
      <c r="D79" s="152"/>
      <c r="E79" s="152"/>
      <c r="F79" s="152"/>
      <c r="G79" s="152"/>
    </row>
    <row r="80" spans="1:7">
      <c r="A80" s="152"/>
      <c r="B80" s="152"/>
      <c r="C80" s="152"/>
      <c r="D80" s="152"/>
      <c r="E80" s="152"/>
      <c r="F80" s="152"/>
      <c r="G80" s="152"/>
    </row>
    <row r="81" spans="1:7">
      <c r="A81" s="152"/>
      <c r="B81" s="152"/>
      <c r="C81" s="152"/>
      <c r="D81" s="152"/>
      <c r="E81" s="152"/>
      <c r="F81" s="152"/>
      <c r="G81" s="152"/>
    </row>
    <row r="82" spans="1:7">
      <c r="A82" s="152"/>
      <c r="B82" s="152"/>
      <c r="C82" s="152"/>
      <c r="D82" s="152"/>
      <c r="E82" s="152"/>
      <c r="F82" s="152"/>
      <c r="G82" s="152"/>
    </row>
    <row r="83" spans="1:7">
      <c r="A83" s="152"/>
      <c r="B83" s="152"/>
      <c r="C83" s="152"/>
      <c r="D83" s="152"/>
      <c r="E83" s="152"/>
      <c r="F83" s="152"/>
      <c r="G83" s="152"/>
    </row>
    <row r="84" spans="1:7">
      <c r="A84" s="152"/>
      <c r="B84" s="152"/>
      <c r="C84" s="152"/>
      <c r="D84" s="152"/>
      <c r="E84" s="152"/>
      <c r="F84" s="152"/>
      <c r="G84" s="152"/>
    </row>
    <row r="85" spans="1:7">
      <c r="A85" s="152"/>
      <c r="B85" s="152"/>
      <c r="C85" s="152"/>
      <c r="D85" s="152"/>
      <c r="E85" s="152"/>
      <c r="F85" s="152"/>
      <c r="G85" s="152"/>
    </row>
  </sheetData>
  <mergeCells count="6">
    <mergeCell ref="B21:D21"/>
    <mergeCell ref="B25:C25"/>
    <mergeCell ref="B59:C59"/>
    <mergeCell ref="B14:F14"/>
    <mergeCell ref="B16:F16"/>
    <mergeCell ref="B15:F15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O128"/>
  <sheetViews>
    <sheetView showGridLines="0" zoomScale="120" zoomScaleNormal="120" workbookViewId="0"/>
  </sheetViews>
  <sheetFormatPr defaultRowHeight="12.75"/>
  <cols>
    <col min="1" max="1" width="0.28515625" style="1" customWidth="1"/>
    <col min="2" max="2" width="19.140625" style="1" bestFit="1" customWidth="1"/>
    <col min="3" max="3" width="14.140625" style="1" bestFit="1" customWidth="1"/>
    <col min="4" max="4" width="16.85546875" style="1" customWidth="1"/>
    <col min="5" max="5" width="16.42578125" style="1" bestFit="1" customWidth="1"/>
    <col min="6" max="6" width="16.140625" style="1" bestFit="1" customWidth="1"/>
    <col min="7" max="7" width="23.140625" style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>
      <c r="A1" s="152"/>
      <c r="B1" s="152"/>
      <c r="C1" s="152"/>
      <c r="D1" s="152"/>
      <c r="E1" s="152"/>
      <c r="F1" s="152"/>
      <c r="G1" s="151"/>
    </row>
    <row r="2" spans="1:17" ht="12" customHeight="1">
      <c r="A2" s="152"/>
      <c r="B2" s="112" t="s">
        <v>35</v>
      </c>
      <c r="C2" s="112" t="s">
        <v>62</v>
      </c>
      <c r="D2" s="153"/>
      <c r="E2" s="154" t="s">
        <v>47</v>
      </c>
      <c r="F2" s="155">
        <v>40834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2" customHeight="1">
      <c r="A3" s="152"/>
      <c r="B3" s="112" t="s">
        <v>36</v>
      </c>
      <c r="C3" s="112" t="s">
        <v>63</v>
      </c>
      <c r="D3" s="153"/>
      <c r="E3" s="153"/>
      <c r="F3" s="153"/>
      <c r="G3" s="8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2" customHeight="1">
      <c r="A4" s="152"/>
      <c r="B4" s="112" t="s">
        <v>37</v>
      </c>
      <c r="C4" s="112">
        <v>12</v>
      </c>
      <c r="D4" s="153"/>
      <c r="E4" s="153"/>
      <c r="F4" s="153"/>
      <c r="G4" s="8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 ht="3.75" customHeight="1">
      <c r="A5" s="152"/>
      <c r="B5" s="153"/>
      <c r="C5" s="153"/>
      <c r="D5" s="153"/>
      <c r="E5" s="153"/>
      <c r="F5" s="153"/>
      <c r="G5" s="8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 ht="12" customHeight="1">
      <c r="A6" s="152"/>
      <c r="B6" s="156" t="s">
        <v>82</v>
      </c>
      <c r="C6" s="112" t="s">
        <v>42</v>
      </c>
      <c r="D6" s="112" t="s">
        <v>44</v>
      </c>
      <c r="E6" s="112" t="s">
        <v>43</v>
      </c>
      <c r="F6" s="112" t="s">
        <v>5</v>
      </c>
      <c r="G6" s="8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ht="12" customHeight="1">
      <c r="A7" s="152"/>
      <c r="B7" s="112" t="s">
        <v>114</v>
      </c>
      <c r="C7" s="157">
        <v>76</v>
      </c>
      <c r="D7" s="112" t="s">
        <v>45</v>
      </c>
      <c r="E7" s="158">
        <v>17.649999999999999</v>
      </c>
      <c r="F7" s="159">
        <f>C7*E7</f>
        <v>1341.3999999999999</v>
      </c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 ht="3" customHeight="1">
      <c r="A8" s="152"/>
      <c r="B8" s="153"/>
      <c r="C8" s="153"/>
      <c r="D8" s="153"/>
      <c r="E8" s="153"/>
      <c r="F8" s="153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ht="12" customHeight="1">
      <c r="A9" s="152"/>
      <c r="B9" s="259" t="s">
        <v>115</v>
      </c>
      <c r="C9" s="259"/>
      <c r="D9" s="160"/>
      <c r="E9" s="160"/>
      <c r="F9" s="160"/>
      <c r="G9" s="8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7" ht="3.75" customHeight="1">
      <c r="A10" s="152"/>
      <c r="B10" s="152"/>
      <c r="C10" s="160"/>
      <c r="D10" s="160"/>
      <c r="E10" s="160"/>
      <c r="F10" s="160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7" ht="12" customHeight="1">
      <c r="A11" s="152"/>
      <c r="B11" s="161" t="s">
        <v>49</v>
      </c>
      <c r="C11" s="162"/>
      <c r="D11" s="163"/>
      <c r="E11" s="163"/>
      <c r="F11" s="163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7" ht="12" customHeight="1">
      <c r="A12" s="152"/>
      <c r="B12" s="246" t="s">
        <v>120</v>
      </c>
      <c r="C12" s="247"/>
      <c r="D12" s="247"/>
      <c r="E12" s="247"/>
      <c r="F12" s="24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7" ht="15.75" customHeight="1">
      <c r="A13" s="152"/>
      <c r="B13" s="246" t="s">
        <v>262</v>
      </c>
      <c r="C13" s="247"/>
      <c r="D13" s="247"/>
      <c r="E13" s="247"/>
      <c r="F13" s="24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7" ht="12.75" customHeight="1">
      <c r="A14" s="152"/>
      <c r="B14" s="249" t="s">
        <v>263</v>
      </c>
      <c r="C14" s="250"/>
      <c r="D14" s="250"/>
      <c r="E14" s="250"/>
      <c r="F14" s="251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 ht="4.5" customHeight="1">
      <c r="A15" s="152"/>
      <c r="B15" s="164"/>
      <c r="C15" s="164"/>
      <c r="D15" s="164"/>
      <c r="E15" s="164"/>
      <c r="F15" s="164"/>
      <c r="G15" s="11"/>
      <c r="H15" s="11"/>
      <c r="I15" s="11"/>
      <c r="J15" s="12"/>
      <c r="K15" s="8"/>
      <c r="L15" s="8"/>
      <c r="M15" s="8"/>
      <c r="N15" s="8"/>
      <c r="O15" s="8"/>
      <c r="P15" s="8"/>
      <c r="Q15" s="8"/>
    </row>
    <row r="16" spans="1:17" ht="12" customHeight="1">
      <c r="A16" s="152"/>
      <c r="B16" s="243" t="s">
        <v>3</v>
      </c>
      <c r="C16" s="243"/>
      <c r="D16" s="243"/>
      <c r="E16" s="267" t="s">
        <v>121</v>
      </c>
      <c r="F16" s="268"/>
      <c r="G16" s="13"/>
      <c r="H16" s="13"/>
      <c r="I16" s="13"/>
      <c r="J16" s="13"/>
      <c r="K16" s="13"/>
      <c r="L16" s="13"/>
      <c r="M16" s="12"/>
      <c r="N16" s="12"/>
      <c r="O16" s="12"/>
      <c r="P16" s="12"/>
      <c r="Q16" s="12"/>
    </row>
    <row r="17" spans="1:17" ht="12" customHeight="1">
      <c r="A17" s="152"/>
      <c r="B17" s="156" t="s">
        <v>4</v>
      </c>
      <c r="C17" s="264">
        <v>946.37</v>
      </c>
      <c r="D17" s="264"/>
      <c r="E17" s="269"/>
      <c r="F17" s="270"/>
      <c r="G17" s="13"/>
      <c r="H17" s="13"/>
      <c r="I17" s="13"/>
      <c r="J17" s="13"/>
      <c r="K17" s="13"/>
      <c r="L17" s="13"/>
      <c r="M17" s="12"/>
      <c r="N17" s="12"/>
      <c r="O17" s="12"/>
      <c r="P17" s="12"/>
      <c r="Q17" s="12"/>
    </row>
    <row r="18" spans="1:17" ht="3" customHeight="1">
      <c r="A18" s="152"/>
      <c r="B18" s="165"/>
      <c r="C18" s="165"/>
      <c r="D18" s="165"/>
      <c r="E18" s="165"/>
      <c r="F18" s="165"/>
      <c r="G18" s="13"/>
      <c r="H18" s="13"/>
      <c r="I18" s="13"/>
      <c r="J18" s="13"/>
      <c r="K18" s="13"/>
      <c r="L18" s="13"/>
      <c r="M18" s="12"/>
      <c r="N18" s="12"/>
      <c r="O18" s="12"/>
      <c r="P18" s="12"/>
      <c r="Q18" s="12"/>
    </row>
    <row r="19" spans="1:17" ht="15">
      <c r="A19" s="152"/>
      <c r="B19" s="166" t="s">
        <v>55</v>
      </c>
      <c r="C19" s="167">
        <f>extrusora!C27</f>
        <v>21</v>
      </c>
      <c r="D19" s="165"/>
      <c r="E19" s="165"/>
      <c r="F19" s="165"/>
      <c r="G19" s="13"/>
      <c r="H19" s="13"/>
      <c r="I19" s="13"/>
      <c r="J19" s="13"/>
      <c r="K19" s="13"/>
      <c r="L19" s="13"/>
      <c r="M19" s="12"/>
      <c r="N19" s="12"/>
      <c r="O19" s="12"/>
      <c r="P19" s="12"/>
      <c r="Q19" s="12"/>
    </row>
    <row r="20" spans="1:17" ht="15">
      <c r="A20" s="152"/>
      <c r="B20" s="113" t="s">
        <v>6</v>
      </c>
      <c r="C20" s="113" t="s">
        <v>56</v>
      </c>
      <c r="D20" s="113" t="s">
        <v>57</v>
      </c>
      <c r="E20" s="113" t="s">
        <v>58</v>
      </c>
      <c r="F20" s="165"/>
      <c r="G20" s="13"/>
      <c r="H20" s="13"/>
      <c r="I20" s="13"/>
      <c r="J20" s="13"/>
      <c r="K20" s="13"/>
      <c r="L20" s="13"/>
      <c r="M20" s="12"/>
      <c r="N20" s="12"/>
      <c r="O20" s="12"/>
      <c r="P20" s="12"/>
      <c r="Q20" s="12"/>
    </row>
    <row r="21" spans="1:17" ht="15">
      <c r="A21" s="152"/>
      <c r="B21" s="156">
        <v>3</v>
      </c>
      <c r="C21" s="156">
        <v>8</v>
      </c>
      <c r="D21" s="156">
        <f>C19-(C21/C22)</f>
        <v>19</v>
      </c>
      <c r="E21" s="168">
        <f>D21*C21*B21</f>
        <v>456</v>
      </c>
      <c r="F21" s="165"/>
      <c r="G21" s="13"/>
      <c r="H21" s="13"/>
      <c r="I21" s="13"/>
      <c r="J21" s="13"/>
      <c r="K21" s="13"/>
      <c r="L21" s="13"/>
      <c r="M21" s="12"/>
      <c r="N21" s="12"/>
      <c r="O21" s="12"/>
      <c r="P21" s="12"/>
      <c r="Q21" s="12"/>
    </row>
    <row r="22" spans="1:17" ht="15">
      <c r="A22" s="152"/>
      <c r="B22" s="156">
        <v>3</v>
      </c>
      <c r="C22" s="156">
        <v>4</v>
      </c>
      <c r="D22" s="156">
        <v>4</v>
      </c>
      <c r="E22" s="168">
        <f>D22*C22*B22</f>
        <v>48</v>
      </c>
      <c r="F22" s="165"/>
      <c r="G22" s="13"/>
      <c r="H22" s="13"/>
      <c r="I22" s="13"/>
      <c r="J22" s="13"/>
      <c r="K22" s="13"/>
      <c r="L22" s="13"/>
      <c r="M22" s="12"/>
      <c r="N22" s="12"/>
      <c r="O22" s="12"/>
      <c r="P22" s="12"/>
      <c r="Q22" s="12"/>
    </row>
    <row r="23" spans="1:17" ht="15">
      <c r="A23" s="152"/>
      <c r="B23" s="165"/>
      <c r="C23" s="165"/>
      <c r="D23" s="113" t="s">
        <v>5</v>
      </c>
      <c r="E23" s="169">
        <f>SUM(E21:E22)</f>
        <v>504</v>
      </c>
      <c r="F23" s="156" t="s">
        <v>266</v>
      </c>
      <c r="G23" s="13"/>
      <c r="H23" s="13"/>
      <c r="I23" s="13"/>
      <c r="J23" s="13"/>
      <c r="K23" s="13"/>
      <c r="L23" s="13"/>
      <c r="M23" s="12"/>
      <c r="N23" s="12"/>
      <c r="O23" s="12"/>
      <c r="P23" s="12"/>
      <c r="Q23" s="12"/>
    </row>
    <row r="24" spans="1:17" ht="15.75" customHeight="1">
      <c r="A24" s="152"/>
      <c r="B24" s="165"/>
      <c r="C24" s="165"/>
      <c r="D24" s="113" t="s">
        <v>5</v>
      </c>
      <c r="E24" s="169">
        <f>E23*F24</f>
        <v>504</v>
      </c>
      <c r="F24" s="156">
        <v>1</v>
      </c>
      <c r="G24" s="13"/>
      <c r="H24" s="13"/>
      <c r="I24" s="13"/>
      <c r="J24" s="13"/>
      <c r="K24" s="13"/>
      <c r="L24" s="13"/>
      <c r="M24" s="12"/>
      <c r="N24" s="12"/>
      <c r="O24" s="12"/>
      <c r="P24" s="12"/>
      <c r="Q24" s="12"/>
    </row>
    <row r="25" spans="1:17" ht="2.25" customHeight="1">
      <c r="A25" s="152"/>
      <c r="B25" s="165"/>
      <c r="C25" s="165"/>
      <c r="D25" s="164"/>
      <c r="E25" s="170"/>
      <c r="F25" s="165"/>
      <c r="G25" s="13"/>
      <c r="H25" s="13"/>
      <c r="I25" s="13"/>
      <c r="J25" s="13"/>
      <c r="K25" s="13"/>
      <c r="L25" s="13"/>
      <c r="M25" s="12"/>
      <c r="N25" s="12"/>
      <c r="O25" s="12"/>
      <c r="P25" s="12"/>
      <c r="Q25" s="12"/>
    </row>
    <row r="26" spans="1:17" ht="15">
      <c r="A26" s="152"/>
      <c r="B26" s="156" t="s">
        <v>9</v>
      </c>
      <c r="C26" s="156">
        <v>0</v>
      </c>
      <c r="D26" s="156" t="s">
        <v>7</v>
      </c>
      <c r="E26" s="165"/>
      <c r="F26" s="165"/>
      <c r="G26" s="13"/>
      <c r="H26" s="13"/>
      <c r="I26" s="13"/>
      <c r="J26" s="13"/>
      <c r="K26" s="13"/>
      <c r="L26" s="13"/>
      <c r="M26" s="12"/>
      <c r="N26" s="12"/>
      <c r="O26" s="12"/>
      <c r="P26" s="12"/>
      <c r="Q26" s="12"/>
    </row>
    <row r="27" spans="1:17" ht="15">
      <c r="A27" s="152"/>
      <c r="B27" s="156" t="s">
        <v>10</v>
      </c>
      <c r="C27" s="156">
        <v>21</v>
      </c>
      <c r="D27" s="156" t="s">
        <v>8</v>
      </c>
      <c r="E27" s="165"/>
      <c r="F27" s="165"/>
      <c r="G27" s="13"/>
      <c r="H27" s="13"/>
      <c r="I27" s="13"/>
      <c r="J27" s="13"/>
      <c r="K27" s="13"/>
      <c r="L27" s="13"/>
      <c r="M27" s="12"/>
      <c r="N27" s="12"/>
      <c r="O27" s="12"/>
      <c r="P27" s="12"/>
      <c r="Q27" s="12"/>
    </row>
    <row r="28" spans="1:17" ht="15">
      <c r="A28" s="152"/>
      <c r="B28" s="113" t="s">
        <v>11</v>
      </c>
      <c r="C28" s="113">
        <f>SUM(C26:C27)</f>
        <v>21</v>
      </c>
      <c r="D28" s="156" t="s">
        <v>8</v>
      </c>
      <c r="E28" s="165"/>
      <c r="F28" s="165"/>
      <c r="G28" s="13"/>
      <c r="H28" s="13"/>
      <c r="I28" s="13"/>
      <c r="J28" s="13"/>
      <c r="K28" s="13"/>
      <c r="L28" s="13"/>
      <c r="M28" s="12"/>
      <c r="N28" s="12"/>
      <c r="O28" s="12"/>
      <c r="P28" s="12"/>
      <c r="Q28" s="12"/>
    </row>
    <row r="29" spans="1:17" ht="6" customHeight="1">
      <c r="A29" s="152"/>
      <c r="B29" s="164"/>
      <c r="C29" s="164"/>
      <c r="D29" s="165"/>
      <c r="E29" s="165"/>
      <c r="F29" s="165"/>
      <c r="G29" s="13"/>
      <c r="H29" s="13"/>
      <c r="I29" s="13"/>
      <c r="J29" s="13"/>
      <c r="K29" s="13"/>
      <c r="L29" s="13"/>
      <c r="M29" s="12"/>
      <c r="N29" s="12"/>
      <c r="O29" s="12"/>
      <c r="P29" s="12"/>
      <c r="Q29" s="12"/>
    </row>
    <row r="30" spans="1:17" ht="15">
      <c r="A30" s="152"/>
      <c r="B30" s="113" t="s">
        <v>12</v>
      </c>
      <c r="C30" s="113">
        <v>30</v>
      </c>
      <c r="D30" s="156" t="s">
        <v>8</v>
      </c>
      <c r="E30" s="165"/>
      <c r="F30" s="165"/>
      <c r="G30" s="13"/>
      <c r="H30" s="13"/>
      <c r="I30" s="13"/>
      <c r="J30" s="13"/>
      <c r="K30" s="13"/>
      <c r="L30" s="13"/>
      <c r="M30" s="12"/>
      <c r="N30" s="12"/>
      <c r="O30" s="12"/>
      <c r="P30" s="12"/>
      <c r="Q30" s="12"/>
    </row>
    <row r="31" spans="1:17" ht="15">
      <c r="A31" s="152"/>
      <c r="B31" s="113" t="s">
        <v>68</v>
      </c>
      <c r="C31" s="226">
        <v>0.4</v>
      </c>
      <c r="D31" s="165"/>
      <c r="E31" s="254" t="s">
        <v>110</v>
      </c>
      <c r="F31" s="254"/>
      <c r="G31" s="13"/>
      <c r="H31" s="13"/>
      <c r="I31" s="13"/>
      <c r="J31" s="13"/>
      <c r="K31" s="13"/>
      <c r="L31" s="13"/>
      <c r="M31" s="12"/>
      <c r="N31" s="12"/>
      <c r="O31" s="12"/>
      <c r="P31" s="12"/>
      <c r="Q31" s="12"/>
    </row>
    <row r="32" spans="1:17" ht="15">
      <c r="A32" s="152"/>
      <c r="B32" s="156" t="s">
        <v>13</v>
      </c>
      <c r="C32" s="231">
        <f>C30/C43</f>
        <v>6.2111801242236024E-2</v>
      </c>
      <c r="D32" s="165"/>
      <c r="E32" s="171" t="s">
        <v>108</v>
      </c>
      <c r="F32" s="172">
        <v>34</v>
      </c>
      <c r="G32" s="13"/>
      <c r="H32" s="13"/>
      <c r="I32" s="13"/>
      <c r="J32" s="13"/>
      <c r="K32" s="13"/>
      <c r="L32" s="13"/>
      <c r="M32" s="12"/>
      <c r="N32" s="12"/>
      <c r="O32" s="12"/>
      <c r="P32" s="12"/>
      <c r="Q32" s="12"/>
    </row>
    <row r="33" spans="1:17" ht="15">
      <c r="A33" s="152"/>
      <c r="B33" s="113" t="s">
        <v>13</v>
      </c>
      <c r="C33" s="226">
        <f>1-(C31+C32)</f>
        <v>0.53788819875776395</v>
      </c>
      <c r="D33" s="165"/>
      <c r="E33" s="171" t="s">
        <v>109</v>
      </c>
      <c r="F33" s="174">
        <v>15</v>
      </c>
      <c r="G33" s="13"/>
      <c r="H33" s="13"/>
      <c r="I33" s="13"/>
      <c r="J33" s="13"/>
      <c r="K33" s="13"/>
      <c r="L33" s="13"/>
      <c r="M33" s="12"/>
      <c r="N33" s="12"/>
      <c r="O33" s="12"/>
      <c r="P33" s="12"/>
      <c r="Q33" s="12"/>
    </row>
    <row r="34" spans="1:17" ht="15">
      <c r="A34" s="152"/>
      <c r="B34" s="113" t="s">
        <v>104</v>
      </c>
      <c r="C34" s="175">
        <f>'Família 06'!Q5</f>
        <v>1.1764431182960203E-2</v>
      </c>
      <c r="D34" s="165"/>
      <c r="E34" s="165"/>
      <c r="F34" s="165"/>
      <c r="G34" s="13"/>
      <c r="H34" s="13"/>
      <c r="I34" s="13"/>
      <c r="J34" s="13"/>
      <c r="K34" s="13"/>
      <c r="L34" s="13"/>
      <c r="M34" s="12"/>
      <c r="N34" s="12"/>
      <c r="O34" s="12"/>
      <c r="P34" s="12"/>
      <c r="Q34" s="12"/>
    </row>
    <row r="35" spans="1:17" ht="15">
      <c r="A35" s="152"/>
      <c r="B35" s="113" t="s">
        <v>14</v>
      </c>
      <c r="C35" s="226">
        <f>1-(C34)</f>
        <v>0.98823556881703978</v>
      </c>
      <c r="D35" s="165"/>
      <c r="E35" s="165"/>
      <c r="F35" s="165"/>
      <c r="G35" s="13"/>
      <c r="H35" s="13"/>
      <c r="I35" s="13"/>
      <c r="J35" s="13"/>
      <c r="K35" s="13"/>
      <c r="L35" s="13"/>
      <c r="M35" s="12"/>
      <c r="N35" s="12"/>
      <c r="O35" s="12"/>
      <c r="P35" s="12"/>
      <c r="Q35" s="12"/>
    </row>
    <row r="36" spans="1:17" ht="15">
      <c r="A36" s="152"/>
      <c r="B36" s="113" t="s">
        <v>267</v>
      </c>
      <c r="C36" s="175">
        <v>0</v>
      </c>
      <c r="D36" s="165"/>
      <c r="E36" s="165"/>
      <c r="F36" s="165"/>
      <c r="G36" s="13"/>
      <c r="H36" s="13"/>
      <c r="I36" s="13"/>
      <c r="J36" s="13"/>
      <c r="K36" s="13"/>
      <c r="L36" s="13"/>
      <c r="M36" s="12"/>
      <c r="N36" s="12"/>
      <c r="O36" s="12"/>
      <c r="P36" s="12"/>
      <c r="Q36" s="12"/>
    </row>
    <row r="37" spans="1:17" ht="15">
      <c r="A37" s="152"/>
      <c r="B37" s="113" t="s">
        <v>15</v>
      </c>
      <c r="C37" s="226">
        <f>1-C36</f>
        <v>1</v>
      </c>
      <c r="D37" s="165"/>
      <c r="E37" s="165"/>
      <c r="F37" s="165"/>
      <c r="G37" s="13"/>
      <c r="H37" s="13"/>
      <c r="I37" s="13"/>
      <c r="J37" s="13"/>
      <c r="K37" s="13"/>
      <c r="L37" s="13"/>
      <c r="M37" s="12"/>
      <c r="N37" s="12"/>
      <c r="O37" s="12"/>
      <c r="P37" s="12"/>
      <c r="Q37" s="12"/>
    </row>
    <row r="38" spans="1:17" ht="15">
      <c r="A38" s="152"/>
      <c r="B38" s="113" t="s">
        <v>105</v>
      </c>
      <c r="C38" s="176">
        <v>15</v>
      </c>
      <c r="D38" s="156" t="s">
        <v>107</v>
      </c>
      <c r="E38" s="165"/>
      <c r="F38" s="165"/>
      <c r="G38" s="13"/>
      <c r="H38" s="13"/>
      <c r="I38" s="13"/>
      <c r="J38" s="13"/>
      <c r="K38" s="13"/>
      <c r="L38" s="13"/>
      <c r="M38" s="12"/>
      <c r="N38" s="12"/>
      <c r="O38" s="12"/>
      <c r="P38" s="12"/>
      <c r="Q38" s="12"/>
    </row>
    <row r="39" spans="1:17" ht="15">
      <c r="A39" s="152"/>
      <c r="B39" s="156" t="s">
        <v>16</v>
      </c>
      <c r="C39" s="177">
        <f>((F32*F33)/60)/12</f>
        <v>0.70833333333333337</v>
      </c>
      <c r="D39" s="156" t="s">
        <v>8</v>
      </c>
      <c r="E39" s="165"/>
      <c r="F39" s="165"/>
      <c r="G39" s="13"/>
      <c r="H39" s="13"/>
      <c r="I39" s="13"/>
      <c r="J39" s="13"/>
      <c r="K39" s="13"/>
      <c r="L39" s="13"/>
      <c r="M39" s="12"/>
      <c r="N39" s="12"/>
      <c r="O39" s="12"/>
      <c r="P39" s="12"/>
      <c r="Q39" s="12"/>
    </row>
    <row r="40" spans="1:17" ht="15">
      <c r="A40" s="152"/>
      <c r="B40" s="156" t="s">
        <v>16</v>
      </c>
      <c r="C40" s="177">
        <f>C39*60</f>
        <v>42.5</v>
      </c>
      <c r="D40" s="156" t="s">
        <v>17</v>
      </c>
      <c r="E40" s="165"/>
      <c r="F40" s="165"/>
      <c r="G40" s="13"/>
      <c r="H40" s="13"/>
      <c r="I40" s="13"/>
      <c r="J40" s="13"/>
      <c r="K40" s="13"/>
      <c r="L40" s="13"/>
      <c r="M40" s="12"/>
      <c r="N40" s="12"/>
      <c r="O40" s="12"/>
      <c r="P40" s="12"/>
      <c r="Q40" s="12"/>
    </row>
    <row r="41" spans="1:17" ht="15">
      <c r="A41" s="152"/>
      <c r="B41" s="113" t="s">
        <v>18</v>
      </c>
      <c r="C41" s="173">
        <f>C40/C19</f>
        <v>2.0238095238095237</v>
      </c>
      <c r="D41" s="156" t="s">
        <v>19</v>
      </c>
      <c r="E41" s="165"/>
      <c r="F41" s="165"/>
      <c r="G41" s="13"/>
      <c r="H41" s="13"/>
      <c r="I41" s="13"/>
      <c r="J41" s="13"/>
      <c r="K41" s="13"/>
      <c r="L41" s="13"/>
      <c r="M41" s="12"/>
      <c r="N41" s="12"/>
      <c r="O41" s="12"/>
      <c r="P41" s="12"/>
      <c r="Q41" s="12"/>
    </row>
    <row r="42" spans="1:17" ht="5.25" customHeight="1">
      <c r="A42" s="152"/>
      <c r="B42" s="113"/>
      <c r="C42" s="173"/>
      <c r="D42" s="156"/>
      <c r="E42" s="165"/>
      <c r="F42" s="165"/>
      <c r="G42" s="13"/>
      <c r="H42" s="13"/>
      <c r="I42" s="13"/>
      <c r="J42" s="13"/>
      <c r="K42" s="13"/>
      <c r="L42" s="13"/>
      <c r="M42" s="12"/>
      <c r="N42" s="12"/>
      <c r="O42" s="12"/>
      <c r="P42" s="12"/>
      <c r="Q42" s="12"/>
    </row>
    <row r="43" spans="1:17" ht="15">
      <c r="A43" s="152"/>
      <c r="B43" s="113" t="s">
        <v>20</v>
      </c>
      <c r="C43" s="173">
        <f>E23-C28</f>
        <v>483</v>
      </c>
      <c r="D43" s="113" t="s">
        <v>8</v>
      </c>
      <c r="E43" s="153"/>
      <c r="F43" s="153"/>
      <c r="G43" s="8"/>
      <c r="H43" s="13"/>
      <c r="I43" s="13"/>
      <c r="J43" s="13"/>
      <c r="K43" s="13"/>
      <c r="L43" s="13"/>
      <c r="M43" s="12"/>
      <c r="N43" s="12"/>
      <c r="O43" s="12"/>
      <c r="P43" s="12"/>
      <c r="Q43" s="12"/>
    </row>
    <row r="44" spans="1:17" ht="15">
      <c r="A44" s="152"/>
      <c r="B44" s="113" t="s">
        <v>20</v>
      </c>
      <c r="C44" s="113">
        <f>C43*60</f>
        <v>28980</v>
      </c>
      <c r="D44" s="113" t="s">
        <v>17</v>
      </c>
      <c r="E44" s="153"/>
      <c r="F44" s="153"/>
      <c r="G44" s="8"/>
      <c r="H44" s="13"/>
      <c r="I44" s="8"/>
      <c r="J44" s="8"/>
      <c r="K44" s="8"/>
      <c r="L44" s="13"/>
      <c r="M44" s="12"/>
      <c r="N44" s="12"/>
      <c r="O44" s="12"/>
      <c r="P44" s="12"/>
      <c r="Q44" s="12"/>
    </row>
    <row r="45" spans="1:17" ht="15">
      <c r="A45" s="152"/>
      <c r="B45" s="113" t="s">
        <v>21</v>
      </c>
      <c r="C45" s="113">
        <f>C44/C19</f>
        <v>1380</v>
      </c>
      <c r="D45" s="113" t="s">
        <v>19</v>
      </c>
      <c r="E45" s="165"/>
      <c r="F45" s="165"/>
      <c r="G45" s="13"/>
      <c r="H45" s="13"/>
      <c r="I45" s="8"/>
      <c r="J45" s="8"/>
      <c r="K45" s="8"/>
      <c r="L45" s="13"/>
      <c r="M45" s="12"/>
      <c r="N45" s="12"/>
      <c r="O45" s="12"/>
      <c r="P45" s="12"/>
      <c r="Q45" s="12"/>
    </row>
    <row r="46" spans="1:17" ht="15">
      <c r="A46" s="152"/>
      <c r="B46" s="113" t="s">
        <v>22</v>
      </c>
      <c r="C46" s="178">
        <f>C45*C33*C35*C37</f>
        <v>733.55314508190543</v>
      </c>
      <c r="D46" s="113" t="s">
        <v>19</v>
      </c>
      <c r="E46" s="165"/>
      <c r="F46" s="165"/>
      <c r="G46" s="13"/>
      <c r="H46" s="13"/>
      <c r="I46" s="8"/>
      <c r="J46" s="8"/>
      <c r="K46" s="8"/>
      <c r="L46" s="13"/>
      <c r="M46" s="12"/>
      <c r="N46" s="12"/>
      <c r="O46" s="12"/>
      <c r="P46" s="12"/>
      <c r="Q46" s="12"/>
    </row>
    <row r="47" spans="1:17" ht="15">
      <c r="A47" s="152"/>
      <c r="B47" s="113" t="s">
        <v>23</v>
      </c>
      <c r="C47" s="173">
        <f>(C46*B97)/C17</f>
        <v>2325.3689732828771</v>
      </c>
      <c r="D47" s="113" t="s">
        <v>87</v>
      </c>
      <c r="E47" s="165"/>
      <c r="F47" s="165"/>
      <c r="G47" s="13"/>
      <c r="H47" s="13"/>
      <c r="I47" s="8"/>
      <c r="J47" s="8"/>
      <c r="K47" s="8"/>
      <c r="L47" s="13"/>
      <c r="M47" s="12"/>
      <c r="N47" s="12"/>
      <c r="O47" s="12"/>
      <c r="P47" s="12"/>
      <c r="Q47" s="12"/>
    </row>
    <row r="48" spans="1:17" ht="15">
      <c r="A48" s="152"/>
      <c r="B48" s="113" t="s">
        <v>25</v>
      </c>
      <c r="C48" s="173">
        <f>((C46-C41)*B97)/C17</f>
        <v>2318.9534819090713</v>
      </c>
      <c r="D48" s="113" t="s">
        <v>87</v>
      </c>
      <c r="E48" s="165"/>
      <c r="F48" s="165"/>
      <c r="G48" s="13"/>
      <c r="H48" s="13"/>
      <c r="I48" s="8"/>
      <c r="J48" s="8"/>
      <c r="K48" s="8"/>
      <c r="L48" s="13"/>
      <c r="M48" s="12"/>
      <c r="N48" s="12"/>
      <c r="O48" s="12"/>
      <c r="P48" s="12"/>
      <c r="Q48" s="12"/>
    </row>
    <row r="49" spans="1:17" ht="15">
      <c r="A49" s="152"/>
      <c r="B49" s="165"/>
      <c r="C49" s="173">
        <f>C48*C19</f>
        <v>48698.023120090496</v>
      </c>
      <c r="D49" s="113" t="s">
        <v>88</v>
      </c>
      <c r="E49" s="165"/>
      <c r="F49" s="165"/>
      <c r="G49" s="13"/>
      <c r="H49" s="13"/>
      <c r="I49" s="8"/>
      <c r="J49" s="8"/>
      <c r="K49" s="8"/>
      <c r="L49" s="13"/>
      <c r="M49" s="12"/>
      <c r="N49" s="14"/>
      <c r="O49" s="12"/>
      <c r="P49" s="12"/>
      <c r="Q49" s="12"/>
    </row>
    <row r="50" spans="1:17" ht="15">
      <c r="A50" s="152"/>
      <c r="B50" s="165"/>
      <c r="C50" s="165"/>
      <c r="D50" s="165"/>
      <c r="E50" s="165"/>
      <c r="F50" s="165"/>
      <c r="G50" s="13"/>
      <c r="H50" s="13"/>
      <c r="I50" s="8"/>
      <c r="J50" s="8"/>
      <c r="K50" s="8"/>
      <c r="L50" s="13"/>
      <c r="M50" s="12"/>
      <c r="N50" s="12"/>
      <c r="O50" s="12"/>
      <c r="P50" s="12"/>
      <c r="Q50" s="12"/>
    </row>
    <row r="51" spans="1:17" ht="3.75" customHeight="1">
      <c r="A51" s="152"/>
      <c r="B51" s="165"/>
      <c r="C51" s="179"/>
      <c r="D51" s="164"/>
      <c r="E51" s="165"/>
      <c r="F51" s="165"/>
      <c r="G51" s="13"/>
      <c r="H51" s="13"/>
      <c r="I51" s="8"/>
      <c r="J51" s="8"/>
      <c r="K51" s="8"/>
      <c r="L51" s="13"/>
      <c r="M51" s="12"/>
      <c r="N51" s="12"/>
      <c r="O51" s="12"/>
      <c r="P51" s="12"/>
      <c r="Q51" s="12"/>
    </row>
    <row r="52" spans="1:17" ht="15" customHeight="1">
      <c r="A52" s="152"/>
      <c r="B52" s="165"/>
      <c r="C52" s="179"/>
      <c r="D52" s="164"/>
      <c r="E52" s="165"/>
      <c r="F52" s="165"/>
      <c r="G52" s="13"/>
      <c r="H52" s="13"/>
      <c r="I52" s="8"/>
      <c r="J52" s="8"/>
      <c r="K52" s="8"/>
      <c r="L52" s="13"/>
      <c r="M52" s="12"/>
      <c r="N52" s="12"/>
      <c r="O52" s="12"/>
      <c r="P52" s="12"/>
      <c r="Q52" s="12"/>
    </row>
    <row r="53" spans="1:17" ht="15" customHeight="1">
      <c r="A53" s="152"/>
      <c r="B53" s="165"/>
      <c r="C53" s="179"/>
      <c r="D53" s="164"/>
      <c r="E53" s="165"/>
      <c r="F53" s="165"/>
      <c r="G53" s="13"/>
      <c r="H53" s="13"/>
      <c r="I53" s="8"/>
      <c r="J53" s="8"/>
      <c r="K53" s="8"/>
      <c r="L53" s="13"/>
      <c r="M53" s="12"/>
      <c r="N53" s="12"/>
      <c r="O53" s="12"/>
      <c r="P53" s="12"/>
      <c r="Q53" s="12"/>
    </row>
    <row r="54" spans="1:17" ht="15" customHeight="1">
      <c r="A54" s="152"/>
      <c r="B54" s="165"/>
      <c r="C54" s="179"/>
      <c r="D54" s="164"/>
      <c r="E54" s="165"/>
      <c r="F54" s="165"/>
      <c r="G54" s="13"/>
      <c r="H54" s="13"/>
      <c r="I54" s="8"/>
      <c r="J54" s="8"/>
      <c r="K54" s="8"/>
      <c r="L54" s="13"/>
      <c r="M54" s="12"/>
      <c r="N54" s="12"/>
      <c r="O54" s="12"/>
      <c r="P54" s="12"/>
      <c r="Q54" s="12"/>
    </row>
    <row r="55" spans="1:17" ht="15" customHeight="1">
      <c r="A55" s="152"/>
      <c r="B55" s="165"/>
      <c r="C55" s="179"/>
      <c r="D55" s="164"/>
      <c r="E55" s="165"/>
      <c r="F55" s="165"/>
      <c r="G55" s="13"/>
      <c r="H55" s="13"/>
      <c r="I55" s="8"/>
      <c r="J55" s="8"/>
      <c r="K55" s="8"/>
      <c r="L55" s="13"/>
      <c r="M55" s="12"/>
      <c r="N55" s="12"/>
      <c r="O55" s="12"/>
      <c r="P55" s="12"/>
      <c r="Q55" s="12"/>
    </row>
    <row r="56" spans="1:17" ht="15" customHeight="1">
      <c r="A56" s="152"/>
      <c r="B56" s="165"/>
      <c r="C56" s="179"/>
      <c r="D56" s="164"/>
      <c r="E56" s="165"/>
      <c r="F56" s="165"/>
      <c r="G56" s="13"/>
      <c r="H56" s="13"/>
      <c r="I56" s="8"/>
      <c r="J56" s="8"/>
      <c r="K56" s="8"/>
      <c r="L56" s="13"/>
      <c r="M56" s="12"/>
      <c r="N56" s="12"/>
      <c r="O56" s="12"/>
      <c r="P56" s="12"/>
      <c r="Q56" s="12"/>
    </row>
    <row r="57" spans="1:17" ht="15" customHeight="1">
      <c r="A57" s="152"/>
      <c r="B57" s="165"/>
      <c r="C57" s="179"/>
      <c r="D57" s="164"/>
      <c r="E57" s="165"/>
      <c r="F57" s="165"/>
      <c r="G57" s="13"/>
      <c r="H57" s="13"/>
      <c r="I57" s="8"/>
      <c r="J57" s="8"/>
      <c r="K57" s="8"/>
      <c r="L57" s="13"/>
      <c r="M57" s="12"/>
      <c r="N57" s="12"/>
      <c r="O57" s="12"/>
      <c r="P57" s="12"/>
      <c r="Q57" s="12"/>
    </row>
    <row r="58" spans="1:17" ht="15" customHeight="1">
      <c r="A58" s="152"/>
      <c r="B58" s="165"/>
      <c r="C58" s="179"/>
      <c r="D58" s="164"/>
      <c r="E58" s="165"/>
      <c r="F58" s="165"/>
      <c r="G58" s="13"/>
      <c r="H58" s="13"/>
      <c r="I58" s="8"/>
      <c r="J58" s="8"/>
      <c r="K58" s="8"/>
      <c r="L58" s="13"/>
      <c r="M58" s="12"/>
      <c r="N58" s="12"/>
      <c r="O58" s="12"/>
      <c r="P58" s="12"/>
      <c r="Q58" s="12"/>
    </row>
    <row r="59" spans="1:17" ht="15" customHeight="1">
      <c r="A59" s="152"/>
      <c r="B59" s="165"/>
      <c r="C59" s="179"/>
      <c r="D59" s="164"/>
      <c r="E59" s="165"/>
      <c r="F59" s="165"/>
      <c r="G59" s="13"/>
      <c r="H59" s="13"/>
      <c r="I59" s="8"/>
      <c r="J59" s="8"/>
      <c r="K59" s="8"/>
      <c r="L59" s="13"/>
      <c r="M59" s="12"/>
      <c r="N59" s="12"/>
      <c r="O59" s="12"/>
      <c r="P59" s="12"/>
      <c r="Q59" s="12"/>
    </row>
    <row r="60" spans="1:17" ht="15" customHeight="1">
      <c r="A60" s="152"/>
      <c r="B60" s="165"/>
      <c r="C60" s="179"/>
      <c r="D60" s="164"/>
      <c r="E60" s="165"/>
      <c r="F60" s="165"/>
      <c r="G60" s="13"/>
      <c r="H60" s="13"/>
      <c r="I60" s="8"/>
      <c r="J60" s="8"/>
      <c r="K60" s="8"/>
      <c r="L60" s="13"/>
      <c r="M60" s="12"/>
      <c r="N60" s="12"/>
      <c r="O60" s="12"/>
      <c r="P60" s="12"/>
      <c r="Q60" s="12"/>
    </row>
    <row r="61" spans="1:17" ht="15">
      <c r="A61" s="152"/>
      <c r="B61" s="245" t="s">
        <v>65</v>
      </c>
      <c r="C61" s="245"/>
      <c r="D61" s="266" t="s">
        <v>72</v>
      </c>
      <c r="E61" s="266"/>
      <c r="F61" s="266"/>
      <c r="G61" s="13"/>
      <c r="H61" s="13"/>
      <c r="I61" s="8"/>
      <c r="J61" s="8"/>
      <c r="K61" s="8"/>
      <c r="L61" s="13"/>
      <c r="M61" s="12"/>
      <c r="N61" s="12"/>
      <c r="O61" s="12"/>
      <c r="P61" s="12"/>
      <c r="Q61" s="12"/>
    </row>
    <row r="62" spans="1:17" ht="15">
      <c r="A62" s="152"/>
      <c r="B62" s="180" t="s">
        <v>28</v>
      </c>
      <c r="C62" s="180" t="s">
        <v>29</v>
      </c>
      <c r="D62" s="114" t="s">
        <v>125</v>
      </c>
      <c r="E62" s="157">
        <f>(C86*E67*F75)/1000</f>
        <v>81.510960000000011</v>
      </c>
      <c r="F62" s="115" t="s">
        <v>0</v>
      </c>
      <c r="G62" s="13"/>
      <c r="H62" s="13"/>
      <c r="I62" s="8"/>
      <c r="J62" s="8"/>
      <c r="K62" s="8"/>
      <c r="L62" s="13"/>
      <c r="M62" s="12"/>
      <c r="N62" s="12"/>
      <c r="O62" s="12"/>
      <c r="P62" s="12"/>
      <c r="Q62" s="12"/>
    </row>
    <row r="63" spans="1:17" ht="15">
      <c r="A63" s="152"/>
      <c r="B63" s="180" t="s">
        <v>122</v>
      </c>
      <c r="C63" s="180">
        <v>3046</v>
      </c>
      <c r="D63" s="114" t="s">
        <v>126</v>
      </c>
      <c r="E63" s="157">
        <f>(C86*E72*F74)/1000</f>
        <v>92.141500000000008</v>
      </c>
      <c r="F63" s="115" t="s">
        <v>0</v>
      </c>
      <c r="G63" s="13"/>
      <c r="H63" s="13"/>
      <c r="I63" s="8"/>
      <c r="J63" s="8"/>
      <c r="K63" s="8"/>
      <c r="L63" s="13"/>
      <c r="M63" s="12"/>
      <c r="N63" s="12"/>
      <c r="O63" s="12"/>
      <c r="P63" s="12"/>
      <c r="Q63" s="12"/>
    </row>
    <row r="64" spans="1:17" ht="15">
      <c r="A64" s="152"/>
      <c r="B64" s="180"/>
      <c r="C64" s="180"/>
      <c r="D64" s="262" t="s">
        <v>123</v>
      </c>
      <c r="E64" s="262"/>
      <c r="F64" s="262"/>
      <c r="G64" s="13"/>
      <c r="H64" s="13"/>
      <c r="I64" s="8"/>
      <c r="J64" s="8"/>
      <c r="K64" s="8"/>
      <c r="L64" s="13"/>
      <c r="M64" s="12"/>
      <c r="N64" s="12"/>
      <c r="O64" s="12"/>
      <c r="P64" s="12"/>
      <c r="Q64" s="12"/>
    </row>
    <row r="65" spans="1:17" ht="15">
      <c r="A65" s="152"/>
      <c r="B65" s="180"/>
      <c r="C65" s="180"/>
      <c r="D65" s="181"/>
      <c r="E65" s="165"/>
      <c r="F65" s="165"/>
      <c r="G65" s="13"/>
      <c r="H65" s="13"/>
      <c r="I65" s="8"/>
      <c r="J65" s="8"/>
      <c r="K65" s="8"/>
      <c r="L65" s="13"/>
      <c r="M65" s="12"/>
      <c r="N65" s="12"/>
      <c r="O65" s="12"/>
      <c r="P65" s="12"/>
      <c r="Q65" s="12"/>
    </row>
    <row r="66" spans="1:17" ht="15">
      <c r="A66" s="152"/>
      <c r="B66" s="180"/>
      <c r="C66" s="180"/>
      <c r="D66" s="181"/>
      <c r="E66" s="165"/>
      <c r="F66" s="165"/>
      <c r="G66" s="13"/>
      <c r="H66" s="13"/>
      <c r="I66" s="8"/>
      <c r="J66" s="8"/>
      <c r="K66" s="8"/>
      <c r="L66" s="13"/>
      <c r="M66" s="12"/>
      <c r="N66" s="12"/>
      <c r="O66" s="12"/>
      <c r="P66" s="12"/>
      <c r="Q66" s="12"/>
    </row>
    <row r="67" spans="1:17" ht="15">
      <c r="A67" s="152"/>
      <c r="B67" s="180"/>
      <c r="C67" s="180"/>
      <c r="D67" s="182" t="s">
        <v>73</v>
      </c>
      <c r="E67" s="183">
        <v>6</v>
      </c>
      <c r="F67" s="152"/>
      <c r="G67" s="13"/>
      <c r="H67" s="13"/>
      <c r="I67" s="8"/>
      <c r="J67" s="8"/>
      <c r="K67" s="8"/>
      <c r="L67" s="13"/>
      <c r="M67" s="12"/>
      <c r="N67" s="12"/>
      <c r="O67" s="12"/>
      <c r="P67" s="12"/>
      <c r="Q67" s="12"/>
    </row>
    <row r="68" spans="1:17" ht="15">
      <c r="A68" s="152"/>
      <c r="B68" s="180"/>
      <c r="C68" s="180"/>
      <c r="D68" s="184" t="s">
        <v>74</v>
      </c>
      <c r="E68" s="185">
        <v>100</v>
      </c>
      <c r="F68" s="165"/>
      <c r="G68" s="13"/>
      <c r="H68" s="13"/>
      <c r="I68" s="8"/>
      <c r="J68" s="8"/>
      <c r="K68" s="8"/>
      <c r="L68" s="13"/>
      <c r="M68" s="12"/>
      <c r="N68" s="12"/>
      <c r="O68" s="12"/>
      <c r="P68" s="12"/>
      <c r="Q68" s="12"/>
    </row>
    <row r="69" spans="1:17" ht="15">
      <c r="A69" s="152"/>
      <c r="B69" s="180"/>
      <c r="C69" s="180"/>
      <c r="D69" s="184" t="s">
        <v>75</v>
      </c>
      <c r="E69" s="186">
        <v>3.6</v>
      </c>
      <c r="F69" s="165"/>
      <c r="G69" s="13"/>
      <c r="H69" s="13"/>
      <c r="I69" s="8"/>
      <c r="J69" s="8"/>
      <c r="K69" s="8"/>
      <c r="L69" s="13"/>
      <c r="M69" s="12"/>
      <c r="N69" s="12"/>
      <c r="O69" s="12"/>
      <c r="P69" s="12"/>
      <c r="Q69" s="12"/>
    </row>
    <row r="70" spans="1:17" ht="15">
      <c r="A70" s="152"/>
      <c r="B70" s="180"/>
      <c r="C70" s="180"/>
      <c r="D70" s="184" t="s">
        <v>76</v>
      </c>
      <c r="E70" s="187">
        <f>(E68*10)/E69</f>
        <v>277.77777777777777</v>
      </c>
      <c r="F70" s="165"/>
      <c r="G70" s="13"/>
      <c r="H70" s="13"/>
      <c r="I70" s="8"/>
      <c r="J70" s="8"/>
      <c r="K70" s="8"/>
      <c r="L70" s="13"/>
      <c r="M70" s="12"/>
      <c r="N70" s="12"/>
      <c r="O70" s="12"/>
      <c r="P70" s="12"/>
      <c r="Q70" s="12"/>
    </row>
    <row r="71" spans="1:17" ht="15">
      <c r="A71" s="152"/>
      <c r="B71" s="180"/>
      <c r="C71" s="180"/>
      <c r="D71" s="184" t="s">
        <v>77</v>
      </c>
      <c r="E71" s="188">
        <v>0.1</v>
      </c>
      <c r="F71" s="165"/>
      <c r="G71" s="13"/>
      <c r="H71" s="13"/>
      <c r="I71" s="8"/>
      <c r="J71" s="8"/>
      <c r="K71" s="8"/>
      <c r="L71" s="13"/>
      <c r="M71" s="12"/>
      <c r="N71" s="12"/>
      <c r="O71" s="12"/>
      <c r="P71" s="12"/>
      <c r="Q71" s="12"/>
    </row>
    <row r="72" spans="1:17" ht="15">
      <c r="A72" s="152"/>
      <c r="B72" s="180"/>
      <c r="C72" s="180"/>
      <c r="D72" s="184" t="s">
        <v>76</v>
      </c>
      <c r="E72" s="187">
        <f>(1+E71)*E70</f>
        <v>305.5555555555556</v>
      </c>
      <c r="F72" s="165"/>
      <c r="G72" s="13"/>
      <c r="H72" s="13"/>
      <c r="I72" s="8"/>
      <c r="J72" s="8"/>
      <c r="K72" s="8"/>
      <c r="L72" s="13"/>
      <c r="M72" s="12"/>
      <c r="N72" s="12"/>
      <c r="O72" s="12"/>
      <c r="P72" s="12"/>
      <c r="Q72" s="12"/>
    </row>
    <row r="73" spans="1:17" ht="15">
      <c r="A73" s="152"/>
      <c r="B73" s="180"/>
      <c r="C73" s="180"/>
      <c r="D73" s="181"/>
      <c r="E73" s="165"/>
      <c r="F73" s="165"/>
      <c r="G73" s="13"/>
      <c r="H73" s="13"/>
      <c r="I73" s="8"/>
      <c r="J73" s="8"/>
      <c r="K73" s="8"/>
      <c r="L73" s="13"/>
      <c r="M73" s="12"/>
      <c r="N73" s="12"/>
      <c r="O73" s="12"/>
      <c r="P73" s="12"/>
      <c r="Q73" s="12"/>
    </row>
    <row r="74" spans="1:17" ht="15">
      <c r="A74" s="152"/>
      <c r="B74" s="180"/>
      <c r="C74" s="180"/>
      <c r="D74" s="263" t="s">
        <v>124</v>
      </c>
      <c r="E74" s="263"/>
      <c r="F74" s="189">
        <v>9.9000000000000005E-2</v>
      </c>
      <c r="G74" s="13"/>
      <c r="H74" s="13"/>
      <c r="I74" s="8"/>
      <c r="J74" s="8"/>
      <c r="K74" s="8"/>
      <c r="L74" s="13"/>
      <c r="M74" s="12"/>
      <c r="N74" s="12"/>
      <c r="O74" s="12"/>
      <c r="P74" s="12"/>
      <c r="Q74" s="12"/>
    </row>
    <row r="75" spans="1:17" ht="15">
      <c r="A75" s="152"/>
      <c r="B75" s="180"/>
      <c r="C75" s="180"/>
      <c r="D75" s="263" t="s">
        <v>78</v>
      </c>
      <c r="E75" s="263"/>
      <c r="F75" s="189">
        <v>4.46</v>
      </c>
      <c r="G75" s="13"/>
      <c r="H75" s="13"/>
      <c r="I75" s="8"/>
      <c r="J75" s="8"/>
      <c r="K75" s="8"/>
      <c r="L75" s="13"/>
      <c r="M75" s="12"/>
      <c r="N75" s="12"/>
      <c r="O75" s="12"/>
      <c r="P75" s="12"/>
      <c r="Q75" s="12"/>
    </row>
    <row r="76" spans="1:17" ht="15">
      <c r="A76" s="152"/>
      <c r="B76" s="180"/>
      <c r="C76" s="180"/>
      <c r="D76" s="152"/>
      <c r="E76" s="152"/>
      <c r="F76" s="165"/>
      <c r="G76" s="13"/>
      <c r="H76" s="13"/>
      <c r="I76" s="8"/>
      <c r="J76" s="8"/>
      <c r="K76" s="8"/>
      <c r="L76" s="13"/>
      <c r="M76" s="12"/>
      <c r="N76" s="12"/>
      <c r="O76" s="12"/>
      <c r="P76" s="12"/>
      <c r="Q76" s="12"/>
    </row>
    <row r="77" spans="1:17" ht="15">
      <c r="A77" s="152"/>
      <c r="B77" s="180"/>
      <c r="C77" s="180"/>
      <c r="D77" s="152"/>
      <c r="E77" s="190" t="s">
        <v>127</v>
      </c>
      <c r="F77" s="191">
        <f>((F75*E67)*C86)/1000</f>
        <v>81.510959999999997</v>
      </c>
      <c r="G77" s="13"/>
      <c r="H77" s="13"/>
      <c r="I77" s="8"/>
      <c r="J77" s="8"/>
      <c r="K77" s="8"/>
      <c r="L77" s="13"/>
      <c r="M77" s="12"/>
      <c r="N77" s="12"/>
      <c r="O77" s="12"/>
      <c r="P77" s="12"/>
      <c r="Q77" s="12"/>
    </row>
    <row r="78" spans="1:17" ht="15">
      <c r="A78" s="152"/>
      <c r="B78" s="180"/>
      <c r="C78" s="180"/>
      <c r="D78" s="152"/>
      <c r="E78" s="190" t="s">
        <v>128</v>
      </c>
      <c r="F78" s="191">
        <f>((F74*E72)*C86)/1000</f>
        <v>92.141500000000008</v>
      </c>
      <c r="G78" s="13"/>
      <c r="H78" s="13"/>
      <c r="I78" s="8"/>
      <c r="J78" s="8"/>
      <c r="K78" s="8"/>
      <c r="L78" s="13"/>
      <c r="M78" s="12"/>
      <c r="N78" s="12"/>
      <c r="O78" s="12"/>
      <c r="P78" s="12"/>
      <c r="Q78" s="12"/>
    </row>
    <row r="79" spans="1:17" ht="15">
      <c r="A79" s="152"/>
      <c r="B79" s="180"/>
      <c r="C79" s="180"/>
      <c r="D79" s="152"/>
      <c r="E79" s="152"/>
      <c r="F79" s="165"/>
      <c r="G79" s="13"/>
      <c r="H79" s="13"/>
      <c r="I79" s="8"/>
      <c r="J79" s="8"/>
      <c r="K79" s="8"/>
      <c r="L79" s="13"/>
      <c r="M79" s="12"/>
      <c r="N79" s="12"/>
      <c r="O79" s="12"/>
      <c r="P79" s="12"/>
      <c r="Q79" s="12"/>
    </row>
    <row r="80" spans="1:17" ht="15">
      <c r="A80" s="152"/>
      <c r="B80" s="180"/>
      <c r="C80" s="180"/>
      <c r="D80" s="152"/>
      <c r="E80" s="165"/>
      <c r="F80" s="165"/>
      <c r="G80" s="13"/>
      <c r="H80" s="13"/>
      <c r="I80" s="8"/>
      <c r="J80" s="8"/>
      <c r="K80" s="8"/>
      <c r="L80" s="13"/>
      <c r="M80" s="12"/>
      <c r="N80" s="12"/>
      <c r="O80" s="12"/>
      <c r="P80" s="12"/>
      <c r="Q80" s="12"/>
    </row>
    <row r="81" spans="1:41" ht="15">
      <c r="A81" s="152"/>
      <c r="B81" s="180"/>
      <c r="C81" s="180"/>
      <c r="D81" s="152"/>
      <c r="E81" s="165"/>
      <c r="F81" s="165"/>
      <c r="G81" s="13"/>
      <c r="H81" s="13"/>
      <c r="I81" s="8"/>
      <c r="J81" s="8"/>
      <c r="K81" s="8"/>
      <c r="L81" s="13"/>
      <c r="M81" s="12"/>
      <c r="N81" s="12"/>
      <c r="O81" s="12"/>
      <c r="P81" s="12"/>
      <c r="Q81" s="12"/>
    </row>
    <row r="82" spans="1:41" ht="15">
      <c r="A82" s="152"/>
      <c r="B82" s="180"/>
      <c r="C82" s="180"/>
      <c r="D82" s="181"/>
      <c r="E82" s="165"/>
      <c r="F82" s="165"/>
      <c r="G82" s="13"/>
      <c r="H82" s="13"/>
      <c r="I82" s="8"/>
      <c r="J82" s="8"/>
      <c r="K82" s="8"/>
      <c r="L82" s="13"/>
      <c r="M82" s="12"/>
      <c r="N82" s="12"/>
      <c r="O82" s="12"/>
      <c r="P82" s="12"/>
      <c r="Q82" s="12"/>
    </row>
    <row r="83" spans="1:41" ht="15">
      <c r="A83" s="152"/>
      <c r="B83" s="192" t="s">
        <v>30</v>
      </c>
      <c r="C83" s="192">
        <f>SUM(C63:C82)/1</f>
        <v>3046</v>
      </c>
      <c r="D83" s="181"/>
      <c r="E83" s="165"/>
      <c r="F83" s="165"/>
      <c r="G83" s="13"/>
      <c r="H83" s="13"/>
      <c r="I83" s="8"/>
      <c r="J83" s="8"/>
      <c r="K83" s="8"/>
      <c r="L83" s="13"/>
      <c r="M83" s="12"/>
      <c r="N83" s="12"/>
      <c r="O83" s="12"/>
      <c r="P83" s="12"/>
      <c r="Q83" s="12"/>
    </row>
    <row r="84" spans="1:41" ht="15">
      <c r="A84" s="152"/>
      <c r="B84" s="165"/>
      <c r="C84" s="193"/>
      <c r="D84" s="181"/>
      <c r="E84" s="165"/>
      <c r="F84" s="165"/>
      <c r="G84" s="13"/>
      <c r="H84" s="13"/>
      <c r="I84" s="8"/>
      <c r="J84" s="8"/>
      <c r="K84" s="8"/>
      <c r="L84" s="13"/>
      <c r="M84" s="12"/>
      <c r="N84" s="12"/>
      <c r="O84" s="12"/>
      <c r="P84" s="12"/>
      <c r="Q84" s="12"/>
    </row>
    <row r="85" spans="1:41" ht="15">
      <c r="A85" s="152"/>
      <c r="B85" s="154" t="s">
        <v>66</v>
      </c>
      <c r="C85" s="194" t="s">
        <v>67</v>
      </c>
      <c r="D85" s="195"/>
      <c r="E85" s="165"/>
      <c r="F85" s="165"/>
      <c r="G85" s="13"/>
      <c r="H85" s="13"/>
      <c r="I85" s="8"/>
      <c r="J85" s="8"/>
      <c r="K85" s="8"/>
      <c r="L85" s="13"/>
      <c r="M85" s="12"/>
      <c r="N85" s="12"/>
      <c r="O85" s="12"/>
      <c r="P85" s="12"/>
      <c r="Q85" s="12"/>
    </row>
    <row r="86" spans="1:41" ht="15">
      <c r="A86" s="152"/>
      <c r="B86" s="157">
        <v>1</v>
      </c>
      <c r="C86" s="196">
        <v>3046</v>
      </c>
      <c r="D86" s="181"/>
      <c r="E86" s="165"/>
      <c r="F86" s="165"/>
      <c r="G86" s="13"/>
      <c r="H86" s="13"/>
      <c r="I86" s="8"/>
      <c r="J86" s="8"/>
      <c r="K86" s="8"/>
      <c r="L86" s="13"/>
      <c r="M86" s="12"/>
      <c r="N86" s="12"/>
      <c r="O86" s="12"/>
      <c r="P86" s="12"/>
      <c r="Q86" s="12"/>
    </row>
    <row r="87" spans="1:41" ht="15">
      <c r="A87" s="152"/>
      <c r="B87" s="197"/>
      <c r="C87" s="193"/>
      <c r="D87" s="181"/>
      <c r="E87" s="165"/>
      <c r="F87" s="165"/>
      <c r="G87" s="13"/>
      <c r="H87" s="13"/>
      <c r="I87" s="8"/>
      <c r="J87" s="8"/>
      <c r="K87" s="8"/>
      <c r="L87" s="13"/>
      <c r="M87" s="12"/>
      <c r="N87" s="12"/>
      <c r="O87" s="12"/>
      <c r="P87" s="12"/>
      <c r="Q87" s="12"/>
    </row>
    <row r="88" spans="1:41" ht="15">
      <c r="A88" s="152"/>
      <c r="B88" s="198" t="s">
        <v>69</v>
      </c>
      <c r="C88" s="193"/>
      <c r="D88" s="181"/>
      <c r="E88" s="165"/>
      <c r="F88" s="165"/>
      <c r="G88" s="13"/>
      <c r="H88" s="13"/>
      <c r="I88" s="8"/>
      <c r="J88" s="8"/>
      <c r="K88" s="8"/>
      <c r="L88" s="13"/>
      <c r="M88" s="12"/>
      <c r="N88" s="12"/>
      <c r="O88" s="12"/>
      <c r="P88" s="12"/>
      <c r="Q88" s="12"/>
    </row>
    <row r="89" spans="1:41" ht="15">
      <c r="A89" s="152"/>
      <c r="B89" s="199" t="s">
        <v>70</v>
      </c>
      <c r="C89" s="193"/>
      <c r="D89" s="181"/>
      <c r="E89" s="165"/>
      <c r="F89" s="165"/>
      <c r="G89" s="13"/>
      <c r="H89" s="13"/>
      <c r="I89" s="8"/>
      <c r="J89" s="8"/>
      <c r="K89" s="8"/>
      <c r="L89" s="13"/>
      <c r="M89" s="12"/>
      <c r="N89" s="12"/>
      <c r="O89" s="12"/>
      <c r="P89" s="12"/>
      <c r="Q89" s="12"/>
    </row>
    <row r="90" spans="1:41" ht="15">
      <c r="A90" s="152"/>
      <c r="B90" s="158">
        <v>459</v>
      </c>
      <c r="C90" s="265" t="s">
        <v>71</v>
      </c>
      <c r="D90" s="265"/>
      <c r="E90" s="165"/>
      <c r="F90" s="165"/>
      <c r="G90" s="13"/>
      <c r="H90" s="13"/>
      <c r="I90" s="8"/>
      <c r="J90" s="8"/>
      <c r="K90" s="8"/>
      <c r="L90" s="13"/>
      <c r="M90" s="12"/>
      <c r="N90" s="12"/>
      <c r="O90" s="12"/>
      <c r="P90" s="12"/>
      <c r="Q90" s="12"/>
    </row>
    <row r="91" spans="1:41" ht="15">
      <c r="A91" s="200"/>
      <c r="B91" s="201">
        <v>8.3299999999999999E-2</v>
      </c>
      <c r="C91" s="253" t="s">
        <v>130</v>
      </c>
      <c r="D91" s="253"/>
      <c r="E91" s="202"/>
      <c r="F91" s="202"/>
      <c r="G91" s="13"/>
      <c r="H91" s="13"/>
      <c r="I91" s="13"/>
      <c r="J91" s="13"/>
      <c r="K91" s="13"/>
      <c r="L91" s="13"/>
      <c r="M91" s="8"/>
      <c r="N91" s="8"/>
      <c r="O91" s="8"/>
      <c r="P91" s="8"/>
      <c r="Q91" s="8"/>
    </row>
    <row r="92" spans="1:41" ht="15">
      <c r="A92" s="200"/>
      <c r="B92" s="203">
        <f>B91*B90</f>
        <v>38.234699999999997</v>
      </c>
      <c r="C92" s="253" t="s">
        <v>116</v>
      </c>
      <c r="D92" s="253"/>
      <c r="E92" s="202"/>
      <c r="F92" s="202"/>
      <c r="G92" s="13"/>
      <c r="H92" s="13"/>
      <c r="I92" s="13"/>
      <c r="J92" s="13"/>
      <c r="K92" s="13"/>
      <c r="L92" s="13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ht="15">
      <c r="A93" s="200"/>
      <c r="B93" s="204">
        <v>0.06</v>
      </c>
      <c r="C93" s="252" t="s">
        <v>31</v>
      </c>
      <c r="D93" s="252"/>
      <c r="E93" s="202"/>
      <c r="F93" s="202"/>
      <c r="G93" s="13"/>
      <c r="H93" s="13"/>
      <c r="I93" s="2"/>
      <c r="J93" s="2"/>
      <c r="K93" s="13"/>
      <c r="L93" s="13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ht="15">
      <c r="A94" s="200"/>
      <c r="B94" s="205">
        <f>B92/B93</f>
        <v>637.245</v>
      </c>
      <c r="C94" s="261" t="s">
        <v>32</v>
      </c>
      <c r="D94" s="261"/>
      <c r="E94" s="206"/>
      <c r="F94" s="202"/>
      <c r="G94" s="13"/>
      <c r="H94" s="13"/>
      <c r="I94" s="2"/>
      <c r="J94" s="2"/>
      <c r="K94" s="13"/>
      <c r="L94" s="13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</row>
    <row r="95" spans="1:41" ht="15">
      <c r="A95" s="200"/>
      <c r="B95" s="207">
        <f>B94/(B97*B98)</f>
        <v>0.21241499999999999</v>
      </c>
      <c r="C95" s="260" t="s">
        <v>33</v>
      </c>
      <c r="D95" s="260"/>
      <c r="E95" s="202"/>
      <c r="F95" s="208"/>
      <c r="G95" s="13"/>
      <c r="H95" s="13"/>
      <c r="I95" s="2"/>
      <c r="J95" s="2"/>
      <c r="K95" s="13"/>
      <c r="L95" s="13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</row>
    <row r="96" spans="1:41" ht="4.5" customHeight="1">
      <c r="A96" s="152"/>
      <c r="B96" s="195"/>
      <c r="C96" s="195"/>
      <c r="D96" s="195"/>
      <c r="E96" s="202"/>
      <c r="F96" s="202"/>
      <c r="G96" s="10"/>
      <c r="H96" s="10"/>
      <c r="K96" s="10"/>
      <c r="L96" s="10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</row>
    <row r="97" spans="1:41" ht="15">
      <c r="A97" s="152"/>
      <c r="B97" s="209">
        <v>3000</v>
      </c>
      <c r="C97" s="255" t="s">
        <v>34</v>
      </c>
      <c r="D97" s="256"/>
      <c r="E97" s="202"/>
      <c r="F97" s="202"/>
      <c r="G97" s="10"/>
      <c r="H97" s="10"/>
      <c r="K97" s="10"/>
      <c r="L97" s="10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</row>
    <row r="98" spans="1:41" ht="15">
      <c r="A98" s="152"/>
      <c r="B98" s="209">
        <v>1</v>
      </c>
      <c r="C98" s="257" t="s">
        <v>129</v>
      </c>
      <c r="D98" s="258"/>
      <c r="E98" s="195"/>
      <c r="F98" s="195"/>
      <c r="G98" s="10"/>
      <c r="H98" s="10"/>
      <c r="K98" s="10"/>
      <c r="L98" s="10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</row>
    <row r="99" spans="1:41">
      <c r="A99" s="152"/>
      <c r="B99" s="210"/>
      <c r="C99" s="152"/>
      <c r="D99" s="152"/>
      <c r="E99" s="152"/>
      <c r="F99" s="152"/>
      <c r="G99" s="151"/>
    </row>
    <row r="100" spans="1:41">
      <c r="A100" s="152"/>
      <c r="B100" s="152"/>
      <c r="C100" s="152"/>
      <c r="D100" s="152"/>
      <c r="E100" s="152"/>
      <c r="F100" s="152"/>
      <c r="G100" s="151"/>
    </row>
    <row r="101" spans="1:41">
      <c r="A101" s="152"/>
      <c r="B101" s="152"/>
      <c r="C101" s="152"/>
      <c r="D101" s="152"/>
      <c r="E101" s="152"/>
      <c r="F101" s="152"/>
      <c r="G101" s="151"/>
    </row>
    <row r="102" spans="1:41">
      <c r="A102" s="152"/>
      <c r="B102" s="152"/>
      <c r="C102" s="152"/>
      <c r="D102" s="152"/>
      <c r="E102" s="152"/>
      <c r="F102" s="152"/>
      <c r="G102" s="151"/>
    </row>
    <row r="103" spans="1:41">
      <c r="A103" s="152"/>
      <c r="B103" s="152"/>
      <c r="C103" s="152"/>
      <c r="D103" s="152"/>
      <c r="E103" s="152"/>
      <c r="F103" s="152"/>
      <c r="G103" s="151"/>
    </row>
    <row r="104" spans="1:41">
      <c r="A104" s="152"/>
      <c r="B104" s="152"/>
      <c r="C104" s="152"/>
      <c r="D104" s="152"/>
      <c r="E104" s="152"/>
      <c r="F104" s="152"/>
      <c r="G104" s="151"/>
    </row>
    <row r="105" spans="1:41">
      <c r="A105" s="152"/>
      <c r="B105" s="152"/>
      <c r="C105" s="152"/>
      <c r="D105" s="152"/>
      <c r="E105" s="152"/>
      <c r="F105" s="152"/>
      <c r="G105" s="151"/>
    </row>
    <row r="106" spans="1:41">
      <c r="A106" s="152"/>
      <c r="B106" s="152"/>
      <c r="C106" s="152"/>
      <c r="D106" s="152"/>
      <c r="E106" s="152"/>
      <c r="F106" s="152"/>
      <c r="G106" s="151"/>
    </row>
    <row r="107" spans="1:41">
      <c r="A107" s="152"/>
      <c r="B107" s="152"/>
      <c r="C107" s="152"/>
      <c r="D107" s="152"/>
      <c r="E107" s="152"/>
      <c r="F107" s="152"/>
      <c r="G107" s="151"/>
    </row>
    <row r="108" spans="1:41">
      <c r="A108" s="152"/>
      <c r="B108" s="152"/>
      <c r="C108" s="152"/>
      <c r="D108" s="152"/>
      <c r="E108" s="152"/>
      <c r="F108" s="152"/>
      <c r="G108" s="151"/>
    </row>
    <row r="109" spans="1:41">
      <c r="A109" s="152"/>
      <c r="B109" s="152"/>
      <c r="C109" s="152"/>
      <c r="D109" s="152"/>
      <c r="E109" s="152"/>
      <c r="F109" s="152"/>
      <c r="G109" s="151"/>
    </row>
    <row r="110" spans="1:41">
      <c r="A110" s="152"/>
      <c r="B110" s="152"/>
      <c r="C110" s="152"/>
      <c r="D110" s="152"/>
      <c r="E110" s="152"/>
      <c r="F110" s="152"/>
      <c r="G110" s="151"/>
    </row>
    <row r="111" spans="1:41">
      <c r="A111" s="152"/>
      <c r="B111" s="152"/>
      <c r="C111" s="152"/>
      <c r="D111" s="152"/>
      <c r="E111" s="152"/>
      <c r="F111" s="152"/>
      <c r="G111" s="151"/>
    </row>
    <row r="112" spans="1:41">
      <c r="A112" s="152"/>
      <c r="B112" s="152"/>
      <c r="C112" s="152"/>
      <c r="D112" s="152"/>
      <c r="E112" s="152"/>
      <c r="F112" s="152"/>
      <c r="G112" s="151"/>
    </row>
    <row r="113" spans="1:7">
      <c r="A113" s="152"/>
      <c r="B113" s="152"/>
      <c r="C113" s="152"/>
      <c r="D113" s="152"/>
      <c r="E113" s="152"/>
      <c r="F113" s="152"/>
      <c r="G113" s="151"/>
    </row>
    <row r="114" spans="1:7">
      <c r="A114" s="152"/>
      <c r="B114" s="152"/>
      <c r="C114" s="152"/>
      <c r="D114" s="152"/>
      <c r="E114" s="152"/>
      <c r="F114" s="152"/>
      <c r="G114" s="151"/>
    </row>
    <row r="115" spans="1:7">
      <c r="A115" s="152"/>
      <c r="B115" s="152"/>
      <c r="C115" s="152"/>
      <c r="D115" s="152"/>
      <c r="E115" s="152"/>
      <c r="F115" s="152"/>
      <c r="G115" s="151"/>
    </row>
    <row r="116" spans="1:7">
      <c r="A116" s="152"/>
      <c r="B116" s="152"/>
      <c r="C116" s="152"/>
      <c r="D116" s="152"/>
      <c r="E116" s="152"/>
      <c r="F116" s="152"/>
      <c r="G116" s="151"/>
    </row>
    <row r="117" spans="1:7">
      <c r="A117" s="152"/>
      <c r="B117" s="152"/>
      <c r="C117" s="152"/>
      <c r="D117" s="152"/>
      <c r="E117" s="152"/>
      <c r="F117" s="152"/>
      <c r="G117" s="151"/>
    </row>
    <row r="118" spans="1:7">
      <c r="A118" s="151"/>
      <c r="B118" s="151"/>
      <c r="C118" s="151"/>
      <c r="D118" s="151"/>
      <c r="E118" s="151"/>
      <c r="F118" s="151"/>
      <c r="G118" s="151"/>
    </row>
    <row r="119" spans="1:7">
      <c r="A119" s="151"/>
      <c r="B119" s="151"/>
      <c r="C119" s="151"/>
      <c r="D119" s="151"/>
      <c r="E119" s="151"/>
      <c r="F119" s="151"/>
      <c r="G119" s="151"/>
    </row>
    <row r="120" spans="1:7">
      <c r="A120" s="151"/>
      <c r="B120" s="151"/>
      <c r="C120" s="151"/>
      <c r="D120" s="151"/>
      <c r="E120" s="151"/>
      <c r="F120" s="151"/>
      <c r="G120" s="151"/>
    </row>
    <row r="121" spans="1:7">
      <c r="A121" s="151"/>
      <c r="B121" s="151"/>
      <c r="C121" s="151"/>
      <c r="D121" s="151"/>
      <c r="E121" s="151"/>
      <c r="F121" s="151"/>
      <c r="G121" s="151"/>
    </row>
    <row r="122" spans="1:7">
      <c r="A122" s="151"/>
      <c r="B122" s="151"/>
      <c r="C122" s="151"/>
      <c r="D122" s="151"/>
      <c r="E122" s="151"/>
      <c r="F122" s="151"/>
      <c r="G122" s="151"/>
    </row>
    <row r="123" spans="1:7">
      <c r="A123" s="151"/>
      <c r="B123" s="151"/>
      <c r="C123" s="151"/>
      <c r="D123" s="151"/>
      <c r="E123" s="151"/>
      <c r="F123" s="151"/>
      <c r="G123" s="151"/>
    </row>
    <row r="124" spans="1:7">
      <c r="A124" s="151"/>
      <c r="B124" s="151"/>
      <c r="C124" s="151"/>
      <c r="D124" s="151"/>
      <c r="E124" s="151"/>
      <c r="F124" s="151"/>
      <c r="G124" s="151"/>
    </row>
    <row r="125" spans="1:7">
      <c r="A125" s="151"/>
      <c r="B125" s="151"/>
      <c r="C125" s="151"/>
      <c r="D125" s="151"/>
      <c r="E125" s="151"/>
      <c r="F125" s="151"/>
      <c r="G125" s="151"/>
    </row>
    <row r="126" spans="1:7">
      <c r="A126" s="151"/>
      <c r="B126" s="151"/>
      <c r="C126" s="151"/>
      <c r="D126" s="151"/>
      <c r="E126" s="151"/>
      <c r="F126" s="151"/>
      <c r="G126" s="151"/>
    </row>
    <row r="127" spans="1:7">
      <c r="A127" s="151"/>
      <c r="B127" s="151"/>
      <c r="C127" s="151"/>
      <c r="D127" s="151"/>
      <c r="E127" s="151"/>
      <c r="F127" s="151"/>
      <c r="G127" s="151"/>
    </row>
    <row r="128" spans="1:7">
      <c r="A128" s="151"/>
      <c r="B128" s="151"/>
      <c r="C128" s="151"/>
      <c r="D128" s="151"/>
      <c r="E128" s="151"/>
      <c r="F128" s="151"/>
      <c r="G128" s="151"/>
    </row>
  </sheetData>
  <mergeCells count="21">
    <mergeCell ref="C97:D97"/>
    <mergeCell ref="C98:D98"/>
    <mergeCell ref="B9:C9"/>
    <mergeCell ref="C95:D95"/>
    <mergeCell ref="B16:D16"/>
    <mergeCell ref="C94:D94"/>
    <mergeCell ref="B12:F12"/>
    <mergeCell ref="B14:F14"/>
    <mergeCell ref="B13:F13"/>
    <mergeCell ref="D64:F64"/>
    <mergeCell ref="D74:E74"/>
    <mergeCell ref="D75:E75"/>
    <mergeCell ref="C17:D17"/>
    <mergeCell ref="C90:D90"/>
    <mergeCell ref="D61:F61"/>
    <mergeCell ref="E16:F17"/>
    <mergeCell ref="C93:D93"/>
    <mergeCell ref="C92:D92"/>
    <mergeCell ref="C91:D91"/>
    <mergeCell ref="B61:C61"/>
    <mergeCell ref="E31:F31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Q73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18.5703125" style="1" bestFit="1" customWidth="1"/>
    <col min="3" max="3" width="20.28515625" style="1" customWidth="1"/>
    <col min="4" max="4" width="16.85546875" style="1" customWidth="1"/>
    <col min="5" max="5" width="17.42578125" style="1" customWidth="1"/>
    <col min="6" max="6" width="14.140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>
      <c r="A1" s="152"/>
      <c r="B1" s="152"/>
      <c r="C1" s="152"/>
      <c r="D1" s="152"/>
      <c r="E1" s="152"/>
      <c r="F1" s="152"/>
      <c r="G1" s="152"/>
    </row>
    <row r="2" spans="1:17" ht="9.9499999999999993" customHeight="1">
      <c r="A2" s="152"/>
      <c r="B2" s="112" t="s">
        <v>35</v>
      </c>
      <c r="C2" s="112" t="s">
        <v>118</v>
      </c>
      <c r="D2" s="153"/>
      <c r="E2" s="154" t="s">
        <v>47</v>
      </c>
      <c r="F2" s="155">
        <v>40834</v>
      </c>
      <c r="G2" s="152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152"/>
      <c r="B3" s="112" t="s">
        <v>36</v>
      </c>
      <c r="C3" s="112" t="s">
        <v>118</v>
      </c>
      <c r="D3" s="153"/>
      <c r="E3" s="153"/>
      <c r="F3" s="153"/>
      <c r="G3" s="152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152"/>
      <c r="B4" s="112" t="s">
        <v>37</v>
      </c>
      <c r="C4" s="112">
        <v>1</v>
      </c>
      <c r="D4" s="153"/>
      <c r="E4" s="153"/>
      <c r="F4" s="153"/>
      <c r="G4" s="152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152"/>
      <c r="B5" s="153"/>
      <c r="C5" s="153"/>
      <c r="D5" s="153"/>
      <c r="E5" s="153"/>
      <c r="F5" s="153"/>
      <c r="G5" s="152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152"/>
      <c r="B6" s="156" t="s">
        <v>82</v>
      </c>
      <c r="C6" s="112" t="s">
        <v>42</v>
      </c>
      <c r="D6" s="112" t="s">
        <v>43</v>
      </c>
      <c r="E6" s="112" t="s">
        <v>43</v>
      </c>
      <c r="F6" s="112" t="s">
        <v>5</v>
      </c>
      <c r="G6" s="152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152"/>
      <c r="B7" s="112" t="s">
        <v>117</v>
      </c>
      <c r="C7" s="157">
        <v>0</v>
      </c>
      <c r="D7" s="112" t="s">
        <v>43</v>
      </c>
      <c r="E7" s="196">
        <v>3000</v>
      </c>
      <c r="F7" s="222">
        <f>C7*E7</f>
        <v>0</v>
      </c>
      <c r="G7" s="152"/>
      <c r="H7" s="3"/>
      <c r="I7" s="3"/>
      <c r="J7" s="3"/>
      <c r="K7" s="3"/>
      <c r="L7" s="3"/>
      <c r="M7" s="3"/>
      <c r="N7" s="3"/>
      <c r="O7" s="3"/>
    </row>
    <row r="8" spans="1:17" ht="3" customHeight="1">
      <c r="A8" s="152"/>
      <c r="B8" s="153"/>
      <c r="C8" s="153"/>
      <c r="D8" s="153"/>
      <c r="E8" s="153"/>
      <c r="F8" s="153"/>
      <c r="G8" s="152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152"/>
      <c r="B9" s="161" t="s">
        <v>49</v>
      </c>
      <c r="C9" s="162"/>
      <c r="D9" s="163"/>
      <c r="E9" s="163"/>
      <c r="F9" s="163"/>
      <c r="G9" s="152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152"/>
      <c r="B10" s="246" t="s">
        <v>264</v>
      </c>
      <c r="C10" s="247"/>
      <c r="D10" s="247"/>
      <c r="E10" s="247"/>
      <c r="F10" s="248"/>
      <c r="G10" s="152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152"/>
      <c r="B11" s="246" t="s">
        <v>131</v>
      </c>
      <c r="C11" s="247"/>
      <c r="D11" s="247"/>
      <c r="E11" s="247"/>
      <c r="F11" s="248"/>
      <c r="G11" s="152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152"/>
      <c r="B12" s="249" t="s">
        <v>132</v>
      </c>
      <c r="C12" s="250"/>
      <c r="D12" s="250"/>
      <c r="E12" s="250"/>
      <c r="F12" s="251"/>
      <c r="G12" s="152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152"/>
      <c r="B13" s="164"/>
      <c r="C13" s="164"/>
      <c r="D13" s="164"/>
      <c r="E13" s="164"/>
      <c r="F13" s="164"/>
      <c r="G13" s="212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152"/>
      <c r="B14" s="243" t="s">
        <v>3</v>
      </c>
      <c r="C14" s="243"/>
      <c r="D14" s="243"/>
      <c r="E14" s="165"/>
      <c r="F14" s="165"/>
      <c r="G14" s="202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152"/>
      <c r="B15" s="198" t="s">
        <v>4</v>
      </c>
      <c r="C15" s="223">
        <v>12.85</v>
      </c>
      <c r="D15" s="165"/>
      <c r="E15" s="165"/>
      <c r="F15" s="165"/>
      <c r="G15" s="202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152"/>
      <c r="B16" s="244" t="s">
        <v>132</v>
      </c>
      <c r="C16" s="244"/>
      <c r="D16" s="244"/>
      <c r="E16" s="115" t="s">
        <v>79</v>
      </c>
      <c r="F16" s="196">
        <v>3000</v>
      </c>
      <c r="G16" s="202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152"/>
      <c r="B17" s="165"/>
      <c r="C17" s="165"/>
      <c r="D17" s="165"/>
      <c r="E17" s="165"/>
      <c r="F17" s="165"/>
      <c r="G17" s="202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152"/>
      <c r="B18" s="166" t="s">
        <v>55</v>
      </c>
      <c r="C18" s="167">
        <f>extrusora!C27</f>
        <v>21</v>
      </c>
      <c r="D18" s="165"/>
      <c r="E18" s="165"/>
      <c r="F18" s="165"/>
      <c r="G18" s="202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152"/>
      <c r="B19" s="113" t="s">
        <v>6</v>
      </c>
      <c r="C19" s="113" t="s">
        <v>56</v>
      </c>
      <c r="D19" s="113" t="s">
        <v>57</v>
      </c>
      <c r="E19" s="113" t="s">
        <v>58</v>
      </c>
      <c r="F19" s="165"/>
      <c r="G19" s="202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152"/>
      <c r="B20" s="156">
        <v>1</v>
      </c>
      <c r="C20" s="156">
        <v>8</v>
      </c>
      <c r="D20" s="156">
        <f>C18-(C20/C21)</f>
        <v>19</v>
      </c>
      <c r="E20" s="168">
        <f>D20*C20*B20</f>
        <v>152</v>
      </c>
      <c r="F20" s="165"/>
      <c r="G20" s="202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152"/>
      <c r="B21" s="156">
        <v>1</v>
      </c>
      <c r="C21" s="156">
        <v>4</v>
      </c>
      <c r="D21" s="156">
        <v>4</v>
      </c>
      <c r="E21" s="168">
        <f>D21*C21*B21</f>
        <v>16</v>
      </c>
      <c r="F21" s="156" t="s">
        <v>266</v>
      </c>
      <c r="G21" s="202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152"/>
      <c r="B22" s="165"/>
      <c r="C22" s="165"/>
      <c r="D22" s="113" t="s">
        <v>5</v>
      </c>
      <c r="E22" s="169">
        <f>SUM(E20:E21)*F22</f>
        <v>168</v>
      </c>
      <c r="F22" s="156">
        <v>1</v>
      </c>
      <c r="G22" s="202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152"/>
      <c r="B23" s="165"/>
      <c r="C23" s="165"/>
      <c r="D23" s="164"/>
      <c r="E23" s="170"/>
      <c r="F23" s="165"/>
      <c r="G23" s="202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152"/>
      <c r="B24" s="156" t="s">
        <v>9</v>
      </c>
      <c r="C24" s="156">
        <v>0</v>
      </c>
      <c r="D24" s="156" t="s">
        <v>7</v>
      </c>
      <c r="E24" s="165"/>
      <c r="F24" s="165"/>
      <c r="G24" s="202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152"/>
      <c r="B25" s="156" t="s">
        <v>10</v>
      </c>
      <c r="C25" s="156">
        <v>21</v>
      </c>
      <c r="D25" s="156" t="s">
        <v>8</v>
      </c>
      <c r="E25" s="165"/>
      <c r="F25" s="165"/>
      <c r="G25" s="202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152"/>
      <c r="B26" s="113" t="s">
        <v>11</v>
      </c>
      <c r="C26" s="113">
        <f>SUM(C24:C25)</f>
        <v>21</v>
      </c>
      <c r="D26" s="156" t="s">
        <v>8</v>
      </c>
      <c r="E26" s="165"/>
      <c r="F26" s="165"/>
      <c r="G26" s="202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152"/>
      <c r="B27" s="164"/>
      <c r="C27" s="164"/>
      <c r="D27" s="165"/>
      <c r="E27" s="165"/>
      <c r="F27" s="165"/>
      <c r="G27" s="202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152"/>
      <c r="B28" s="113" t="s">
        <v>12</v>
      </c>
      <c r="C28" s="113">
        <v>8</v>
      </c>
      <c r="D28" s="156" t="s">
        <v>8</v>
      </c>
      <c r="E28" s="165"/>
      <c r="F28" s="165"/>
      <c r="G28" s="202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152"/>
      <c r="B29" s="156" t="s">
        <v>13</v>
      </c>
      <c r="C29" s="231">
        <f>C28/C40</f>
        <v>5.4421768707482991E-2</v>
      </c>
      <c r="D29" s="165"/>
      <c r="E29" s="165"/>
      <c r="F29" s="165"/>
      <c r="G29" s="202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152"/>
      <c r="B30" s="113" t="s">
        <v>13</v>
      </c>
      <c r="C30" s="226">
        <f>1-(C29)</f>
        <v>0.94557823129251706</v>
      </c>
      <c r="D30" s="165"/>
      <c r="E30" s="165"/>
      <c r="F30" s="165"/>
      <c r="G30" s="202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152"/>
      <c r="B31" s="113" t="s">
        <v>104</v>
      </c>
      <c r="C31" s="175">
        <v>0</v>
      </c>
      <c r="D31" s="165"/>
      <c r="E31" s="165"/>
      <c r="F31" s="165"/>
      <c r="G31" s="202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152"/>
      <c r="B32" s="113" t="s">
        <v>14</v>
      </c>
      <c r="C32" s="226">
        <f>1-(C31)</f>
        <v>1</v>
      </c>
      <c r="D32" s="165"/>
      <c r="E32" s="165"/>
      <c r="F32" s="165"/>
      <c r="G32" s="202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152"/>
      <c r="B33" s="113" t="s">
        <v>267</v>
      </c>
      <c r="C33" s="175">
        <v>0</v>
      </c>
      <c r="D33" s="165"/>
      <c r="E33" s="165"/>
      <c r="F33" s="165"/>
      <c r="G33" s="202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152"/>
      <c r="B34" s="113" t="s">
        <v>15</v>
      </c>
      <c r="C34" s="226">
        <f>1-C33</f>
        <v>1</v>
      </c>
      <c r="D34" s="165"/>
      <c r="E34" s="165"/>
      <c r="F34" s="165"/>
      <c r="G34" s="202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152"/>
      <c r="B35" s="113" t="s">
        <v>105</v>
      </c>
      <c r="C35" s="224">
        <f>(7*6)+25</f>
        <v>67</v>
      </c>
      <c r="D35" s="156" t="s">
        <v>106</v>
      </c>
      <c r="E35" s="165"/>
      <c r="F35" s="165"/>
      <c r="G35" s="202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152"/>
      <c r="B36" s="156" t="s">
        <v>16</v>
      </c>
      <c r="C36" s="177">
        <f>((C35*3)*C18)/60</f>
        <v>70.349999999999994</v>
      </c>
      <c r="D36" s="156" t="s">
        <v>8</v>
      </c>
      <c r="E36" s="165"/>
      <c r="F36" s="165"/>
      <c r="G36" s="202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152"/>
      <c r="B37" s="156" t="s">
        <v>16</v>
      </c>
      <c r="C37" s="177">
        <f>C36*60</f>
        <v>4221</v>
      </c>
      <c r="D37" s="156" t="s">
        <v>17</v>
      </c>
      <c r="E37" s="165"/>
      <c r="F37" s="165"/>
      <c r="G37" s="202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152"/>
      <c r="B38" s="113" t="s">
        <v>18</v>
      </c>
      <c r="C38" s="173">
        <f>C37/C18</f>
        <v>201</v>
      </c>
      <c r="D38" s="156" t="s">
        <v>19</v>
      </c>
      <c r="E38" s="165"/>
      <c r="F38" s="165"/>
      <c r="G38" s="202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152"/>
      <c r="B39" s="113"/>
      <c r="C39" s="173"/>
      <c r="D39" s="156"/>
      <c r="E39" s="165"/>
      <c r="F39" s="165"/>
      <c r="G39" s="202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152"/>
      <c r="B40" s="113" t="s">
        <v>20</v>
      </c>
      <c r="C40" s="173">
        <f>E22-C26</f>
        <v>147</v>
      </c>
      <c r="D40" s="113" t="s">
        <v>8</v>
      </c>
      <c r="E40" s="153"/>
      <c r="F40" s="153"/>
      <c r="G40" s="152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152"/>
      <c r="B41" s="113" t="s">
        <v>20</v>
      </c>
      <c r="C41" s="113">
        <f>C40*60</f>
        <v>8820</v>
      </c>
      <c r="D41" s="113" t="s">
        <v>17</v>
      </c>
      <c r="E41" s="153"/>
      <c r="F41" s="153"/>
      <c r="G41" s="152"/>
      <c r="H41" s="6"/>
      <c r="L41" s="6"/>
      <c r="M41" s="5"/>
      <c r="N41" s="5"/>
      <c r="O41" s="5"/>
      <c r="P41" s="2"/>
      <c r="Q41" s="2"/>
    </row>
    <row r="42" spans="1:17" ht="11.1" customHeight="1">
      <c r="A42" s="152"/>
      <c r="B42" s="113" t="s">
        <v>21</v>
      </c>
      <c r="C42" s="113">
        <f>C41/C18</f>
        <v>420</v>
      </c>
      <c r="D42" s="113" t="s">
        <v>19</v>
      </c>
      <c r="E42" s="165"/>
      <c r="F42" s="165"/>
      <c r="G42" s="202"/>
      <c r="H42" s="6"/>
      <c r="L42" s="6"/>
      <c r="M42" s="5"/>
      <c r="N42" s="5"/>
      <c r="O42" s="5"/>
      <c r="P42" s="2"/>
      <c r="Q42" s="2"/>
    </row>
    <row r="43" spans="1:17" ht="11.1" customHeight="1">
      <c r="A43" s="152"/>
      <c r="B43" s="113" t="s">
        <v>22</v>
      </c>
      <c r="C43" s="178">
        <f>C42*C30*C32*C34</f>
        <v>397.14285714285717</v>
      </c>
      <c r="D43" s="113" t="s">
        <v>19</v>
      </c>
      <c r="E43" s="165"/>
      <c r="F43" s="165"/>
      <c r="G43" s="202"/>
      <c r="H43" s="6"/>
      <c r="L43" s="6"/>
      <c r="M43" s="5"/>
      <c r="N43" s="5"/>
      <c r="O43" s="5"/>
      <c r="P43" s="2"/>
      <c r="Q43" s="2"/>
    </row>
    <row r="44" spans="1:17" ht="11.1" customHeight="1">
      <c r="A44" s="152"/>
      <c r="B44" s="113" t="s">
        <v>23</v>
      </c>
      <c r="C44" s="173">
        <f>(C43*F16)/C15</f>
        <v>92718.176764869393</v>
      </c>
      <c r="D44" s="113" t="s">
        <v>87</v>
      </c>
      <c r="E44" s="165"/>
      <c r="F44" s="165"/>
      <c r="G44" s="202"/>
      <c r="H44" s="6"/>
      <c r="L44" s="6"/>
      <c r="M44" s="5"/>
      <c r="N44" s="5"/>
      <c r="O44" s="5"/>
      <c r="P44" s="2"/>
      <c r="Q44" s="2"/>
    </row>
    <row r="45" spans="1:17" ht="11.1" customHeight="1">
      <c r="A45" s="152"/>
      <c r="B45" s="113" t="s">
        <v>25</v>
      </c>
      <c r="C45" s="173">
        <f>((C43-C38)*F16)/C15</f>
        <v>45792.106725958874</v>
      </c>
      <c r="D45" s="113" t="s">
        <v>87</v>
      </c>
      <c r="E45" s="165"/>
      <c r="F45" s="165"/>
      <c r="G45" s="202"/>
      <c r="H45" s="6"/>
      <c r="L45" s="6"/>
      <c r="M45" s="5"/>
      <c r="N45" s="5"/>
      <c r="O45" s="5"/>
      <c r="P45" s="2"/>
      <c r="Q45" s="2"/>
    </row>
    <row r="46" spans="1:17" ht="11.1" customHeight="1">
      <c r="A46" s="152"/>
      <c r="B46" s="165"/>
      <c r="C46" s="173">
        <f>C45*C18</f>
        <v>961634.24124513636</v>
      </c>
      <c r="D46" s="113" t="s">
        <v>88</v>
      </c>
      <c r="E46" s="165"/>
      <c r="F46" s="165"/>
      <c r="G46" s="202"/>
      <c r="H46" s="6"/>
      <c r="L46" s="6"/>
      <c r="M46" s="5"/>
      <c r="N46" s="7"/>
      <c r="O46" s="5"/>
      <c r="P46" s="2"/>
      <c r="Q46" s="2"/>
    </row>
    <row r="47" spans="1:17" ht="11.1" customHeight="1">
      <c r="A47" s="152"/>
      <c r="B47" s="165"/>
      <c r="C47" s="165"/>
      <c r="D47" s="165"/>
      <c r="E47" s="165"/>
      <c r="F47" s="165"/>
      <c r="G47" s="202"/>
      <c r="H47" s="6"/>
      <c r="L47" s="6"/>
      <c r="M47" s="5"/>
      <c r="N47" s="5"/>
      <c r="O47" s="5"/>
      <c r="P47" s="2"/>
      <c r="Q47" s="2"/>
    </row>
    <row r="48" spans="1:17" ht="3.75" customHeight="1">
      <c r="A48" s="152"/>
      <c r="B48" s="165"/>
      <c r="C48" s="179"/>
      <c r="D48" s="164"/>
      <c r="E48" s="165"/>
      <c r="F48" s="165"/>
      <c r="G48" s="202"/>
      <c r="H48" s="6"/>
      <c r="L48" s="6"/>
      <c r="M48" s="5"/>
      <c r="N48" s="5"/>
      <c r="O48" s="5"/>
      <c r="P48" s="2"/>
      <c r="Q48" s="2"/>
    </row>
    <row r="49" spans="1:17" ht="12" customHeight="1">
      <c r="A49" s="152"/>
      <c r="B49" s="245" t="s">
        <v>133</v>
      </c>
      <c r="C49" s="245"/>
      <c r="D49" s="164"/>
      <c r="E49" s="165"/>
      <c r="F49" s="165"/>
      <c r="G49" s="202"/>
      <c r="H49" s="6"/>
      <c r="L49" s="6"/>
      <c r="M49" s="5"/>
      <c r="N49" s="5"/>
      <c r="O49" s="5"/>
      <c r="P49" s="2"/>
      <c r="Q49" s="2"/>
    </row>
    <row r="50" spans="1:17" ht="12" customHeight="1">
      <c r="A50" s="152"/>
      <c r="B50" s="156" t="s">
        <v>134</v>
      </c>
      <c r="C50" s="156" t="s">
        <v>42</v>
      </c>
      <c r="D50" s="156" t="s">
        <v>80</v>
      </c>
      <c r="E50" s="165"/>
      <c r="F50" s="165"/>
      <c r="G50" s="202"/>
      <c r="H50" s="6"/>
      <c r="L50" s="6"/>
      <c r="M50" s="5"/>
      <c r="N50" s="5"/>
      <c r="O50" s="5"/>
      <c r="P50" s="2"/>
      <c r="Q50" s="2"/>
    </row>
    <row r="51" spans="1:17" ht="12" customHeight="1">
      <c r="A51" s="152"/>
      <c r="B51" s="156" t="s">
        <v>135</v>
      </c>
      <c r="C51" s="225">
        <v>2</v>
      </c>
      <c r="D51" s="196">
        <v>500</v>
      </c>
      <c r="E51" s="165"/>
      <c r="F51" s="165"/>
      <c r="G51" s="202"/>
      <c r="H51" s="6"/>
      <c r="L51" s="6"/>
      <c r="M51" s="5"/>
      <c r="N51" s="5"/>
      <c r="O51" s="5"/>
      <c r="P51" s="2"/>
      <c r="Q51" s="2"/>
    </row>
    <row r="52" spans="1:17" ht="12" customHeight="1">
      <c r="A52" s="152"/>
      <c r="B52" s="153"/>
      <c r="C52" s="156" t="s">
        <v>81</v>
      </c>
      <c r="D52" s="196">
        <f>D51*C51</f>
        <v>1000</v>
      </c>
      <c r="E52" s="165"/>
      <c r="F52" s="165"/>
      <c r="G52" s="202"/>
      <c r="H52" s="6"/>
      <c r="L52" s="6"/>
      <c r="M52" s="5"/>
      <c r="N52" s="5"/>
      <c r="O52" s="5"/>
      <c r="P52" s="2"/>
      <c r="Q52" s="2"/>
    </row>
    <row r="53" spans="1:17">
      <c r="A53" s="152"/>
      <c r="B53" s="152"/>
      <c r="C53" s="152"/>
      <c r="D53" s="152"/>
      <c r="E53" s="152"/>
      <c r="F53" s="152"/>
      <c r="G53" s="152"/>
    </row>
    <row r="54" spans="1:17">
      <c r="A54" s="152"/>
      <c r="B54" s="152"/>
      <c r="C54" s="152"/>
      <c r="D54" s="152"/>
      <c r="E54" s="152"/>
      <c r="F54" s="152"/>
      <c r="G54" s="152"/>
    </row>
    <row r="55" spans="1:17">
      <c r="A55" s="152"/>
      <c r="B55" s="152"/>
      <c r="C55" s="152"/>
      <c r="D55" s="152"/>
      <c r="E55" s="152"/>
      <c r="F55" s="152"/>
      <c r="G55" s="152"/>
    </row>
    <row r="56" spans="1:17">
      <c r="A56" s="152"/>
      <c r="B56" s="152"/>
      <c r="C56" s="152"/>
      <c r="D56" s="152"/>
      <c r="E56" s="152"/>
      <c r="F56" s="152"/>
      <c r="G56" s="152"/>
    </row>
    <row r="57" spans="1:17">
      <c r="A57" s="152"/>
      <c r="B57" s="152"/>
      <c r="C57" s="152"/>
      <c r="D57" s="152"/>
      <c r="E57" s="152"/>
      <c r="F57" s="152"/>
      <c r="G57" s="152"/>
    </row>
    <row r="58" spans="1:17">
      <c r="A58" s="152"/>
      <c r="B58" s="152"/>
      <c r="C58" s="152"/>
      <c r="D58" s="152"/>
      <c r="E58" s="152"/>
      <c r="F58" s="152"/>
      <c r="G58" s="152"/>
    </row>
    <row r="59" spans="1:17">
      <c r="A59" s="152"/>
      <c r="B59" s="152"/>
      <c r="C59" s="152"/>
      <c r="D59" s="152"/>
      <c r="E59" s="152"/>
      <c r="F59" s="152"/>
      <c r="G59" s="152"/>
    </row>
    <row r="60" spans="1:17">
      <c r="A60" s="152"/>
      <c r="B60" s="152"/>
      <c r="C60" s="152"/>
      <c r="D60" s="152"/>
      <c r="E60" s="152"/>
      <c r="F60" s="152"/>
      <c r="G60" s="152"/>
    </row>
    <row r="61" spans="1:17">
      <c r="A61" s="152"/>
      <c r="B61" s="152"/>
      <c r="C61" s="152"/>
      <c r="D61" s="152"/>
      <c r="E61" s="152"/>
      <c r="F61" s="152"/>
      <c r="G61" s="152"/>
    </row>
    <row r="62" spans="1:17">
      <c r="A62" s="152"/>
      <c r="B62" s="152"/>
      <c r="C62" s="152"/>
      <c r="D62" s="152"/>
      <c r="E62" s="152"/>
      <c r="F62" s="152"/>
      <c r="G62" s="152"/>
    </row>
    <row r="63" spans="1:17">
      <c r="A63" s="152"/>
      <c r="B63" s="152"/>
      <c r="C63" s="152"/>
      <c r="D63" s="152"/>
      <c r="E63" s="152"/>
      <c r="F63" s="152"/>
      <c r="G63" s="152"/>
    </row>
    <row r="64" spans="1:17">
      <c r="A64" s="152"/>
      <c r="B64" s="152"/>
      <c r="C64" s="152"/>
      <c r="D64" s="152"/>
      <c r="E64" s="152"/>
      <c r="F64" s="152"/>
      <c r="G64" s="152"/>
    </row>
    <row r="65" spans="1:7">
      <c r="A65" s="152"/>
      <c r="B65" s="152"/>
      <c r="C65" s="152"/>
      <c r="D65" s="152"/>
      <c r="E65" s="152"/>
      <c r="F65" s="152"/>
      <c r="G65" s="152"/>
    </row>
    <row r="66" spans="1:7">
      <c r="A66" s="152"/>
      <c r="B66" s="152"/>
      <c r="C66" s="152"/>
      <c r="D66" s="152"/>
      <c r="E66" s="152"/>
      <c r="F66" s="152"/>
      <c r="G66" s="152"/>
    </row>
    <row r="67" spans="1:7">
      <c r="A67" s="152"/>
      <c r="B67" s="152"/>
      <c r="C67" s="152"/>
      <c r="D67" s="152"/>
      <c r="E67" s="152"/>
      <c r="F67" s="152"/>
      <c r="G67" s="152"/>
    </row>
    <row r="68" spans="1:7">
      <c r="A68" s="152"/>
      <c r="B68" s="152"/>
      <c r="C68" s="152"/>
      <c r="D68" s="152"/>
      <c r="E68" s="152"/>
      <c r="F68" s="152"/>
      <c r="G68" s="152"/>
    </row>
    <row r="69" spans="1:7">
      <c r="A69" s="152"/>
      <c r="B69" s="152"/>
      <c r="C69" s="152"/>
      <c r="D69" s="152"/>
      <c r="E69" s="152"/>
      <c r="F69" s="152"/>
      <c r="G69" s="152"/>
    </row>
    <row r="70" spans="1:7">
      <c r="A70" s="152"/>
      <c r="B70" s="152"/>
      <c r="C70" s="152"/>
      <c r="D70" s="152"/>
      <c r="E70" s="152"/>
      <c r="F70" s="152"/>
      <c r="G70" s="152"/>
    </row>
    <row r="71" spans="1:7">
      <c r="A71" s="152"/>
      <c r="B71" s="152"/>
      <c r="C71" s="152"/>
      <c r="D71" s="152"/>
      <c r="E71" s="152"/>
      <c r="F71" s="152"/>
      <c r="G71" s="152"/>
    </row>
    <row r="72" spans="1:7">
      <c r="A72" s="152"/>
      <c r="B72" s="152"/>
      <c r="C72" s="152"/>
      <c r="D72" s="152"/>
      <c r="E72" s="152"/>
      <c r="F72" s="152"/>
      <c r="G72" s="152"/>
    </row>
    <row r="73" spans="1:7">
      <c r="A73" s="152"/>
      <c r="B73" s="152"/>
      <c r="C73" s="152"/>
      <c r="D73" s="152"/>
      <c r="E73" s="152"/>
      <c r="F73" s="152"/>
      <c r="G73" s="152"/>
    </row>
  </sheetData>
  <mergeCells count="6">
    <mergeCell ref="B14:D14"/>
    <mergeCell ref="B49:C49"/>
    <mergeCell ref="B10:F10"/>
    <mergeCell ref="B12:F12"/>
    <mergeCell ref="B11:F11"/>
    <mergeCell ref="B16:D1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BA2318"/>
  <sheetViews>
    <sheetView showGridLines="0" workbookViewId="0"/>
  </sheetViews>
  <sheetFormatPr defaultRowHeight="15"/>
  <cols>
    <col min="1" max="1" width="0.7109375" customWidth="1"/>
    <col min="2" max="2" width="29.28515625" bestFit="1" customWidth="1"/>
    <col min="3" max="3" width="17.5703125" bestFit="1" customWidth="1"/>
    <col min="4" max="4" width="18.42578125" bestFit="1" customWidth="1"/>
    <col min="5" max="5" width="14.85546875" bestFit="1" customWidth="1"/>
    <col min="6" max="6" width="13.28515625" bestFit="1" customWidth="1"/>
    <col min="7" max="7" width="17.42578125" bestFit="1" customWidth="1"/>
    <col min="8" max="8" width="14.28515625" bestFit="1" customWidth="1"/>
    <col min="9" max="9" width="8.85546875" bestFit="1" customWidth="1"/>
    <col min="10" max="10" width="9.7109375" bestFit="1" customWidth="1"/>
    <col min="11" max="11" width="10.85546875" bestFit="1" customWidth="1"/>
    <col min="12" max="12" width="19.85546875" bestFit="1" customWidth="1"/>
    <col min="13" max="13" width="14.7109375" bestFit="1" customWidth="1"/>
  </cols>
  <sheetData>
    <row r="1" spans="1:53" ht="3" customHeight="1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</row>
    <row r="2" spans="1:53">
      <c r="A2" s="116"/>
      <c r="B2" s="117" t="s">
        <v>136</v>
      </c>
      <c r="C2" s="118">
        <v>250</v>
      </c>
      <c r="D2" s="116"/>
      <c r="E2" s="274" t="s">
        <v>137</v>
      </c>
      <c r="F2" s="274"/>
      <c r="G2" s="119"/>
      <c r="H2" s="119"/>
      <c r="I2" s="119"/>
      <c r="J2" s="119"/>
      <c r="K2" s="119"/>
      <c r="L2" s="119"/>
      <c r="M2" s="119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</row>
    <row r="3" spans="1:53">
      <c r="A3" s="116"/>
      <c r="B3" s="120" t="s">
        <v>84</v>
      </c>
      <c r="C3" s="120" t="s">
        <v>85</v>
      </c>
      <c r="D3" s="120" t="s">
        <v>86</v>
      </c>
      <c r="E3" s="120" t="s">
        <v>89</v>
      </c>
      <c r="F3" s="120" t="s">
        <v>90</v>
      </c>
      <c r="G3" s="120" t="s">
        <v>91</v>
      </c>
      <c r="H3" s="120" t="s">
        <v>200</v>
      </c>
      <c r="I3" s="119"/>
      <c r="J3" s="119"/>
      <c r="K3" s="119"/>
      <c r="L3" s="119"/>
      <c r="M3" s="119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</row>
    <row r="4" spans="1:53">
      <c r="A4" s="116"/>
      <c r="B4" s="121">
        <f>'Família 06'!G29</f>
        <v>20313.32</v>
      </c>
      <c r="C4" s="122">
        <f>extrusora!C27</f>
        <v>21</v>
      </c>
      <c r="D4" s="123">
        <f>B4/C4</f>
        <v>967.30095238095237</v>
      </c>
      <c r="E4" s="124">
        <v>50</v>
      </c>
      <c r="F4" s="124">
        <v>50000</v>
      </c>
      <c r="G4" s="125">
        <f>(F4*0.01)*(D4/C2)</f>
        <v>1934.6019047619047</v>
      </c>
      <c r="H4" s="126">
        <f>((H13*60)/G4)</f>
        <v>0.37917524182949941</v>
      </c>
      <c r="M4" s="119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</row>
    <row r="5" spans="1:53" ht="3" customHeight="1">
      <c r="A5" s="116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</row>
    <row r="6" spans="1:53" ht="14.1" customHeight="1">
      <c r="A6" s="116"/>
      <c r="B6" s="120" t="s">
        <v>35</v>
      </c>
      <c r="C6" s="120" t="s">
        <v>93</v>
      </c>
      <c r="D6" s="120" t="s">
        <v>94</v>
      </c>
      <c r="E6" s="120" t="s">
        <v>100</v>
      </c>
      <c r="F6" s="120" t="s">
        <v>95</v>
      </c>
      <c r="G6" s="120" t="s">
        <v>43</v>
      </c>
      <c r="H6" s="116"/>
      <c r="I6" s="116"/>
      <c r="J6" s="116"/>
      <c r="K6" s="116"/>
      <c r="L6" s="116"/>
      <c r="M6" s="1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</row>
    <row r="7" spans="1:53" ht="14.1" customHeight="1">
      <c r="A7" s="116"/>
      <c r="B7" s="122" t="s">
        <v>38</v>
      </c>
      <c r="C7" s="122" t="s">
        <v>39</v>
      </c>
      <c r="D7" s="127">
        <f>extrusora!F31</f>
        <v>1</v>
      </c>
      <c r="E7" s="128">
        <f>extrusora!C57</f>
        <v>77568.491508491512</v>
      </c>
      <c r="F7" s="122">
        <f t="shared" ref="F7:F9" si="0">E7*D7</f>
        <v>77568.491508491512</v>
      </c>
      <c r="G7" s="129" t="s">
        <v>27</v>
      </c>
      <c r="H7" s="116"/>
      <c r="I7" s="116"/>
      <c r="J7" s="116"/>
      <c r="K7" s="116"/>
      <c r="L7" s="116"/>
      <c r="M7" s="1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</row>
    <row r="8" spans="1:53" ht="14.1" customHeight="1">
      <c r="A8" s="116"/>
      <c r="B8" s="122" t="s">
        <v>92</v>
      </c>
      <c r="C8" s="122" t="s">
        <v>62</v>
      </c>
      <c r="D8" s="127">
        <f>tecelagem!F24</f>
        <v>1</v>
      </c>
      <c r="E8" s="130">
        <f>tecelagem!C49</f>
        <v>48698.023120090496</v>
      </c>
      <c r="F8" s="122">
        <f t="shared" si="0"/>
        <v>48698.023120090496</v>
      </c>
      <c r="G8" s="9" t="s">
        <v>88</v>
      </c>
      <c r="H8" s="116"/>
      <c r="I8" s="116"/>
      <c r="J8" s="116"/>
      <c r="K8" s="116"/>
      <c r="L8" s="116"/>
      <c r="M8" s="1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</row>
    <row r="9" spans="1:53" ht="14.1" customHeight="1">
      <c r="A9" s="116"/>
      <c r="B9" s="122" t="s">
        <v>118</v>
      </c>
      <c r="C9" s="122" t="s">
        <v>118</v>
      </c>
      <c r="D9" s="127">
        <f>Enroladeira!F22</f>
        <v>1</v>
      </c>
      <c r="E9" s="130">
        <f>Enroladeira!C46</f>
        <v>961634.24124513636</v>
      </c>
      <c r="F9" s="122">
        <f t="shared" si="0"/>
        <v>961634.24124513636</v>
      </c>
      <c r="G9" s="9" t="s">
        <v>88</v>
      </c>
      <c r="H9" s="116"/>
      <c r="I9" s="116"/>
      <c r="J9" s="116"/>
      <c r="K9" s="116"/>
      <c r="L9" s="116"/>
      <c r="M9" s="1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</row>
    <row r="10" spans="1:53" ht="4.5" customHeight="1">
      <c r="A10" s="116"/>
      <c r="B10" s="116"/>
      <c r="C10" s="116"/>
      <c r="D10" s="116"/>
      <c r="E10" s="119"/>
      <c r="F10" s="119"/>
      <c r="G10" s="119"/>
      <c r="H10" s="119"/>
      <c r="I10" s="119"/>
      <c r="J10" s="119"/>
      <c r="K10" s="119"/>
      <c r="L10" s="119"/>
      <c r="M10" s="119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</row>
    <row r="11" spans="1:53" ht="15" customHeight="1">
      <c r="A11" s="116"/>
      <c r="B11" s="120" t="s">
        <v>35</v>
      </c>
      <c r="C11" s="120" t="s">
        <v>96</v>
      </c>
      <c r="D11" s="120" t="s">
        <v>43</v>
      </c>
      <c r="E11" s="120" t="s">
        <v>97</v>
      </c>
      <c r="F11" s="120" t="s">
        <v>43</v>
      </c>
      <c r="G11" s="120" t="s">
        <v>187</v>
      </c>
      <c r="H11" s="120" t="s">
        <v>99</v>
      </c>
      <c r="I11" s="227" t="s">
        <v>265</v>
      </c>
      <c r="J11" s="119"/>
      <c r="K11" s="119"/>
      <c r="L11" s="119"/>
      <c r="M11" s="119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</row>
    <row r="12" spans="1:53" ht="15" customHeight="1">
      <c r="A12" s="116"/>
      <c r="B12" s="122" t="s">
        <v>38</v>
      </c>
      <c r="C12" s="131">
        <f>(F7*C16)/(C19+C20)</f>
        <v>1340064.3706715961</v>
      </c>
      <c r="D12" s="9" t="s">
        <v>87</v>
      </c>
      <c r="E12" s="132">
        <f>$G$4</f>
        <v>1934.6019047619047</v>
      </c>
      <c r="F12" s="9" t="s">
        <v>87</v>
      </c>
      <c r="G12" s="133">
        <f>(((C19+C20)*(H12*60))/(F7/C4)*(1)/C16)</f>
        <v>1.9966327306168534E-2</v>
      </c>
      <c r="H12" s="134">
        <f>(extrusora!C53/60)</f>
        <v>21.235050663622093</v>
      </c>
      <c r="I12" s="228">
        <f>(H12*60)/G12</f>
        <v>63812.589079599813</v>
      </c>
      <c r="J12" s="119"/>
      <c r="K12" s="119"/>
      <c r="L12" s="119"/>
      <c r="M12" s="119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</row>
    <row r="13" spans="1:53" ht="15" customHeight="1">
      <c r="A13" s="116"/>
      <c r="B13" s="122" t="s">
        <v>92</v>
      </c>
      <c r="C13" s="122">
        <f>F8/$C$4</f>
        <v>2318.9534819090713</v>
      </c>
      <c r="D13" s="9" t="s">
        <v>87</v>
      </c>
      <c r="E13" s="132">
        <f>$G$4</f>
        <v>1934.6019047619047</v>
      </c>
      <c r="F13" s="9" t="s">
        <v>87</v>
      </c>
      <c r="G13" s="133">
        <f>((H13*60)/C13)*(1)</f>
        <v>0.31632939203162025</v>
      </c>
      <c r="H13" s="134">
        <f>(tecelagem!C46/60)</f>
        <v>12.225885751365091</v>
      </c>
      <c r="I13" s="229">
        <f t="shared" ref="I13:I14" si="1">(H13*60)/G13</f>
        <v>2318.9534819090713</v>
      </c>
      <c r="J13" s="119"/>
      <c r="K13" s="119"/>
      <c r="L13" s="119"/>
      <c r="M13" s="119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</row>
    <row r="14" spans="1:53" ht="15" customHeight="1">
      <c r="A14" s="116"/>
      <c r="B14" s="122" t="s">
        <v>118</v>
      </c>
      <c r="C14" s="122">
        <f>F9/$C$4</f>
        <v>45792.106725958874</v>
      </c>
      <c r="D14" s="9" t="s">
        <v>87</v>
      </c>
      <c r="E14" s="132">
        <f>$G$4</f>
        <v>1934.6019047619047</v>
      </c>
      <c r="F14" s="9" t="s">
        <v>87</v>
      </c>
      <c r="G14" s="133">
        <f>((H14*60)/C14)*(1)</f>
        <v>8.672736100995386E-3</v>
      </c>
      <c r="H14" s="134">
        <f>(Enroladeira!C43/60)</f>
        <v>6.6190476190476195</v>
      </c>
      <c r="I14" s="228">
        <f t="shared" si="1"/>
        <v>45792.106725958874</v>
      </c>
      <c r="J14" s="119"/>
      <c r="K14" s="119"/>
      <c r="L14" s="119"/>
      <c r="M14" s="119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</row>
    <row r="15" spans="1:53" ht="15" customHeight="1">
      <c r="A15" s="116"/>
      <c r="B15" s="120" t="s">
        <v>83</v>
      </c>
      <c r="C15" s="120" t="s">
        <v>98</v>
      </c>
      <c r="D15" s="116"/>
      <c r="E15" s="119"/>
      <c r="F15" s="119"/>
      <c r="G15" s="119"/>
      <c r="H15" s="119"/>
      <c r="I15" s="119"/>
      <c r="J15" s="119"/>
      <c r="K15" s="119"/>
      <c r="L15" s="119"/>
      <c r="M15" s="119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</row>
    <row r="16" spans="1:53">
      <c r="A16" s="116"/>
      <c r="B16" s="122">
        <v>6</v>
      </c>
      <c r="C16" s="135">
        <v>3000</v>
      </c>
      <c r="D16" s="116"/>
      <c r="E16" s="271" t="s">
        <v>268</v>
      </c>
      <c r="F16" s="271"/>
      <c r="G16" s="271"/>
      <c r="H16" s="271"/>
      <c r="I16" s="119"/>
      <c r="J16" s="119"/>
      <c r="K16" s="119"/>
      <c r="L16" s="119"/>
      <c r="M16" s="119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</row>
    <row r="17" spans="1:53" ht="2.25" customHeight="1">
      <c r="A17" s="116"/>
      <c r="B17" s="116"/>
      <c r="C17" s="116"/>
      <c r="D17" s="116"/>
      <c r="E17" s="119"/>
      <c r="F17" s="119"/>
      <c r="G17" s="119"/>
      <c r="H17" s="119"/>
      <c r="I17" s="119"/>
      <c r="J17" s="119"/>
      <c r="K17" s="119"/>
      <c r="L17" s="119"/>
      <c r="M17" s="119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</row>
    <row r="18" spans="1:53" ht="15" customHeight="1">
      <c r="A18" s="116"/>
      <c r="B18" s="275" t="s">
        <v>72</v>
      </c>
      <c r="C18" s="275"/>
      <c r="D18" s="275"/>
      <c r="E18" s="119"/>
      <c r="F18" s="119"/>
      <c r="G18" s="119"/>
      <c r="H18" s="119"/>
      <c r="I18" s="119"/>
      <c r="J18" s="119"/>
      <c r="K18" s="119"/>
      <c r="L18" s="119"/>
      <c r="M18" s="119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>
      <c r="A19" s="116"/>
      <c r="B19" s="136" t="s">
        <v>125</v>
      </c>
      <c r="C19" s="137">
        <f>tecelagem!E62</f>
        <v>81.510960000000011</v>
      </c>
      <c r="D19" s="15" t="s">
        <v>0</v>
      </c>
      <c r="E19" s="119"/>
      <c r="F19" s="119"/>
      <c r="G19" s="119"/>
      <c r="H19" s="119"/>
      <c r="I19" s="119"/>
      <c r="J19" s="119"/>
      <c r="K19" s="119"/>
      <c r="L19" s="119"/>
      <c r="M19" s="119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>
      <c r="A20" s="116"/>
      <c r="B20" s="136" t="s">
        <v>126</v>
      </c>
      <c r="C20" s="137">
        <f>tecelagem!E63</f>
        <v>92.141500000000008</v>
      </c>
      <c r="D20" s="15" t="s">
        <v>0</v>
      </c>
      <c r="E20" s="119"/>
      <c r="F20" s="119"/>
      <c r="G20" s="119"/>
      <c r="H20" s="119"/>
      <c r="I20" s="119"/>
      <c r="J20" s="119"/>
      <c r="K20" s="119"/>
      <c r="L20" s="119"/>
      <c r="M20" s="119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</row>
    <row r="21" spans="1:53">
      <c r="A21" s="116"/>
      <c r="B21" s="276" t="s">
        <v>123</v>
      </c>
      <c r="C21" s="276"/>
      <c r="D21" s="276"/>
      <c r="E21" s="119"/>
      <c r="F21" s="119"/>
      <c r="G21" s="119"/>
      <c r="H21" s="119"/>
      <c r="I21" s="119"/>
      <c r="J21" s="119"/>
      <c r="K21" s="119"/>
      <c r="L21" s="119"/>
      <c r="M21" s="119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</row>
    <row r="22" spans="1:53" ht="3.75" customHeight="1">
      <c r="A22" s="116"/>
      <c r="B22" s="119"/>
      <c r="C22" s="119"/>
      <c r="D22" s="119"/>
      <c r="E22" s="119"/>
      <c r="F22" s="116"/>
      <c r="G22" s="116"/>
      <c r="H22" s="116"/>
      <c r="I22" s="116"/>
      <c r="J22" s="119"/>
      <c r="K22" s="119"/>
      <c r="L22" s="119"/>
      <c r="M22" s="119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</row>
    <row r="23" spans="1:53">
      <c r="A23" s="116"/>
      <c r="B23" s="273" t="s">
        <v>103</v>
      </c>
      <c r="C23" s="273"/>
      <c r="D23" s="273"/>
      <c r="E23" s="119"/>
      <c r="F23" s="119"/>
      <c r="G23" s="119"/>
      <c r="H23" s="119"/>
      <c r="I23" s="119"/>
      <c r="J23" s="119"/>
      <c r="K23" s="119"/>
      <c r="L23" s="119"/>
      <c r="M23" s="119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</row>
    <row r="24" spans="1:53">
      <c r="A24" s="116"/>
      <c r="B24" s="138" t="s">
        <v>36</v>
      </c>
      <c r="C24" s="139" t="s">
        <v>101</v>
      </c>
      <c r="D24" s="139" t="s">
        <v>102</v>
      </c>
      <c r="E24" s="119"/>
      <c r="F24" s="119"/>
      <c r="G24" s="119"/>
      <c r="H24" s="119"/>
      <c r="I24" s="119"/>
      <c r="J24" s="119"/>
      <c r="K24" s="119"/>
      <c r="L24" s="119"/>
      <c r="M24" s="119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</row>
    <row r="25" spans="1:53">
      <c r="A25" s="116"/>
      <c r="B25" s="122" t="str">
        <f>B7</f>
        <v>extrusão</v>
      </c>
      <c r="C25" s="140">
        <f>$H$4</f>
        <v>0.37917524182949941</v>
      </c>
      <c r="D25" s="140">
        <f>G12</f>
        <v>1.9966327306168534E-2</v>
      </c>
      <c r="E25" s="119"/>
      <c r="F25" s="119"/>
      <c r="G25" s="119"/>
      <c r="H25" s="119"/>
      <c r="I25" s="119"/>
      <c r="J25" s="119"/>
      <c r="K25" s="119"/>
      <c r="L25" s="119"/>
      <c r="M25" s="119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</row>
    <row r="26" spans="1:53">
      <c r="A26" s="116"/>
      <c r="B26" s="122" t="str">
        <f>B8</f>
        <v>tecelagem</v>
      </c>
      <c r="C26" s="140">
        <f t="shared" ref="C26:C27" si="2">$H$4</f>
        <v>0.37917524182949941</v>
      </c>
      <c r="D26" s="140">
        <f>G13</f>
        <v>0.31632939203162025</v>
      </c>
      <c r="E26" s="119"/>
      <c r="F26" s="119"/>
      <c r="G26" s="119"/>
      <c r="H26" s="119"/>
      <c r="I26" s="119"/>
      <c r="J26" s="119"/>
      <c r="K26" s="119"/>
      <c r="L26" s="119"/>
      <c r="M26" s="119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</row>
    <row r="27" spans="1:53">
      <c r="A27" s="116"/>
      <c r="B27" s="122" t="s">
        <v>118</v>
      </c>
      <c r="C27" s="140">
        <f t="shared" si="2"/>
        <v>0.37917524182949941</v>
      </c>
      <c r="D27" s="140">
        <f>G14/3</f>
        <v>2.8909120336651287E-3</v>
      </c>
      <c r="E27" s="119"/>
      <c r="F27" s="119"/>
      <c r="G27" s="119"/>
      <c r="H27" s="119"/>
      <c r="I27" s="119"/>
      <c r="J27" s="119"/>
      <c r="K27" s="119"/>
      <c r="L27" s="119"/>
      <c r="M27" s="119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</row>
    <row r="28" spans="1:53" ht="4.5" customHeight="1">
      <c r="A28" s="116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</row>
    <row r="29" spans="1:53">
      <c r="A29" s="116"/>
      <c r="B29" s="272" t="s">
        <v>188</v>
      </c>
      <c r="C29" s="272"/>
      <c r="D29" s="272"/>
      <c r="E29" s="119"/>
      <c r="F29" s="119"/>
      <c r="G29" s="119"/>
      <c r="H29" s="119"/>
      <c r="I29" s="119"/>
      <c r="J29" s="119"/>
      <c r="K29" s="119"/>
      <c r="L29" s="119"/>
      <c r="M29" s="119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</row>
    <row r="30" spans="1:53">
      <c r="A30" s="116"/>
      <c r="B30" s="141" t="s">
        <v>189</v>
      </c>
      <c r="C30" s="141" t="s">
        <v>190</v>
      </c>
      <c r="D30" s="141" t="s">
        <v>191</v>
      </c>
      <c r="E30" s="119"/>
      <c r="F30" s="119"/>
      <c r="G30" s="119"/>
      <c r="H30" s="119"/>
      <c r="I30" s="119"/>
      <c r="J30" s="119"/>
      <c r="K30" s="119"/>
      <c r="L30" s="119"/>
      <c r="M30" s="119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</row>
    <row r="31" spans="1:53">
      <c r="A31" s="116"/>
      <c r="B31" s="142" t="s">
        <v>192</v>
      </c>
      <c r="C31" s="143">
        <v>260</v>
      </c>
      <c r="D31" s="143">
        <v>260</v>
      </c>
      <c r="E31" s="119"/>
      <c r="F31" s="119"/>
      <c r="G31" s="119"/>
      <c r="H31" s="119"/>
      <c r="I31" s="119"/>
      <c r="J31" s="119"/>
      <c r="K31" s="119"/>
      <c r="L31" s="119"/>
      <c r="M31" s="119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</row>
    <row r="32" spans="1:53">
      <c r="A32" s="116"/>
      <c r="B32" s="142" t="s">
        <v>193</v>
      </c>
      <c r="C32" s="144">
        <v>0.94199999999999995</v>
      </c>
      <c r="D32" s="144">
        <v>1.2330000000000001</v>
      </c>
      <c r="E32" s="119"/>
      <c r="F32" s="119"/>
      <c r="G32" s="119"/>
      <c r="H32" s="119"/>
      <c r="I32" s="119"/>
      <c r="J32" s="119"/>
      <c r="K32" s="119"/>
      <c r="L32" s="119"/>
      <c r="M32" s="119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</row>
    <row r="33" spans="1:53">
      <c r="A33" s="116"/>
      <c r="B33" s="142" t="s">
        <v>194</v>
      </c>
      <c r="C33" s="145">
        <v>10597.5</v>
      </c>
      <c r="D33" s="145">
        <v>15412.5</v>
      </c>
      <c r="E33" s="119"/>
      <c r="F33" s="119"/>
      <c r="G33" s="119"/>
      <c r="H33" s="119"/>
      <c r="I33" s="119"/>
      <c r="J33" s="119"/>
      <c r="K33" s="119"/>
      <c r="L33" s="119"/>
      <c r="M33" s="119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</row>
    <row r="34" spans="1:53">
      <c r="A34" s="116"/>
      <c r="B34" s="141" t="s">
        <v>195</v>
      </c>
      <c r="C34" s="146">
        <v>97</v>
      </c>
      <c r="D34" s="146">
        <v>121</v>
      </c>
      <c r="E34" s="119"/>
      <c r="F34" s="119"/>
      <c r="G34" s="119"/>
      <c r="H34" s="119"/>
      <c r="I34" s="119"/>
      <c r="J34" s="119"/>
      <c r="K34" s="119"/>
      <c r="L34" s="119"/>
      <c r="M34" s="119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</row>
    <row r="35" spans="1:53">
      <c r="A35" s="116"/>
      <c r="B35" s="141" t="s">
        <v>196</v>
      </c>
      <c r="C35" s="147">
        <f>INT(C33/C31)</f>
        <v>40</v>
      </c>
      <c r="D35" s="147">
        <f>INT(D33/D31)</f>
        <v>59</v>
      </c>
      <c r="E35" s="119"/>
      <c r="F35" s="119"/>
      <c r="G35" s="119"/>
      <c r="H35" s="119"/>
      <c r="I35" s="119"/>
      <c r="J35" s="119"/>
      <c r="K35" s="119"/>
      <c r="L35" s="119"/>
      <c r="M35" s="119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</row>
    <row r="36" spans="1:53">
      <c r="A36" s="116"/>
      <c r="B36" s="142" t="s">
        <v>197</v>
      </c>
      <c r="C36" s="148">
        <f>$H$12*60</f>
        <v>1274.1030398173257</v>
      </c>
      <c r="D36" s="148">
        <f>$H$12*60</f>
        <v>1274.1030398173257</v>
      </c>
      <c r="E36" s="119"/>
      <c r="F36" s="119"/>
      <c r="G36" s="119"/>
      <c r="H36" s="119"/>
      <c r="I36" s="119"/>
      <c r="J36" s="119"/>
      <c r="K36" s="119"/>
      <c r="L36" s="119"/>
      <c r="M36" s="119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</row>
    <row r="37" spans="1:53">
      <c r="A37" s="116"/>
      <c r="B37" s="142" t="s">
        <v>198</v>
      </c>
      <c r="C37" s="149">
        <f>INT(C36/C35)</f>
        <v>31</v>
      </c>
      <c r="D37" s="149">
        <f>INT(D36/D35)</f>
        <v>21</v>
      </c>
      <c r="E37" s="119"/>
      <c r="F37" s="119"/>
      <c r="G37" s="119"/>
      <c r="H37" s="119"/>
      <c r="I37" s="119"/>
      <c r="J37" s="119"/>
      <c r="K37" s="119"/>
      <c r="L37" s="119"/>
      <c r="M37" s="119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</row>
    <row r="38" spans="1:53">
      <c r="A38" s="116"/>
      <c r="B38" s="142" t="s">
        <v>199</v>
      </c>
      <c r="C38" s="150">
        <f>INT(C37*C34)</f>
        <v>3007</v>
      </c>
      <c r="D38" s="150">
        <f>INT(D37*D34)</f>
        <v>2541</v>
      </c>
      <c r="E38" s="119"/>
      <c r="F38" s="119"/>
      <c r="G38" s="119"/>
      <c r="H38" s="119"/>
      <c r="I38" s="119"/>
      <c r="J38" s="119"/>
      <c r="K38" s="119"/>
      <c r="L38" s="119"/>
      <c r="M38" s="119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</row>
    <row r="39" spans="1:53">
      <c r="A39" s="116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</row>
    <row r="40" spans="1:53">
      <c r="A40" s="116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</row>
    <row r="41" spans="1:53">
      <c r="A41" s="116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</row>
    <row r="42" spans="1:53">
      <c r="A42" s="116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</row>
    <row r="43" spans="1:53">
      <c r="A43" s="116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</row>
    <row r="44" spans="1:53">
      <c r="A44" s="116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</row>
    <row r="45" spans="1:53">
      <c r="A45" s="116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</row>
    <row r="46" spans="1:53">
      <c r="A46" s="116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</row>
    <row r="47" spans="1:53">
      <c r="A47" s="116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</row>
    <row r="48" spans="1:53">
      <c r="A48" s="116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</row>
    <row r="49" spans="1:53">
      <c r="A49" s="116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</row>
    <row r="50" spans="1:53">
      <c r="A50" s="116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</row>
    <row r="51" spans="1:53">
      <c r="A51" s="116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</row>
    <row r="52" spans="1:53">
      <c r="A52" s="116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</row>
    <row r="53" spans="1:53">
      <c r="A53" s="116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</row>
    <row r="54" spans="1:53">
      <c r="A54" s="116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</row>
    <row r="55" spans="1:53">
      <c r="A55" s="116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</row>
    <row r="56" spans="1:53">
      <c r="A56" s="116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</row>
    <row r="57" spans="1:53">
      <c r="A57" s="116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</row>
    <row r="58" spans="1:53">
      <c r="A58" s="116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</row>
    <row r="59" spans="1:53">
      <c r="A59" s="116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</row>
    <row r="60" spans="1:53">
      <c r="A60" s="116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</row>
    <row r="61" spans="1:53">
      <c r="A61" s="116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</row>
    <row r="62" spans="1:53">
      <c r="A62" s="116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</row>
    <row r="63" spans="1:53">
      <c r="A63" s="116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</row>
    <row r="64" spans="1:53">
      <c r="A64" s="116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</row>
    <row r="65" spans="1:53">
      <c r="A65" s="116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</row>
    <row r="66" spans="1:53">
      <c r="A66" s="116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</row>
    <row r="67" spans="1:53">
      <c r="A67" s="116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</row>
    <row r="68" spans="1:53">
      <c r="A68" s="116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</row>
    <row r="69" spans="1:53">
      <c r="A69" s="116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</row>
    <row r="70" spans="1:53">
      <c r="A70" s="116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</row>
    <row r="71" spans="1:53">
      <c r="A71" s="116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</row>
    <row r="72" spans="1:53">
      <c r="A72" s="116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</row>
    <row r="73" spans="1:53">
      <c r="A73" s="116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</row>
    <row r="74" spans="1:53">
      <c r="A74" s="116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</row>
    <row r="75" spans="1:53">
      <c r="A75" s="116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</row>
    <row r="76" spans="1:53">
      <c r="A76" s="116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</row>
    <row r="77" spans="1:53">
      <c r="A77" s="116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</row>
    <row r="78" spans="1:53">
      <c r="A78" s="116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</row>
    <row r="79" spans="1:53">
      <c r="A79" s="116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</row>
    <row r="80" spans="1:53">
      <c r="A80" s="116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</row>
    <row r="81" spans="1:53">
      <c r="A81" s="116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</row>
    <row r="82" spans="1:53">
      <c r="A82" s="116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</row>
    <row r="83" spans="1:53">
      <c r="A83" s="116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</row>
    <row r="84" spans="1:53">
      <c r="A84" s="116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</row>
    <row r="85" spans="1:53">
      <c r="A85" s="116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</row>
    <row r="86" spans="1:53">
      <c r="A86" s="116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</row>
    <row r="87" spans="1:53">
      <c r="A87" s="116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</row>
    <row r="88" spans="1:53">
      <c r="A88" s="116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</row>
    <row r="89" spans="1:53">
      <c r="A89" s="116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</row>
    <row r="90" spans="1:53">
      <c r="A90" s="116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</row>
    <row r="91" spans="1:53">
      <c r="A91" s="116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</row>
    <row r="92" spans="1:53">
      <c r="A92" s="116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</row>
    <row r="93" spans="1:53">
      <c r="A93" s="116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</row>
    <row r="94" spans="1:53">
      <c r="A94" s="116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</row>
    <row r="95" spans="1:53">
      <c r="A95" s="116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</row>
    <row r="96" spans="1:53">
      <c r="A96" s="116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</row>
    <row r="97" spans="1:53">
      <c r="A97" s="116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</row>
    <row r="98" spans="1:53">
      <c r="A98" s="116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</row>
    <row r="99" spans="1:53">
      <c r="A99" s="116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</row>
    <row r="100" spans="1:53">
      <c r="A100" s="116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</row>
    <row r="101" spans="1:53">
      <c r="A101" s="116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</row>
    <row r="102" spans="1:53">
      <c r="A102" s="116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</row>
    <row r="103" spans="1:53">
      <c r="A103" s="116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</row>
    <row r="104" spans="1:53">
      <c r="A104" s="116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</row>
    <row r="105" spans="1:53">
      <c r="A105" s="116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</row>
    <row r="106" spans="1:53">
      <c r="A106" s="116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</row>
    <row r="107" spans="1:53">
      <c r="A107" s="116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</row>
    <row r="108" spans="1:53">
      <c r="A108" s="116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</row>
    <row r="109" spans="1:53">
      <c r="A109" s="116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</row>
    <row r="110" spans="1:53">
      <c r="A110" s="116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</row>
    <row r="111" spans="1:53">
      <c r="A111" s="116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</row>
    <row r="112" spans="1:53">
      <c r="A112" s="116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</row>
    <row r="113" spans="1:53">
      <c r="A113" s="116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</row>
    <row r="114" spans="1:53">
      <c r="A114" s="116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</row>
    <row r="115" spans="1:53">
      <c r="A115" s="116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</row>
    <row r="116" spans="1:53">
      <c r="A116" s="116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</row>
    <row r="117" spans="1:53">
      <c r="A117" s="116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</row>
    <row r="118" spans="1:53">
      <c r="A118" s="116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</row>
    <row r="119" spans="1:53">
      <c r="A119" s="116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</row>
    <row r="120" spans="1:53">
      <c r="A120" s="116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</row>
    <row r="121" spans="1:53"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</row>
    <row r="122" spans="1:53"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</row>
    <row r="123" spans="1:53"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</row>
    <row r="124" spans="1:53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</row>
    <row r="125" spans="1:53"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</row>
    <row r="126" spans="1:53"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</row>
    <row r="127" spans="1:53"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</row>
    <row r="128" spans="1:53"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</row>
    <row r="129" spans="2:53"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</row>
    <row r="130" spans="2:53"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</row>
    <row r="131" spans="2:53"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</row>
    <row r="132" spans="2:53"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</row>
    <row r="133" spans="2:53"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</row>
    <row r="134" spans="2:53"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</row>
    <row r="135" spans="2:53"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</row>
    <row r="136" spans="2:53"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</row>
    <row r="137" spans="2:53"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</row>
    <row r="138" spans="2:53"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</row>
    <row r="139" spans="2:53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</row>
    <row r="140" spans="2:53"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</row>
    <row r="141" spans="2:53"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</row>
    <row r="142" spans="2:53"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</row>
    <row r="143" spans="2:53"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</row>
    <row r="144" spans="2:53"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</row>
    <row r="145" spans="2:53"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</row>
    <row r="146" spans="2:53"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</row>
    <row r="147" spans="2:53"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</row>
    <row r="148" spans="2:53"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</row>
    <row r="149" spans="2:53"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</row>
    <row r="150" spans="2:53"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</row>
    <row r="151" spans="2:53"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</row>
    <row r="152" spans="2:53"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</row>
    <row r="153" spans="2:53"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</row>
    <row r="154" spans="2:53"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</row>
    <row r="155" spans="2:53"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</row>
    <row r="156" spans="2:53"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</row>
    <row r="157" spans="2:53"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</row>
    <row r="158" spans="2:53"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</row>
    <row r="159" spans="2:53"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</row>
    <row r="160" spans="2:53"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</row>
    <row r="161" spans="2:53"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</row>
    <row r="162" spans="2:53"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</row>
    <row r="163" spans="2:53"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</row>
    <row r="164" spans="2:53"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</row>
    <row r="165" spans="2:53"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</row>
    <row r="166" spans="2:53"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</row>
    <row r="167" spans="2:53"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</row>
    <row r="168" spans="2:53"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</row>
    <row r="169" spans="2:53"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</row>
    <row r="170" spans="2:53"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</row>
    <row r="171" spans="2:53"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</row>
    <row r="172" spans="2:53"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</row>
    <row r="173" spans="2:53"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</row>
    <row r="174" spans="2:53"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</row>
    <row r="175" spans="2:53"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</row>
    <row r="176" spans="2:53"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</row>
    <row r="177" spans="2:53"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</row>
    <row r="178" spans="2:53"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</row>
    <row r="179" spans="2:53"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</row>
    <row r="180" spans="2:53"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</row>
    <row r="181" spans="2:53"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</row>
    <row r="182" spans="2:53"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</row>
    <row r="183" spans="2:53"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</row>
    <row r="184" spans="2:53"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</row>
    <row r="185" spans="2:53"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</row>
    <row r="186" spans="2:53"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</row>
    <row r="187" spans="2:53"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</row>
    <row r="188" spans="2:53"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</row>
    <row r="189" spans="2:53"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</row>
    <row r="190" spans="2:53"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</row>
    <row r="191" spans="2:53"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</row>
    <row r="192" spans="2:53"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</row>
    <row r="193" spans="2:53"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</row>
    <row r="194" spans="2:53"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</row>
    <row r="195" spans="2:53"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</row>
    <row r="196" spans="2:53"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</row>
    <row r="197" spans="2:53"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</row>
    <row r="198" spans="2:53"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</row>
    <row r="199" spans="2:53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</row>
    <row r="200" spans="2:53"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</row>
    <row r="201" spans="2:53"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</row>
    <row r="202" spans="2:53"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</row>
    <row r="203" spans="2:53"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</row>
    <row r="204" spans="2:53"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</row>
    <row r="205" spans="2:53"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</row>
    <row r="206" spans="2:53"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</row>
    <row r="207" spans="2:53"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</row>
    <row r="208" spans="2:53"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</row>
    <row r="209" spans="2:53"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</row>
    <row r="210" spans="2:53"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</row>
    <row r="211" spans="2:53"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</row>
    <row r="212" spans="2:53"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</row>
    <row r="213" spans="2:53"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</row>
    <row r="214" spans="2:53"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</row>
    <row r="215" spans="2:53"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</row>
    <row r="216" spans="2:53"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</row>
    <row r="217" spans="2:53"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</row>
    <row r="218" spans="2:53"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</row>
    <row r="219" spans="2:53"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</row>
    <row r="220" spans="2:53"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</row>
    <row r="221" spans="2:53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</row>
    <row r="222" spans="2:53"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</row>
    <row r="223" spans="2:53"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</row>
    <row r="224" spans="2:53"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</row>
    <row r="225" spans="2:53"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</row>
    <row r="226" spans="2:53"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</row>
    <row r="227" spans="2:53"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</row>
    <row r="228" spans="2:53"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</row>
    <row r="229" spans="2:53"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</row>
    <row r="230" spans="2:53"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</row>
    <row r="231" spans="2:53"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</row>
    <row r="232" spans="2:53"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</row>
    <row r="233" spans="2:53"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</row>
    <row r="234" spans="2:53"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</row>
    <row r="235" spans="2:53"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</row>
    <row r="236" spans="2:53"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</row>
    <row r="237" spans="2:53"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</row>
    <row r="238" spans="2:53"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</row>
    <row r="239" spans="2:53"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</row>
    <row r="240" spans="2:53"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</row>
    <row r="241" spans="2:53"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</row>
    <row r="242" spans="2:53"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</row>
    <row r="243" spans="2:53"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</row>
    <row r="244" spans="2:53"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</row>
    <row r="245" spans="2:53"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</row>
    <row r="246" spans="2:53"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</row>
    <row r="247" spans="2:53"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</row>
    <row r="248" spans="2:53"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</row>
    <row r="249" spans="2:53"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</row>
    <row r="250" spans="2:53"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</row>
    <row r="251" spans="2:53"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</row>
    <row r="252" spans="2:53"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</row>
    <row r="253" spans="2:53"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</row>
    <row r="254" spans="2:53"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</row>
    <row r="255" spans="2:53"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</row>
    <row r="256" spans="2:53"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</row>
    <row r="257" spans="2:53"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</row>
    <row r="258" spans="2:53"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</row>
    <row r="259" spans="2:53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</row>
    <row r="260" spans="2:53"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</row>
    <row r="261" spans="2:53"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</row>
    <row r="262" spans="2:53"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</row>
    <row r="263" spans="2:53"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</row>
    <row r="264" spans="2:53"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</row>
    <row r="265" spans="2:53"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</row>
    <row r="266" spans="2:53"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</row>
    <row r="267" spans="2:53"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</row>
    <row r="268" spans="2:53"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</row>
    <row r="269" spans="2:53"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</row>
    <row r="270" spans="2:53"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</row>
    <row r="271" spans="2:53"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</row>
    <row r="272" spans="2:53"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</row>
    <row r="273" spans="2:53"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</row>
    <row r="274" spans="2:53"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</row>
    <row r="275" spans="2:53"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</row>
    <row r="276" spans="2:53"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</row>
    <row r="277" spans="2:53"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</row>
    <row r="278" spans="2:53"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</row>
    <row r="279" spans="2:53"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</row>
    <row r="280" spans="2:53"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</row>
    <row r="281" spans="2:53"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</row>
    <row r="282" spans="2:53"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</row>
    <row r="283" spans="2:53"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</row>
    <row r="284" spans="2:53"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</row>
    <row r="285" spans="2:53"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</row>
    <row r="286" spans="2:53"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</row>
    <row r="287" spans="2:53"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</row>
    <row r="288" spans="2:53"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</row>
    <row r="289" spans="2:53"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</row>
    <row r="290" spans="2:53"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</row>
    <row r="291" spans="2:53"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</row>
    <row r="292" spans="2:53"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</row>
    <row r="293" spans="2:53"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</row>
    <row r="294" spans="2:53"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</row>
    <row r="295" spans="2:53"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</row>
    <row r="296" spans="2:53"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</row>
    <row r="297" spans="2:53"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</row>
    <row r="298" spans="2:53"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</row>
    <row r="299" spans="2:53"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</row>
    <row r="300" spans="2:53"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</row>
    <row r="301" spans="2:53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</row>
    <row r="302" spans="2:53"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</row>
    <row r="303" spans="2:53"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</row>
    <row r="304" spans="2:53"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</row>
    <row r="305" spans="2:53"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</row>
    <row r="306" spans="2:53"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</row>
    <row r="307" spans="2:53"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</row>
    <row r="308" spans="2:53"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</row>
    <row r="309" spans="2:53"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</row>
    <row r="310" spans="2:53"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</row>
    <row r="311" spans="2:53"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</row>
    <row r="312" spans="2:53"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</row>
    <row r="313" spans="2:53"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</row>
    <row r="314" spans="2:53"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</row>
    <row r="315" spans="2:53"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</row>
    <row r="316" spans="2:53"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</row>
    <row r="317" spans="2:53"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</row>
    <row r="318" spans="2:53"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</row>
    <row r="319" spans="2:53"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</row>
    <row r="320" spans="2:53"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</row>
    <row r="321" spans="2:53"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</row>
    <row r="322" spans="2:53"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</row>
    <row r="323" spans="2:53"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</row>
    <row r="324" spans="2:53"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</row>
    <row r="325" spans="2:53"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</row>
    <row r="326" spans="2:53"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</row>
    <row r="327" spans="2:53"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</row>
    <row r="328" spans="2:53"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</row>
    <row r="329" spans="2:53"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</row>
    <row r="330" spans="2:53"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</row>
    <row r="331" spans="2:53"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</row>
    <row r="332" spans="2:53"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</row>
    <row r="333" spans="2:53"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</row>
    <row r="334" spans="2:53"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</row>
    <row r="335" spans="2:53"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</row>
    <row r="336" spans="2:53"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</row>
    <row r="337" spans="2:53"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</row>
    <row r="338" spans="2:53"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</row>
    <row r="339" spans="2:53"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</row>
    <row r="340" spans="2:53"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</row>
    <row r="341" spans="2:53"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</row>
    <row r="342" spans="2:53"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</row>
    <row r="343" spans="2:53"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</row>
    <row r="344" spans="2:53"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</row>
    <row r="345" spans="2:53"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</row>
    <row r="346" spans="2:53"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</row>
    <row r="347" spans="2:53"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</row>
    <row r="348" spans="2:53"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</row>
    <row r="349" spans="2:53"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</row>
    <row r="350" spans="2:53"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</row>
    <row r="351" spans="2:53"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</row>
    <row r="352" spans="2:53"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</row>
    <row r="353" spans="2:53"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</row>
    <row r="354" spans="2:53"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</row>
    <row r="355" spans="2:53"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</row>
    <row r="356" spans="2:53"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</row>
    <row r="357" spans="2:53"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</row>
    <row r="358" spans="2:53"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</row>
    <row r="359" spans="2:53"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</row>
    <row r="360" spans="2:53"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</row>
    <row r="361" spans="2:53"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</row>
    <row r="362" spans="2:53"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</row>
    <row r="363" spans="2:53"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</row>
    <row r="364" spans="2:53"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</row>
    <row r="365" spans="2:53"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</row>
    <row r="366" spans="2:53"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</row>
    <row r="367" spans="2:53"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</row>
    <row r="368" spans="2:53"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</row>
    <row r="369" spans="2:53"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</row>
    <row r="370" spans="2:53"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</row>
    <row r="371" spans="2:53"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</row>
    <row r="372" spans="2:53"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</row>
    <row r="373" spans="2:53"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</row>
    <row r="374" spans="2:53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</row>
    <row r="375" spans="2:53"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</row>
    <row r="376" spans="2:53"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</row>
    <row r="377" spans="2:53"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</row>
    <row r="378" spans="2:53"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</row>
    <row r="379" spans="2:53"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</row>
    <row r="380" spans="2:53"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</row>
    <row r="381" spans="2:53"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</row>
    <row r="382" spans="2:53"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</row>
    <row r="383" spans="2:53"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</row>
    <row r="384" spans="2:53"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</row>
    <row r="385" spans="2:53"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</row>
    <row r="386" spans="2:53"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</row>
    <row r="387" spans="2:53"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</row>
    <row r="388" spans="2:53"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</row>
    <row r="389" spans="2:53"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</row>
    <row r="390" spans="2:53"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</row>
    <row r="391" spans="2:53"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</row>
    <row r="392" spans="2:53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</row>
    <row r="393" spans="2:53"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</row>
    <row r="394" spans="2:53"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</row>
    <row r="395" spans="2:53"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</row>
    <row r="396" spans="2:53"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</row>
    <row r="397" spans="2:53"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</row>
    <row r="398" spans="2:53"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</row>
    <row r="399" spans="2:53"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</row>
    <row r="400" spans="2:53"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</row>
    <row r="401" spans="2:53"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</row>
    <row r="402" spans="2:53"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</row>
    <row r="403" spans="2:53"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</row>
    <row r="404" spans="2:53"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</row>
    <row r="405" spans="2:53"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</row>
    <row r="406" spans="2:53"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</row>
    <row r="407" spans="2:53"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</row>
    <row r="408" spans="2:53"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</row>
    <row r="409" spans="2:53"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</row>
    <row r="410" spans="2:53"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</row>
    <row r="411" spans="2:53"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</row>
    <row r="412" spans="2:53"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</row>
    <row r="413" spans="2:53"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</row>
    <row r="414" spans="2:53"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</row>
    <row r="415" spans="2:53"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</row>
    <row r="416" spans="2:53"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</row>
    <row r="417" spans="2:53"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</row>
    <row r="418" spans="2:53"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</row>
    <row r="419" spans="2:53"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</row>
    <row r="420" spans="2:53"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</row>
    <row r="421" spans="2:53"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</row>
    <row r="422" spans="2:53"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</row>
    <row r="423" spans="2:53"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</row>
    <row r="424" spans="2:53"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</row>
    <row r="425" spans="2:53"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</row>
    <row r="426" spans="2:53"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</row>
    <row r="427" spans="2:53"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</row>
    <row r="428" spans="2:53"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</row>
    <row r="429" spans="2:53"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</row>
    <row r="430" spans="2:53"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</row>
    <row r="431" spans="2:53"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</row>
    <row r="432" spans="2:53"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</row>
    <row r="433" spans="2:53"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</row>
    <row r="434" spans="2:53"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</row>
    <row r="435" spans="2:53"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</row>
    <row r="436" spans="2:53"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</row>
    <row r="437" spans="2:53"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</row>
    <row r="438" spans="2:53"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</row>
    <row r="439" spans="2:53"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</row>
    <row r="440" spans="2:53"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</row>
    <row r="441" spans="2:53"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</row>
    <row r="442" spans="2:53"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</row>
    <row r="443" spans="2:53"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</row>
    <row r="444" spans="2:53"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</row>
    <row r="445" spans="2:53"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</row>
    <row r="446" spans="2:53"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</row>
    <row r="447" spans="2:53"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</row>
    <row r="448" spans="2:53"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</row>
    <row r="449" spans="2:53"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</row>
    <row r="450" spans="2:53"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</row>
    <row r="451" spans="2:53"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</row>
    <row r="452" spans="2:53"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</row>
    <row r="453" spans="2:53"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</row>
    <row r="454" spans="2:53"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</row>
    <row r="455" spans="2:53"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</row>
    <row r="456" spans="2:53"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</row>
    <row r="457" spans="2:53"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</row>
    <row r="458" spans="2:53"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</row>
    <row r="459" spans="2:53"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</row>
    <row r="460" spans="2:53"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</row>
    <row r="461" spans="2:53"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</row>
    <row r="462" spans="2:53"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</row>
    <row r="463" spans="2:53"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</row>
    <row r="464" spans="2:53"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</row>
    <row r="465" spans="2:53"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</row>
    <row r="466" spans="2:53"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</row>
    <row r="467" spans="2:53"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</row>
    <row r="468" spans="2:53"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</row>
    <row r="469" spans="2:53"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</row>
    <row r="470" spans="2:53"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</row>
    <row r="471" spans="2:53"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</row>
    <row r="472" spans="2:53"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</row>
    <row r="473" spans="2:53"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</row>
    <row r="474" spans="2:53"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</row>
    <row r="475" spans="2:53"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</row>
    <row r="476" spans="2:53"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</row>
    <row r="477" spans="2:53"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</row>
    <row r="478" spans="2:53"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</row>
    <row r="479" spans="2:53"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</row>
    <row r="480" spans="2:53"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</row>
    <row r="481" spans="2:53"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</row>
    <row r="482" spans="2:53"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</row>
    <row r="483" spans="2:53"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</row>
    <row r="484" spans="2:53"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</row>
    <row r="485" spans="2:53"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</row>
    <row r="486" spans="2:53"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</row>
    <row r="487" spans="2:53"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</row>
    <row r="488" spans="2:53"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</row>
    <row r="489" spans="2:53"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</row>
    <row r="490" spans="2:53"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</row>
    <row r="491" spans="2:53"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</row>
    <row r="492" spans="2:53"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</row>
    <row r="493" spans="2:53"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</row>
    <row r="494" spans="2:53"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</row>
    <row r="495" spans="2:53"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</row>
    <row r="496" spans="2:53"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</row>
    <row r="497" spans="2:53"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</row>
    <row r="498" spans="2:53"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</row>
    <row r="499" spans="2:53"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</row>
    <row r="500" spans="2:53"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</row>
    <row r="501" spans="2:53"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</row>
    <row r="502" spans="2:53"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</row>
    <row r="503" spans="2:53"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</row>
    <row r="504" spans="2:53"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</row>
    <row r="505" spans="2:53"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</row>
    <row r="506" spans="2:53"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</row>
    <row r="507" spans="2:53"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</row>
    <row r="508" spans="2:53"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</row>
    <row r="509" spans="2:53"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</row>
    <row r="510" spans="2:53"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</row>
    <row r="511" spans="2:53"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</row>
    <row r="512" spans="2:53"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</row>
    <row r="513" spans="2:53"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</row>
    <row r="514" spans="2:53"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</row>
    <row r="515" spans="2:53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</row>
    <row r="516" spans="2:53"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</row>
    <row r="517" spans="2:53"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</row>
    <row r="518" spans="2:53"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</row>
    <row r="519" spans="2:53"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</row>
    <row r="520" spans="2:53"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</row>
    <row r="521" spans="2:53"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</row>
    <row r="522" spans="2:53"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</row>
    <row r="523" spans="2:53"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</row>
    <row r="524" spans="2:53"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</row>
    <row r="525" spans="2:53"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</row>
    <row r="526" spans="2:53"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</row>
    <row r="527" spans="2:53"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</row>
    <row r="528" spans="2:53"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</row>
    <row r="529" spans="2:53"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</row>
    <row r="530" spans="2:53"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</row>
    <row r="531" spans="2:53"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</row>
    <row r="532" spans="2:53"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</row>
    <row r="533" spans="2:53"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</row>
    <row r="534" spans="2:53"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</row>
    <row r="535" spans="2:53"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</row>
    <row r="536" spans="2:53"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</row>
    <row r="537" spans="2:53"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</row>
    <row r="538" spans="2:53"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</row>
    <row r="539" spans="2:53"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</row>
    <row r="540" spans="2:53"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</row>
    <row r="541" spans="2:53"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</row>
    <row r="542" spans="2:53"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</row>
    <row r="543" spans="2:53"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</row>
    <row r="544" spans="2:53"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</row>
    <row r="545" spans="2:53"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</row>
    <row r="546" spans="2:53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</row>
    <row r="547" spans="2:53"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</row>
    <row r="548" spans="2:53"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</row>
    <row r="549" spans="2:53"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</row>
    <row r="550" spans="2:53"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</row>
    <row r="551" spans="2:53"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</row>
    <row r="552" spans="2:53"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</row>
    <row r="553" spans="2:53"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</row>
    <row r="554" spans="2:53"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</row>
    <row r="555" spans="2:53"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</row>
    <row r="556" spans="2:53"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</row>
    <row r="557" spans="2:53"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</row>
    <row r="558" spans="2:53"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</row>
    <row r="559" spans="2:53"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</row>
    <row r="560" spans="2:53"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</row>
    <row r="561" spans="2:53"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</row>
    <row r="562" spans="2:53"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</row>
    <row r="563" spans="2:53"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</row>
    <row r="564" spans="2:53"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</row>
    <row r="565" spans="2:53"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</row>
    <row r="566" spans="2:53"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</row>
    <row r="567" spans="2:53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</row>
    <row r="568" spans="2:53"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</row>
    <row r="569" spans="2:53"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</row>
    <row r="570" spans="2:53"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</row>
    <row r="571" spans="2:53"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</row>
    <row r="572" spans="2:53"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</row>
    <row r="573" spans="2:53"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</row>
    <row r="574" spans="2:53"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</row>
    <row r="575" spans="2:53"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</row>
    <row r="576" spans="2:53"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</row>
    <row r="577" spans="2:53"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</row>
    <row r="578" spans="2:53"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</row>
    <row r="579" spans="2:53"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</row>
    <row r="580" spans="2:53"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</row>
    <row r="581" spans="2:53"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</row>
    <row r="582" spans="2:53"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</row>
    <row r="583" spans="2:53"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</row>
    <row r="584" spans="2:53"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</row>
    <row r="585" spans="2:53"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</row>
    <row r="586" spans="2:53"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</row>
    <row r="587" spans="2:53"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</row>
    <row r="588" spans="2:53"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</row>
    <row r="589" spans="2:53"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</row>
    <row r="590" spans="2:53"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</row>
    <row r="591" spans="2:53"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</row>
    <row r="592" spans="2:53"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</row>
    <row r="593" spans="2:53"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</row>
    <row r="594" spans="2:53"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</row>
    <row r="595" spans="2:53"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</row>
    <row r="596" spans="2:53"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</row>
    <row r="597" spans="2:53"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</row>
    <row r="598" spans="2:53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</row>
    <row r="599" spans="2:53"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</row>
    <row r="600" spans="2:53"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</row>
    <row r="601" spans="2:53"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</row>
    <row r="602" spans="2:53"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</row>
    <row r="603" spans="2:53"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</row>
    <row r="604" spans="2:53"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</row>
    <row r="605" spans="2:53"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</row>
    <row r="606" spans="2:53"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</row>
    <row r="607" spans="2:53"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</row>
    <row r="608" spans="2:53"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</row>
    <row r="609" spans="2:53"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</row>
    <row r="610" spans="2:53"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</row>
    <row r="611" spans="2:53"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</row>
    <row r="612" spans="2:53"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</row>
    <row r="613" spans="2:53"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</row>
    <row r="614" spans="2:53"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</row>
    <row r="615" spans="2:53"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</row>
    <row r="616" spans="2:53"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</row>
    <row r="617" spans="2:53"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</row>
    <row r="618" spans="2:53"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</row>
    <row r="619" spans="2:53"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</row>
    <row r="620" spans="2:53"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</row>
    <row r="621" spans="2:53"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</row>
    <row r="622" spans="2:53"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</row>
    <row r="623" spans="2:53"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</row>
    <row r="624" spans="2:53"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</row>
    <row r="625" spans="2:53"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</row>
    <row r="626" spans="2:53"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</row>
    <row r="627" spans="2:53"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</row>
    <row r="628" spans="2:53"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</row>
    <row r="629" spans="2:53"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</row>
    <row r="630" spans="2:53"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</row>
    <row r="631" spans="2:53"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</row>
    <row r="632" spans="2:53"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</row>
    <row r="633" spans="2:53"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</row>
    <row r="634" spans="2:53"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</row>
    <row r="635" spans="2:53"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</row>
    <row r="636" spans="2:53"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</row>
    <row r="637" spans="2:53"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</row>
    <row r="638" spans="2:53"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</row>
    <row r="639" spans="2:53"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</row>
    <row r="640" spans="2:53"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</row>
    <row r="641" spans="2:53"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</row>
    <row r="642" spans="2:53"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</row>
    <row r="643" spans="2:53"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</row>
    <row r="644" spans="2:53"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</row>
    <row r="645" spans="2:53"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</row>
    <row r="646" spans="2:53"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</row>
    <row r="647" spans="2:53"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</row>
    <row r="648" spans="2:53"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</row>
    <row r="649" spans="2:53"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</row>
    <row r="650" spans="2:53"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</row>
    <row r="651" spans="2:53"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</row>
    <row r="652" spans="2:53"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</row>
    <row r="653" spans="2:53"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</row>
    <row r="654" spans="2:53"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</row>
    <row r="655" spans="2:53"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</row>
    <row r="656" spans="2:53"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</row>
    <row r="657" spans="2:53"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</row>
    <row r="658" spans="2:53"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</row>
    <row r="659" spans="2:53"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</row>
    <row r="660" spans="2:53"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</row>
    <row r="661" spans="2:53"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</row>
    <row r="662" spans="2:53"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</row>
    <row r="663" spans="2:53"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</row>
    <row r="664" spans="2:53"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</row>
    <row r="665" spans="2:53"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</row>
    <row r="666" spans="2:53"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</row>
    <row r="667" spans="2:53"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</row>
    <row r="668" spans="2:53"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</row>
    <row r="669" spans="2:53"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</row>
    <row r="670" spans="2:53"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</row>
    <row r="671" spans="2:53"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</row>
    <row r="672" spans="2:53"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</row>
    <row r="673" spans="2:53"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</row>
    <row r="674" spans="2:53"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</row>
    <row r="675" spans="2:53"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</row>
    <row r="676" spans="2:53"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</row>
    <row r="677" spans="2:53"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</row>
    <row r="678" spans="2:53"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</row>
    <row r="679" spans="2:53"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</row>
    <row r="680" spans="2:53"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</row>
    <row r="681" spans="2:53"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</row>
    <row r="682" spans="2:53"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</row>
    <row r="683" spans="2:53"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</row>
    <row r="684" spans="2:53"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</row>
    <row r="685" spans="2:53"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</row>
    <row r="686" spans="2:53"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</row>
    <row r="687" spans="2:53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</row>
    <row r="688" spans="2:53"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</row>
    <row r="689" spans="2:53"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</row>
    <row r="690" spans="2:53"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</row>
    <row r="691" spans="2:53"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</row>
    <row r="692" spans="2:53"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</row>
    <row r="693" spans="2:53"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</row>
    <row r="694" spans="2:53"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</row>
    <row r="695" spans="2:53"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</row>
    <row r="696" spans="2:53"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</row>
    <row r="697" spans="2:53"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</row>
    <row r="698" spans="2:53"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</row>
    <row r="699" spans="2:53"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</row>
    <row r="700" spans="2:53"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</row>
    <row r="701" spans="2:53"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</row>
    <row r="702" spans="2:53"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</row>
    <row r="703" spans="2:53"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</row>
    <row r="704" spans="2:53"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</row>
    <row r="705" spans="2:53"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</row>
    <row r="706" spans="2:53"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</row>
    <row r="707" spans="2:53"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</row>
    <row r="708" spans="2:53"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</row>
    <row r="709" spans="2:53"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</row>
    <row r="710" spans="2:53"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</row>
    <row r="711" spans="2:53"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</row>
    <row r="712" spans="2:53"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</row>
    <row r="713" spans="2:53"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</row>
    <row r="714" spans="2:53"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</row>
    <row r="715" spans="2:53"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</row>
    <row r="716" spans="2:53"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</row>
    <row r="717" spans="2:53"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</row>
    <row r="718" spans="2:53"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</row>
    <row r="719" spans="2:53"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</row>
    <row r="720" spans="2:53"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</row>
    <row r="721" spans="2:53"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</row>
    <row r="722" spans="2:53"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</row>
    <row r="723" spans="2:53"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</row>
    <row r="724" spans="2:53"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</row>
    <row r="725" spans="2:53"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</row>
    <row r="726" spans="2:53"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</row>
    <row r="727" spans="2:53"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</row>
    <row r="728" spans="2:53"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</row>
    <row r="729" spans="2:53"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</row>
    <row r="730" spans="2:53"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</row>
    <row r="731" spans="2:53"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</row>
    <row r="732" spans="2:53"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</row>
    <row r="733" spans="2:53"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</row>
    <row r="734" spans="2:53"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</row>
    <row r="735" spans="2:53"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</row>
    <row r="736" spans="2:53"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</row>
    <row r="737" spans="2:53"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</row>
    <row r="738" spans="2:53"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</row>
    <row r="739" spans="2:53"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</row>
    <row r="740" spans="2:53"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</row>
    <row r="741" spans="2:53"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</row>
    <row r="742" spans="2:53"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</row>
    <row r="743" spans="2:53"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</row>
    <row r="744" spans="2:53"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</row>
    <row r="745" spans="2:53"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</row>
    <row r="746" spans="2:53"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</row>
    <row r="747" spans="2:53"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</row>
    <row r="748" spans="2:53"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</row>
    <row r="749" spans="2:53"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</row>
    <row r="750" spans="2:53"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</row>
    <row r="751" spans="2:53"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</row>
    <row r="752" spans="2:53"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</row>
    <row r="753" spans="2:53"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</row>
    <row r="754" spans="2:53"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</row>
    <row r="755" spans="2:53"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</row>
    <row r="756" spans="2:53"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</row>
    <row r="757" spans="2:53"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</row>
    <row r="758" spans="2:53"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</row>
    <row r="759" spans="2:53"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</row>
    <row r="760" spans="2:53"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</row>
    <row r="761" spans="2:53"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</row>
    <row r="762" spans="2:53"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</row>
    <row r="763" spans="2:53"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</row>
    <row r="764" spans="2:53"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</row>
    <row r="765" spans="2:53"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</row>
    <row r="766" spans="2:53"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</row>
    <row r="767" spans="2:53"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</row>
    <row r="768" spans="2:53"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</row>
    <row r="769" spans="2:53"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</row>
    <row r="770" spans="2:53"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</row>
    <row r="771" spans="2:53"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</row>
    <row r="772" spans="2:53"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</row>
    <row r="773" spans="2:53"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</row>
    <row r="774" spans="2:53"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</row>
    <row r="775" spans="2:53"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</row>
    <row r="776" spans="2:53"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</row>
    <row r="777" spans="2:53"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</row>
    <row r="778" spans="2:53"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</row>
    <row r="779" spans="2:53"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</row>
    <row r="780" spans="2:53"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</row>
    <row r="781" spans="2:53"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</row>
    <row r="782" spans="2:53"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</row>
    <row r="783" spans="2:53"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</row>
    <row r="784" spans="2:53"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</row>
    <row r="785" spans="2:53"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</row>
    <row r="786" spans="2:53"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</row>
    <row r="787" spans="2:53"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</row>
    <row r="788" spans="2:53"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</row>
    <row r="789" spans="2:53"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</row>
    <row r="790" spans="2:53"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</row>
    <row r="791" spans="2:53"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</row>
    <row r="792" spans="2:53"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</row>
    <row r="793" spans="2:53"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</row>
    <row r="794" spans="2:53"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</row>
    <row r="795" spans="2:53"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</row>
    <row r="796" spans="2:53"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</row>
    <row r="797" spans="2:53"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</row>
    <row r="798" spans="2:53"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</row>
    <row r="799" spans="2:53"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</row>
    <row r="800" spans="2:53"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</row>
    <row r="801" spans="2:53"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</row>
    <row r="802" spans="2:53"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</row>
    <row r="803" spans="2:53"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</row>
    <row r="804" spans="2:53"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</row>
    <row r="805" spans="2:53"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</row>
    <row r="806" spans="2:53"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</row>
    <row r="807" spans="2:53"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</row>
    <row r="808" spans="2:53"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</row>
    <row r="809" spans="2:53"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</row>
    <row r="810" spans="2:53"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</row>
    <row r="811" spans="2:53"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</row>
    <row r="812" spans="2:53"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</row>
    <row r="813" spans="2:53"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</row>
    <row r="814" spans="2:53"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</row>
    <row r="815" spans="2:53"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</row>
    <row r="816" spans="2:53"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</row>
    <row r="817" spans="2:53"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</row>
    <row r="818" spans="2:53"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</row>
    <row r="819" spans="2:53"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</row>
    <row r="820" spans="2:53"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</row>
    <row r="821" spans="2:53"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</row>
    <row r="822" spans="2:53"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</row>
    <row r="823" spans="2:53"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</row>
    <row r="824" spans="2:53"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</row>
    <row r="825" spans="2:53"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</row>
    <row r="826" spans="2:53"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</row>
    <row r="827" spans="2:53"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</row>
    <row r="828" spans="2:53"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</row>
    <row r="829" spans="2:53"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</row>
    <row r="830" spans="2:53"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</row>
    <row r="831" spans="2:53"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</row>
    <row r="832" spans="2:53"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</row>
    <row r="833" spans="2:53"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</row>
    <row r="834" spans="2:53"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</row>
    <row r="835" spans="2:53"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</row>
    <row r="836" spans="2:53"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</row>
    <row r="837" spans="2:53"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</row>
    <row r="838" spans="2:53"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</row>
    <row r="839" spans="2:53"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</row>
    <row r="840" spans="2:53"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</row>
    <row r="841" spans="2:53"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</row>
    <row r="842" spans="2:53"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</row>
    <row r="843" spans="2:53"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</row>
    <row r="844" spans="2:53"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</row>
    <row r="845" spans="2:53"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</row>
    <row r="846" spans="2:53"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</row>
    <row r="847" spans="2:53"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</row>
    <row r="848" spans="2:53"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</row>
    <row r="849" spans="2:53"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</row>
    <row r="850" spans="2:53"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</row>
    <row r="851" spans="2:53"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</row>
    <row r="852" spans="2:53"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</row>
    <row r="853" spans="2:53"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</row>
    <row r="854" spans="2:53"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</row>
    <row r="855" spans="2:53"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</row>
    <row r="856" spans="2:53"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</row>
    <row r="857" spans="2:53"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</row>
    <row r="858" spans="2:53"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</row>
    <row r="859" spans="2:53"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</row>
    <row r="860" spans="2:53"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</row>
    <row r="861" spans="2:53"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</row>
    <row r="862" spans="2:53"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</row>
    <row r="863" spans="2:53"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</row>
    <row r="864" spans="2:53"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</row>
    <row r="865" spans="2:53"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</row>
    <row r="866" spans="2:53"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</row>
    <row r="867" spans="2:53"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</row>
    <row r="868" spans="2:53"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</row>
    <row r="869" spans="2:53"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</row>
    <row r="870" spans="2:53"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</row>
    <row r="871" spans="2:53"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</row>
    <row r="872" spans="2:53"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</row>
    <row r="873" spans="2:53"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</row>
    <row r="874" spans="2:53"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</row>
    <row r="875" spans="2:53"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</row>
    <row r="876" spans="2:53"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</row>
    <row r="877" spans="2:53"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</row>
    <row r="878" spans="2:53"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</row>
    <row r="879" spans="2:53"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</row>
    <row r="880" spans="2:53"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</row>
    <row r="881" spans="2:53"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</row>
    <row r="882" spans="2:53"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</row>
    <row r="883" spans="2:53"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</row>
    <row r="884" spans="2:53"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</row>
    <row r="885" spans="2:53"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</row>
    <row r="886" spans="2:53"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</row>
    <row r="887" spans="2:53"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</row>
    <row r="888" spans="2:53"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</row>
    <row r="889" spans="2:53"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</row>
    <row r="890" spans="2:53"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</row>
    <row r="891" spans="2:53"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</row>
    <row r="892" spans="2:53"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</row>
    <row r="893" spans="2:53"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</row>
    <row r="894" spans="2:53"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</row>
    <row r="895" spans="2:53"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</row>
    <row r="896" spans="2:53"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</row>
    <row r="897" spans="2:53"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</row>
    <row r="898" spans="2:53"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</row>
    <row r="899" spans="2:53"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</row>
    <row r="900" spans="2:53"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</row>
    <row r="901" spans="2:53"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</row>
    <row r="902" spans="2:53"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</row>
    <row r="903" spans="2:53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</row>
    <row r="904" spans="2:53"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</row>
    <row r="905" spans="2:53"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</row>
    <row r="906" spans="2:53"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</row>
    <row r="907" spans="2:53"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</row>
    <row r="908" spans="2:53"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</row>
    <row r="909" spans="2:53"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</row>
    <row r="910" spans="2:53"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</row>
    <row r="911" spans="2:53"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</row>
    <row r="912" spans="2:53"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</row>
    <row r="913" spans="2:53"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</row>
    <row r="914" spans="2:53"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</row>
    <row r="915" spans="2:53"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</row>
    <row r="916" spans="2:53"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</row>
    <row r="917" spans="2:53"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</row>
    <row r="918" spans="2:53"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</row>
    <row r="919" spans="2:53"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</row>
    <row r="920" spans="2:53"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</row>
    <row r="921" spans="2:53"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</row>
    <row r="922" spans="2:53"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</row>
    <row r="923" spans="2:53"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</row>
    <row r="924" spans="2:53"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</row>
    <row r="925" spans="2:53"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</row>
    <row r="926" spans="2:53"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</row>
    <row r="927" spans="2:53"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</row>
    <row r="928" spans="2:53"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</row>
    <row r="929" spans="2:53"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</row>
    <row r="930" spans="2:53"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</row>
    <row r="931" spans="2:53"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</row>
    <row r="932" spans="2:53"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</row>
    <row r="933" spans="2:53"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</row>
    <row r="934" spans="2:53"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</row>
    <row r="935" spans="2:53"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</row>
    <row r="936" spans="2:53"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</row>
    <row r="937" spans="2:53"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</row>
    <row r="938" spans="2:53"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</row>
    <row r="939" spans="2:53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</row>
    <row r="940" spans="2:53"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</row>
    <row r="941" spans="2:53"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</row>
    <row r="942" spans="2:53"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</row>
    <row r="943" spans="2:53"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</row>
    <row r="944" spans="2:53"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</row>
    <row r="945" spans="2:53"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</row>
    <row r="946" spans="2:53"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</row>
    <row r="947" spans="2:53"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</row>
    <row r="948" spans="2:53"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</row>
    <row r="949" spans="2:53"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</row>
    <row r="950" spans="2:53"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</row>
    <row r="951" spans="2:53"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</row>
    <row r="952" spans="2:53"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</row>
    <row r="953" spans="2:53"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</row>
    <row r="954" spans="2:53"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</row>
    <row r="955" spans="2:53"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</row>
    <row r="956" spans="2:53"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</row>
    <row r="957" spans="2:53"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</row>
    <row r="958" spans="2:53"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</row>
    <row r="959" spans="2:53"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</row>
    <row r="960" spans="2:53"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</row>
    <row r="961" spans="2:53"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</row>
    <row r="962" spans="2:53"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</row>
    <row r="963" spans="2:53"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</row>
    <row r="964" spans="2:53"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</row>
    <row r="965" spans="2:53"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</row>
    <row r="966" spans="2:53"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</row>
    <row r="967" spans="2:53"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</row>
    <row r="968" spans="2:53"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</row>
    <row r="969" spans="2:53"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</row>
    <row r="970" spans="2:53"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</row>
    <row r="971" spans="2:53"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</row>
    <row r="972" spans="2:53"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</row>
    <row r="973" spans="2:53"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</row>
    <row r="974" spans="2:53"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</row>
    <row r="975" spans="2:53"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</row>
    <row r="976" spans="2:53"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</row>
    <row r="977" spans="2:53"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</row>
    <row r="978" spans="2:53"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</row>
    <row r="979" spans="2:53"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</row>
    <row r="980" spans="2:53"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</row>
    <row r="981" spans="2:53"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</row>
    <row r="982" spans="2:53"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</row>
    <row r="983" spans="2:53"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</row>
    <row r="984" spans="2:53"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</row>
    <row r="985" spans="2:53"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</row>
    <row r="986" spans="2:53"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</row>
    <row r="987" spans="2:53"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</row>
    <row r="988" spans="2:53"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</row>
    <row r="989" spans="2:53"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</row>
    <row r="990" spans="2:53"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</row>
    <row r="991" spans="2:53"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</row>
    <row r="992" spans="2:53"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</row>
    <row r="993" spans="2:53"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</row>
    <row r="994" spans="2:53"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</row>
    <row r="995" spans="2:53"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</row>
    <row r="996" spans="2:53"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</row>
    <row r="997" spans="2:53"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</row>
    <row r="998" spans="2:53"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</row>
    <row r="999" spans="2:53"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</row>
    <row r="1000" spans="2:53"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</row>
    <row r="1001" spans="2:53"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</row>
    <row r="1002" spans="2:53"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</row>
    <row r="1003" spans="2:53"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</row>
    <row r="1004" spans="2:53"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</row>
    <row r="1005" spans="2:53"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</row>
    <row r="1006" spans="2:53"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</row>
    <row r="1007" spans="2:53"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</row>
    <row r="1008" spans="2:53"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</row>
    <row r="1009" spans="2:53"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</row>
    <row r="1010" spans="2:53"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</row>
    <row r="1011" spans="2:53"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</row>
    <row r="1012" spans="2:53"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</row>
    <row r="1013" spans="2:53"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</row>
    <row r="1014" spans="2:53"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</row>
    <row r="1015" spans="2:53"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</row>
    <row r="1016" spans="2:53"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</row>
    <row r="1017" spans="2:53"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</row>
    <row r="1018" spans="2:53"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</row>
    <row r="1019" spans="2:53"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</row>
    <row r="1020" spans="2:53"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</row>
    <row r="1021" spans="2:53"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</row>
    <row r="1022" spans="2:53"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</row>
    <row r="1023" spans="2:53"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</row>
    <row r="1024" spans="2:53"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</row>
    <row r="1025" spans="2:53"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</row>
    <row r="1026" spans="2:53"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</row>
    <row r="1027" spans="2:53"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</row>
    <row r="1028" spans="2:53"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</row>
    <row r="1029" spans="2:53"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</row>
    <row r="1030" spans="2:53"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</row>
    <row r="1031" spans="2:53"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</row>
    <row r="1032" spans="2:53"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</row>
    <row r="1033" spans="2:53"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</row>
    <row r="1034" spans="2:53"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</row>
    <row r="1035" spans="2:53"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</row>
    <row r="1036" spans="2:53"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</row>
    <row r="1037" spans="2:53"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</row>
    <row r="1038" spans="2:53"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</row>
    <row r="1039" spans="2:53"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</row>
    <row r="1040" spans="2:53"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</row>
    <row r="1041" spans="2:53"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</row>
    <row r="1042" spans="2:53"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</row>
    <row r="1043" spans="2:53"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</row>
    <row r="1044" spans="2:53"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</row>
    <row r="1045" spans="2:53"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</row>
    <row r="1046" spans="2:53"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</row>
    <row r="1047" spans="2:53"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</row>
    <row r="1048" spans="2:53"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</row>
    <row r="1049" spans="2:53"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</row>
    <row r="1050" spans="2:53"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</row>
    <row r="1051" spans="2:53"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</row>
    <row r="1052" spans="2:53"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</row>
    <row r="1053" spans="2:53"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</row>
    <row r="1054" spans="2:53"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</row>
    <row r="1055" spans="2:53"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</row>
    <row r="1056" spans="2:53"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</row>
    <row r="1057" spans="2:53"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</row>
    <row r="1058" spans="2:53"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</row>
    <row r="1059" spans="2:53"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</row>
    <row r="1060" spans="2:53"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</row>
    <row r="1061" spans="2:53"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</row>
    <row r="1062" spans="2:53"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</row>
    <row r="1063" spans="2:53"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</row>
    <row r="1064" spans="2:53"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</row>
    <row r="1065" spans="2:53"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</row>
    <row r="1066" spans="2:53"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</row>
    <row r="1067" spans="2:53"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</row>
    <row r="1068" spans="2:53"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</row>
    <row r="1069" spans="2:53"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</row>
    <row r="1070" spans="2:53"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</row>
    <row r="1071" spans="2:53"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</row>
    <row r="1072" spans="2:53"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</row>
    <row r="1073" spans="2:53"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</row>
    <row r="1074" spans="2:53"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</row>
    <row r="1075" spans="2:53"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</row>
    <row r="1076" spans="2:53"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</row>
    <row r="1077" spans="2:53"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</row>
    <row r="1078" spans="2:53"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</row>
    <row r="1079" spans="2:53"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</row>
    <row r="1080" spans="2:53"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</row>
    <row r="1081" spans="2:53"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</row>
    <row r="1082" spans="2:53"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</row>
    <row r="1083" spans="2:53"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</row>
    <row r="1084" spans="2:53"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</row>
    <row r="1085" spans="2:53"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</row>
    <row r="1086" spans="2:53"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</row>
    <row r="1087" spans="2:53"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</row>
    <row r="1088" spans="2:53"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</row>
    <row r="1089" spans="2:53"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</row>
    <row r="1090" spans="2:53"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</row>
    <row r="1091" spans="2:53"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</row>
    <row r="1092" spans="2:53"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</row>
    <row r="1093" spans="2:53"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</row>
    <row r="1094" spans="2:53"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</row>
    <row r="1095" spans="2:53"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</row>
    <row r="1096" spans="2:53"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</row>
    <row r="1097" spans="2:53"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</row>
    <row r="1098" spans="2:53"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</row>
    <row r="1099" spans="2:53"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</row>
    <row r="1100" spans="2:53"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</row>
    <row r="1101" spans="2:53"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</row>
    <row r="1102" spans="2:53"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</row>
    <row r="1103" spans="2:53"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</row>
    <row r="1104" spans="2:53"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</row>
    <row r="1105" spans="2:53"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</row>
    <row r="1106" spans="2:53"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</row>
    <row r="1107" spans="2:53"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</row>
    <row r="1108" spans="2:53"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</row>
    <row r="1109" spans="2:53"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</row>
    <row r="1110" spans="2:53"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</row>
    <row r="1111" spans="2:53"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</row>
    <row r="1112" spans="2:53"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</row>
    <row r="1113" spans="2:53"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</row>
    <row r="1114" spans="2:53"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</row>
    <row r="1115" spans="2:53"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</row>
    <row r="1116" spans="2:53"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</row>
    <row r="1117" spans="2:53"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</row>
    <row r="1118" spans="2:53"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</row>
    <row r="1119" spans="2:53"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</row>
    <row r="1120" spans="2:53"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</row>
    <row r="1121" spans="2:53"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</row>
    <row r="1122" spans="2:53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</row>
    <row r="1123" spans="2:53"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</row>
    <row r="1124" spans="2:53"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</row>
    <row r="1125" spans="2:53"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</row>
    <row r="1126" spans="2:53"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</row>
    <row r="1127" spans="2:53"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</row>
    <row r="1128" spans="2:53"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</row>
    <row r="1129" spans="2:53"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</row>
    <row r="1130" spans="2:53"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</row>
    <row r="1131" spans="2:53"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</row>
    <row r="1132" spans="2:53"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</row>
    <row r="1133" spans="2:53"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</row>
    <row r="1134" spans="2:53"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</row>
    <row r="1135" spans="2:53"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</row>
    <row r="1136" spans="2:53"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</row>
    <row r="1137" spans="2:53"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</row>
    <row r="1138" spans="2:53"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</row>
    <row r="1139" spans="2:53"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</row>
    <row r="1140" spans="2:53"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</row>
    <row r="1141" spans="2:53"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</row>
    <row r="1142" spans="2:53"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</row>
    <row r="1143" spans="2:53"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</row>
    <row r="1144" spans="2:53"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</row>
    <row r="1145" spans="2:53"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</row>
    <row r="1146" spans="2:53"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</row>
    <row r="1147" spans="2:53"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</row>
    <row r="1148" spans="2:53"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</row>
    <row r="1149" spans="2:53"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</row>
    <row r="1150" spans="2:53"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</row>
    <row r="1151" spans="2:53"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</row>
    <row r="1152" spans="2:53"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</row>
    <row r="1153" spans="2:53"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</row>
    <row r="1154" spans="2:53"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</row>
    <row r="1155" spans="2:53"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</row>
    <row r="1156" spans="2:53"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</row>
    <row r="1157" spans="2:53"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</row>
    <row r="1158" spans="2:53"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</row>
    <row r="1159" spans="2:53"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</row>
    <row r="1160" spans="2:53"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</row>
    <row r="1161" spans="2:53"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</row>
    <row r="1162" spans="2:53"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</row>
    <row r="1163" spans="2:53"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</row>
    <row r="1164" spans="2:53"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</row>
    <row r="1165" spans="2:53"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</row>
    <row r="1166" spans="2:53"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</row>
    <row r="1167" spans="2:53"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</row>
    <row r="1168" spans="2:53"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</row>
    <row r="1169" spans="2:53"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</row>
    <row r="1170" spans="2:53"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</row>
    <row r="1171" spans="2:53"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</row>
    <row r="1172" spans="2:53"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</row>
    <row r="1173" spans="2:53"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</row>
    <row r="1174" spans="2:53"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</row>
    <row r="1175" spans="2:53"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</row>
    <row r="1176" spans="2:53"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</row>
    <row r="1177" spans="2:53"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</row>
    <row r="1178" spans="2:53"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</row>
    <row r="1179" spans="2:53"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</row>
    <row r="1180" spans="2:53"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</row>
    <row r="1181" spans="2:53"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</row>
    <row r="1182" spans="2:53"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</row>
    <row r="1183" spans="2:53"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</row>
    <row r="1184" spans="2:53"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</row>
    <row r="1185" spans="2:53"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</row>
    <row r="1186" spans="2:53"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</row>
    <row r="1187" spans="2:53"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</row>
    <row r="1188" spans="2:53"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</row>
    <row r="1189" spans="2:53"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</row>
    <row r="1190" spans="2:53"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</row>
    <row r="1191" spans="2:53"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</row>
    <row r="1192" spans="2:53"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</row>
    <row r="1193" spans="2:53"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</row>
    <row r="1194" spans="2:53"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</row>
    <row r="1195" spans="2:53"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</row>
    <row r="1196" spans="2:53"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</row>
    <row r="1197" spans="2:53"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</row>
    <row r="1198" spans="2:53"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</row>
    <row r="1199" spans="2:53"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</row>
    <row r="1200" spans="2:53"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</row>
    <row r="1201" spans="2:53"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</row>
    <row r="1202" spans="2:53"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</row>
    <row r="1203" spans="2:53"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</row>
    <row r="1204" spans="2:53"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</row>
    <row r="1205" spans="2:53"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</row>
    <row r="1206" spans="2:53"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</row>
    <row r="1207" spans="2:53"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</row>
    <row r="1208" spans="2:53"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</row>
    <row r="1209" spans="2:53"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</row>
    <row r="1210" spans="2:53"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</row>
    <row r="1211" spans="2:53"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</row>
    <row r="1212" spans="2:53"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</row>
    <row r="1213" spans="2:53"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</row>
    <row r="1214" spans="2:53"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</row>
    <row r="1215" spans="2:53"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</row>
    <row r="1216" spans="2:53"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</row>
    <row r="1217" spans="2:53"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</row>
    <row r="1218" spans="2:53"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</row>
    <row r="1219" spans="2:53"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</row>
    <row r="1220" spans="2:53"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</row>
    <row r="1221" spans="2:53"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</row>
    <row r="1222" spans="2:53"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</row>
    <row r="1223" spans="2:53"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</row>
    <row r="1224" spans="2:53"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</row>
    <row r="1225" spans="2:53"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</row>
    <row r="1226" spans="2:53"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</row>
    <row r="1227" spans="2:53"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</row>
    <row r="1228" spans="2:53"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</row>
    <row r="1229" spans="2:53"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</row>
    <row r="1230" spans="2:53"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</row>
    <row r="1231" spans="2:53"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</row>
    <row r="1232" spans="2:53"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</row>
    <row r="1233" spans="2:53"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</row>
    <row r="1234" spans="2:53"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</row>
    <row r="1235" spans="2:53"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</row>
    <row r="1236" spans="2:53"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</row>
    <row r="1237" spans="2:53"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</row>
    <row r="1238" spans="2:53"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</row>
    <row r="1239" spans="2:53"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</row>
    <row r="1240" spans="2:53"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</row>
    <row r="1241" spans="2:53"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</row>
    <row r="1242" spans="2:53"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</row>
    <row r="1243" spans="2:53"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</row>
    <row r="1244" spans="2:53"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</row>
    <row r="1245" spans="2:53"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</row>
    <row r="1246" spans="2:53"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</row>
    <row r="1247" spans="2:53"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</row>
    <row r="1248" spans="2:53"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</row>
    <row r="1249" spans="2:53"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</row>
    <row r="1250" spans="2:53"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</row>
    <row r="1251" spans="2:53"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</row>
    <row r="1252" spans="2:53"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</row>
    <row r="1253" spans="2:53"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</row>
    <row r="1254" spans="2:53"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</row>
    <row r="1255" spans="2:53"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</row>
    <row r="1256" spans="2:53"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</row>
    <row r="1257" spans="2:53"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</row>
    <row r="1258" spans="2:53"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</row>
    <row r="1259" spans="2:53"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</row>
    <row r="1260" spans="2:53"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</row>
    <row r="1261" spans="2:53"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</row>
    <row r="1262" spans="2:53"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</row>
    <row r="1263" spans="2:53"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</row>
    <row r="1264" spans="2:53"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</row>
    <row r="1265" spans="2:53"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</row>
    <row r="1266" spans="2:53"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</row>
    <row r="1267" spans="2:53"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</row>
    <row r="1268" spans="2:53"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</row>
    <row r="1269" spans="2:53"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</row>
    <row r="1270" spans="2:53"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</row>
    <row r="1271" spans="2:53"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</row>
    <row r="1272" spans="2:53"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</row>
    <row r="1273" spans="2:53"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</row>
    <row r="1274" spans="2:53"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</row>
    <row r="1275" spans="2:53"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</row>
    <row r="1276" spans="2:53"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</row>
    <row r="1277" spans="2:53"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</row>
    <row r="1278" spans="2:53"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</row>
    <row r="1279" spans="2:53"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</row>
    <row r="1280" spans="2:53"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</row>
    <row r="1281" spans="2:53"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</row>
    <row r="1282" spans="2:53"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</row>
    <row r="1283" spans="2:53"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</row>
    <row r="1284" spans="2:53"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</row>
    <row r="1285" spans="2:53"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</row>
    <row r="1286" spans="2:53"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</row>
    <row r="1287" spans="2:53"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</row>
    <row r="1288" spans="2:53"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</row>
    <row r="1289" spans="2:53"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</row>
    <row r="1290" spans="2:53"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</row>
    <row r="1291" spans="2:53"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</row>
    <row r="1292" spans="2:53"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</row>
    <row r="1293" spans="2:53"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</row>
    <row r="1294" spans="2:53"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</row>
    <row r="1295" spans="2:53"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</row>
    <row r="1296" spans="2:53"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</row>
    <row r="1297" spans="2:53"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</row>
    <row r="1298" spans="2:53"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</row>
    <row r="1299" spans="2:53"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</row>
    <row r="1300" spans="2:53"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</row>
    <row r="1301" spans="2:53"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</row>
    <row r="1302" spans="2:53"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</row>
    <row r="1303" spans="2:53"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</row>
    <row r="1304" spans="2:53"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</row>
    <row r="1305" spans="2:53"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</row>
    <row r="1306" spans="2:53"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</row>
    <row r="1307" spans="2:53"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</row>
    <row r="1308" spans="2:53"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</row>
    <row r="1309" spans="2:53"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</row>
    <row r="1310" spans="2:53"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</row>
    <row r="1311" spans="2:53"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</row>
    <row r="1312" spans="2:53"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</row>
    <row r="1313" spans="2:53"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</row>
    <row r="1314" spans="2:53"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</row>
    <row r="1315" spans="2:53"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</row>
    <row r="1316" spans="2:53"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</row>
    <row r="1317" spans="2:53"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</row>
    <row r="1318" spans="2:53"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</row>
    <row r="1319" spans="2:53"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</row>
    <row r="1320" spans="2:53"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</row>
    <row r="1321" spans="2:53"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</row>
    <row r="1322" spans="2:53"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</row>
    <row r="1323" spans="2:53"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</row>
    <row r="1324" spans="2:53"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</row>
    <row r="1325" spans="2:53"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</row>
    <row r="1326" spans="2:53"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</row>
    <row r="1327" spans="2:53"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</row>
    <row r="1328" spans="2:53"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</row>
    <row r="1329" spans="2:53"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</row>
    <row r="1330" spans="2:53"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</row>
    <row r="1331" spans="2:53"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</row>
    <row r="1332" spans="2:53"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</row>
    <row r="1333" spans="2:53"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</row>
    <row r="1334" spans="2:53"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</row>
    <row r="1335" spans="2:53"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</row>
    <row r="1336" spans="2:53"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</row>
    <row r="1337" spans="2:53"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</row>
    <row r="1338" spans="2:53"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</row>
    <row r="1339" spans="2:53"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</row>
    <row r="1340" spans="2:53"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</row>
    <row r="1341" spans="2:53"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</row>
    <row r="1342" spans="2:53"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</row>
    <row r="1343" spans="2:53"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</row>
    <row r="1344" spans="2:53"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</row>
    <row r="1345" spans="2:53"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</row>
    <row r="1346" spans="2:53"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</row>
    <row r="1347" spans="2:53"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</row>
    <row r="1348" spans="2:53"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</row>
    <row r="1349" spans="2:53"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</row>
    <row r="1350" spans="2:53"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</row>
    <row r="1351" spans="2:53"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</row>
    <row r="1352" spans="2:53"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</row>
    <row r="1353" spans="2:53"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</row>
    <row r="1354" spans="2:53"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</row>
    <row r="1355" spans="2:53"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</row>
    <row r="1356" spans="2:53"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</row>
    <row r="1357" spans="2:53"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</row>
    <row r="1358" spans="2:53"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</row>
    <row r="1359" spans="2:53"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</row>
    <row r="1360" spans="2:53"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</row>
    <row r="1361" spans="2:53"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</row>
    <row r="1362" spans="2:53"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</row>
    <row r="1363" spans="2:53"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</row>
    <row r="1364" spans="2:53"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</row>
    <row r="1365" spans="2:53"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</row>
    <row r="1366" spans="2:53"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</row>
    <row r="1367" spans="2:53"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</row>
    <row r="1368" spans="2:53"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</row>
    <row r="1369" spans="2:53"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</row>
    <row r="1370" spans="2:53"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</row>
    <row r="1371" spans="2:53"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</row>
    <row r="1372" spans="2:53"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</row>
    <row r="1373" spans="2:53"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</row>
    <row r="1374" spans="2:53"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</row>
    <row r="1375" spans="2:53"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</row>
    <row r="1376" spans="2:53"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</row>
    <row r="1377" spans="2:53"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</row>
    <row r="1378" spans="2:53"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</row>
    <row r="1379" spans="2:53"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</row>
    <row r="1380" spans="2:53"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</row>
    <row r="1381" spans="2:53"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</row>
    <row r="1382" spans="2:53"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</row>
    <row r="1383" spans="2:53"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</row>
    <row r="1384" spans="2:53"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</row>
    <row r="1385" spans="2:53"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</row>
    <row r="1386" spans="2:53"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</row>
    <row r="1387" spans="2:53"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</row>
    <row r="1388" spans="2:53"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</row>
    <row r="1389" spans="2:53"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</row>
    <row r="1390" spans="2:53"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</row>
    <row r="1391" spans="2:53"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</row>
    <row r="1392" spans="2:53"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</row>
    <row r="1393" spans="2:53"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</row>
    <row r="1394" spans="2:53"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</row>
    <row r="1395" spans="2:53"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</row>
    <row r="1396" spans="2:53"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</row>
    <row r="1397" spans="2:53"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</row>
    <row r="1398" spans="2:53"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</row>
    <row r="1399" spans="2:53"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</row>
    <row r="1400" spans="2:53"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</row>
    <row r="1401" spans="2:53"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</row>
    <row r="1402" spans="2:53"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</row>
    <row r="1403" spans="2:53"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</row>
    <row r="1404" spans="2:53"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</row>
    <row r="1405" spans="2:53"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</row>
    <row r="1406" spans="2:53"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</row>
    <row r="1407" spans="2:53"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</row>
    <row r="1408" spans="2:53"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</row>
    <row r="1409" spans="2:53"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</row>
    <row r="1410" spans="2:53"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</row>
    <row r="1411" spans="2:53"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</row>
    <row r="1412" spans="2:53"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</row>
    <row r="1413" spans="2:53"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</row>
    <row r="1414" spans="2:53"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</row>
    <row r="1415" spans="2:53"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</row>
    <row r="1416" spans="2:53"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</row>
    <row r="1417" spans="2:53"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</row>
    <row r="1418" spans="2:53"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</row>
    <row r="1419" spans="2:53"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</row>
    <row r="1420" spans="2:53"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</row>
    <row r="1421" spans="2:53"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</row>
    <row r="1422" spans="2:53"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</row>
    <row r="1423" spans="2:53"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</row>
    <row r="1424" spans="2:53"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</row>
    <row r="1425" spans="2:53"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</row>
    <row r="1426" spans="2:53"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</row>
    <row r="1427" spans="2:53"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</row>
    <row r="1428" spans="2:53"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</row>
    <row r="1429" spans="2:53"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</row>
    <row r="1430" spans="2:53"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</row>
    <row r="1431" spans="2:53"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</row>
    <row r="1432" spans="2:53"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</row>
    <row r="1433" spans="2:53"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</row>
    <row r="1434" spans="2:53"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</row>
    <row r="1435" spans="2:53"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</row>
    <row r="1436" spans="2:53"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</row>
    <row r="1437" spans="2:53"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</row>
    <row r="1438" spans="2:53"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</row>
    <row r="1439" spans="2:53"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</row>
    <row r="1440" spans="2:53"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</row>
    <row r="1441" spans="2:53"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</row>
    <row r="1442" spans="2:53"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</row>
    <row r="1443" spans="2:53"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</row>
    <row r="1444" spans="2:53"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</row>
    <row r="1445" spans="2:53"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</row>
    <row r="1446" spans="2:53"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</row>
    <row r="1447" spans="2:53"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</row>
    <row r="1448" spans="2:53"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</row>
    <row r="1449" spans="2:53"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</row>
    <row r="1450" spans="2:53"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</row>
    <row r="1451" spans="2:53"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</row>
    <row r="1452" spans="2:53"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</row>
    <row r="1453" spans="2:53"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</row>
    <row r="1454" spans="2:53"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</row>
    <row r="1455" spans="2:53"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</row>
    <row r="1456" spans="2:53"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</row>
    <row r="1457" spans="2:53"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</row>
    <row r="1458" spans="2:53"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</row>
    <row r="1459" spans="2:53"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</row>
    <row r="1460" spans="2:53"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</row>
    <row r="1461" spans="2:53"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</row>
    <row r="1462" spans="2:53"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</row>
    <row r="1463" spans="2:53"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</row>
    <row r="1464" spans="2:53"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</row>
    <row r="1465" spans="2:53"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</row>
    <row r="1466" spans="2:53"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</row>
    <row r="1467" spans="2:53"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</row>
    <row r="1468" spans="2:53"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</row>
    <row r="1469" spans="2:53"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</row>
    <row r="1470" spans="2:53"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</row>
    <row r="1471" spans="2:53"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</row>
    <row r="1472" spans="2:53"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</row>
    <row r="1473" spans="2:53"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</row>
    <row r="1474" spans="2:53"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</row>
    <row r="1475" spans="2:53"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</row>
    <row r="1476" spans="2:53"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</row>
    <row r="1477" spans="2:53"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</row>
    <row r="1478" spans="2:53"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</row>
    <row r="1479" spans="2:53"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</row>
    <row r="1480" spans="2:53"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</row>
    <row r="1481" spans="2:53"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</row>
    <row r="1482" spans="2:53"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</row>
    <row r="1483" spans="2:53"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</row>
    <row r="1484" spans="2:53"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</row>
    <row r="1485" spans="2:53"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</row>
    <row r="1486" spans="2:53"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</row>
    <row r="1487" spans="2:53"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</row>
    <row r="1488" spans="2:53"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</row>
    <row r="1489" spans="2:53"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</row>
    <row r="1490" spans="2:53"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</row>
    <row r="1491" spans="2:53"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</row>
    <row r="1492" spans="2:53"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</row>
    <row r="1493" spans="2:53"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</row>
    <row r="1494" spans="2:53"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</row>
    <row r="1495" spans="2:53"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</row>
    <row r="1496" spans="2:53"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</row>
    <row r="1497" spans="2:53"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</row>
    <row r="1498" spans="2:53"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</row>
    <row r="1499" spans="2:53"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</row>
    <row r="1500" spans="2:53"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</row>
    <row r="1501" spans="2:53"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</row>
    <row r="1502" spans="2:53"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</row>
    <row r="1503" spans="2:53"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</row>
    <row r="1504" spans="2:53"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</row>
    <row r="1505" spans="2:53"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</row>
    <row r="1506" spans="2:53"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</row>
    <row r="1507" spans="2:53"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</row>
    <row r="1508" spans="2:53"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</row>
    <row r="1509" spans="2:53"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</row>
    <row r="1510" spans="2:53"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</row>
    <row r="1511" spans="2:53"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</row>
    <row r="1512" spans="2:53"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</row>
    <row r="1513" spans="2:53"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</row>
    <row r="1514" spans="2:53"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</row>
    <row r="1515" spans="2:53"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</row>
    <row r="1516" spans="2:53"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</row>
    <row r="1517" spans="2:53"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</row>
    <row r="1518" spans="2:53"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</row>
    <row r="1519" spans="2:53"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</row>
    <row r="1520" spans="2:53"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</row>
    <row r="1521" spans="2:53"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</row>
    <row r="1522" spans="2:53"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</row>
    <row r="1523" spans="2:53"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</row>
    <row r="1524" spans="2:53"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</row>
    <row r="1525" spans="2:53"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</row>
    <row r="1526" spans="2:53"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</row>
    <row r="1527" spans="2:53"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</row>
    <row r="1528" spans="2:53"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</row>
    <row r="1529" spans="2:53"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</row>
    <row r="1530" spans="2:53"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</row>
    <row r="1531" spans="2:53"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</row>
    <row r="1532" spans="2:53"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</row>
    <row r="1533" spans="2:53"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</row>
    <row r="1534" spans="2:53"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</row>
    <row r="1535" spans="2:53"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</row>
    <row r="1536" spans="2:53"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</row>
    <row r="1537" spans="2:53"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</row>
    <row r="1538" spans="2:53"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</row>
    <row r="1539" spans="2:53"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</row>
    <row r="1540" spans="2:53"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</row>
    <row r="1541" spans="2:53"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</row>
    <row r="1542" spans="2:53"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</row>
    <row r="1543" spans="2:53"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</row>
    <row r="1544" spans="2:53"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</row>
    <row r="1545" spans="2:53"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</row>
    <row r="1546" spans="2:53"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</row>
    <row r="1547" spans="2:53"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</row>
    <row r="1548" spans="2:53"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</row>
    <row r="1549" spans="2:53"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</row>
    <row r="1550" spans="2:53"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</row>
    <row r="1551" spans="2:53"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</row>
    <row r="1552" spans="2:53"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</row>
    <row r="1553" spans="2:53"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</row>
    <row r="1554" spans="2:53"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</row>
    <row r="1555" spans="2:53"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</row>
    <row r="1556" spans="2:53"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</row>
    <row r="1557" spans="2:53"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</row>
    <row r="1558" spans="2:53"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</row>
    <row r="1559" spans="2:53"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</row>
    <row r="1560" spans="2:53"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</row>
    <row r="1561" spans="2:53"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</row>
    <row r="1562" spans="2:53"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</row>
    <row r="1563" spans="2:53"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</row>
    <row r="1564" spans="2:53"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</row>
    <row r="1565" spans="2:53"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</row>
    <row r="1566" spans="2:53"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</row>
    <row r="1567" spans="2:53"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</row>
    <row r="1568" spans="2:53"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</row>
    <row r="1569" spans="2:53"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</row>
    <row r="1570" spans="2:53"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</row>
    <row r="1571" spans="2:53"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</row>
    <row r="1572" spans="2:53"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</row>
    <row r="1573" spans="2:53"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</row>
    <row r="1574" spans="2:53"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</row>
    <row r="1575" spans="2:53"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</row>
    <row r="1576" spans="2:53"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</row>
    <row r="1577" spans="2:53"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</row>
    <row r="1578" spans="2:53"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</row>
    <row r="1579" spans="2:53"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</row>
    <row r="1580" spans="2:53"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</row>
    <row r="1581" spans="2:53"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</row>
    <row r="1582" spans="2:53"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</row>
    <row r="1583" spans="2:53"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</row>
    <row r="1584" spans="2:53"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</row>
    <row r="1585" spans="2:53"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</row>
    <row r="1586" spans="2:53"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</row>
    <row r="1587" spans="2:53"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</row>
    <row r="1588" spans="2:53"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</row>
    <row r="1589" spans="2:53"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</row>
    <row r="1590" spans="2:53"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</row>
    <row r="1591" spans="2:53"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</row>
    <row r="1592" spans="2:53"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</row>
    <row r="1593" spans="2:53"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</row>
    <row r="1594" spans="2:53"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</row>
    <row r="1595" spans="2:53"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</row>
    <row r="1596" spans="2:53"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</row>
    <row r="1597" spans="2:53"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</row>
    <row r="1598" spans="2:53"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</row>
    <row r="1599" spans="2:53"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</row>
    <row r="1600" spans="2:53"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</row>
    <row r="1601" spans="2:53"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</row>
    <row r="1602" spans="2:53"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</row>
    <row r="1603" spans="2:53"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</row>
    <row r="1604" spans="2:53"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</row>
    <row r="1605" spans="2:53"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</row>
    <row r="1606" spans="2:53"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</row>
    <row r="1607" spans="2:53"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</row>
    <row r="1608" spans="2:53"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</row>
    <row r="1609" spans="2:53"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</row>
    <row r="1610" spans="2:53"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</row>
    <row r="1611" spans="2:53"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</row>
    <row r="1612" spans="2:53"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</row>
    <row r="1613" spans="2:53"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</row>
    <row r="1614" spans="2:53"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</row>
    <row r="1615" spans="2:53"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</row>
    <row r="1616" spans="2:53"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</row>
    <row r="1617" spans="2:53"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</row>
    <row r="1618" spans="2:53"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</row>
    <row r="1619" spans="2:53"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</row>
    <row r="1620" spans="2:53"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</row>
    <row r="1621" spans="2:53"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</row>
    <row r="1622" spans="2:53"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</row>
    <row r="1623" spans="2:53"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</row>
    <row r="1624" spans="2:53"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</row>
    <row r="1625" spans="2:53"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</row>
    <row r="1626" spans="2:53"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</row>
    <row r="1627" spans="2:53"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</row>
    <row r="1628" spans="2:53"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</row>
    <row r="1629" spans="2:53"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</row>
    <row r="1630" spans="2:53"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</row>
    <row r="1631" spans="2:53"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</row>
    <row r="1632" spans="2:53"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</row>
    <row r="1633" spans="2:53"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</row>
    <row r="1634" spans="2:53"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</row>
    <row r="1635" spans="2:53"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</row>
    <row r="1636" spans="2:53"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</row>
    <row r="1637" spans="2:53"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</row>
    <row r="1638" spans="2:53"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</row>
    <row r="1639" spans="2:53"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</row>
    <row r="1640" spans="2:53"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</row>
    <row r="1641" spans="2:53"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</row>
    <row r="1642" spans="2:53"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</row>
    <row r="1643" spans="2:53"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</row>
    <row r="1644" spans="2:53"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</row>
    <row r="1645" spans="2:53"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</row>
    <row r="1646" spans="2:53"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</row>
    <row r="1647" spans="2:53"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</row>
    <row r="1648" spans="2:53"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</row>
    <row r="1649" spans="2:53"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</row>
    <row r="1650" spans="2:53"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</row>
    <row r="1651" spans="2:53"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</row>
    <row r="1652" spans="2:53"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</row>
    <row r="1653" spans="2:53"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</row>
    <row r="1654" spans="2:53"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</row>
    <row r="1655" spans="2:53"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</row>
    <row r="1656" spans="2:53"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</row>
    <row r="1657" spans="2:53"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</row>
    <row r="1658" spans="2:53"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</row>
    <row r="1659" spans="2:53"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</row>
    <row r="1660" spans="2:53"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</row>
    <row r="1661" spans="2:53"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</row>
    <row r="1662" spans="2:53"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</row>
    <row r="1663" spans="2:53"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</row>
    <row r="1664" spans="2:53"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</row>
    <row r="1665" spans="2:53"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</row>
    <row r="1666" spans="2:53"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</row>
    <row r="1667" spans="2:53"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</row>
    <row r="1668" spans="2:53"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</row>
    <row r="1669" spans="2:53"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</row>
    <row r="1670" spans="2:53"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</row>
    <row r="1671" spans="2:53"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</row>
    <row r="1672" spans="2:53"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</row>
    <row r="1673" spans="2:53"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</row>
    <row r="1674" spans="2:53"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</row>
    <row r="1675" spans="2:53"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</row>
    <row r="1676" spans="2:53"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</row>
    <row r="1677" spans="2:53"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</row>
    <row r="1678" spans="2:53"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</row>
    <row r="1679" spans="2:53"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</row>
    <row r="1680" spans="2:53"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</row>
    <row r="1681" spans="2:53"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</row>
    <row r="1682" spans="2:53"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</row>
    <row r="1683" spans="2:53"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</row>
    <row r="1684" spans="2:53"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</row>
    <row r="1685" spans="2:53"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</row>
    <row r="1686" spans="2:53"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</row>
    <row r="1687" spans="2:53"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</row>
    <row r="1688" spans="2:53"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</row>
    <row r="1689" spans="2:53"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</row>
    <row r="1690" spans="2:53"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</row>
    <row r="1691" spans="2:53"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</row>
    <row r="1692" spans="2:53"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</row>
    <row r="1693" spans="2:53"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</row>
    <row r="1694" spans="2:53"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</row>
    <row r="1695" spans="2:53"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</row>
    <row r="1696" spans="2:53"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</row>
    <row r="1697" spans="2:53"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</row>
    <row r="1698" spans="2:53"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</row>
    <row r="1699" spans="2:53"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</row>
    <row r="1700" spans="2:53"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</row>
    <row r="1701" spans="2:53"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</row>
    <row r="1702" spans="2:53"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</row>
    <row r="1703" spans="2:53"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</row>
    <row r="1704" spans="2:53"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</row>
    <row r="1705" spans="2:53"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</row>
    <row r="1706" spans="2:53"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</row>
    <row r="1707" spans="2:53"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</row>
    <row r="1708" spans="2:53"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</row>
    <row r="1709" spans="2:53"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</row>
    <row r="1710" spans="2:53"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</row>
    <row r="1711" spans="2:53"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</row>
    <row r="1712" spans="2:53"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</row>
    <row r="1713" spans="2:53"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</row>
    <row r="1714" spans="2:53"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</row>
    <row r="1715" spans="2:53"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</row>
    <row r="1716" spans="2:53"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</row>
    <row r="1717" spans="2:53"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</row>
    <row r="1718" spans="2:53"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</row>
    <row r="1719" spans="2:53"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</row>
    <row r="1720" spans="2:53"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</row>
    <row r="1721" spans="2:53"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</row>
    <row r="1722" spans="2:53"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</row>
    <row r="1723" spans="2:53"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</row>
    <row r="1724" spans="2:53"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</row>
    <row r="1725" spans="2:53"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</row>
    <row r="1726" spans="2:53"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</row>
    <row r="1727" spans="2:53"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</row>
    <row r="1728" spans="2:53"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</row>
    <row r="1729" spans="2:53"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</row>
    <row r="1730" spans="2:53"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</row>
    <row r="1731" spans="2:53"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</row>
    <row r="1732" spans="2:53"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</row>
    <row r="1733" spans="2:53"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</row>
    <row r="1734" spans="2:53"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</row>
    <row r="1735" spans="2:53"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</row>
    <row r="1736" spans="2:53"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</row>
    <row r="1737" spans="2:53"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</row>
    <row r="1738" spans="2:53"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</row>
    <row r="1739" spans="2:53"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</row>
    <row r="1740" spans="2:53"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</row>
    <row r="1741" spans="2:53"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</row>
    <row r="1742" spans="2:53"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</row>
    <row r="1743" spans="2:53"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</row>
    <row r="1744" spans="2:53"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</row>
    <row r="1745" spans="2:53"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</row>
    <row r="1746" spans="2:53"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</row>
    <row r="1747" spans="2:53"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</row>
    <row r="1748" spans="2:53"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</row>
    <row r="1749" spans="2:53"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</row>
    <row r="1750" spans="2:53"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</row>
    <row r="1751" spans="2:53"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</row>
    <row r="1752" spans="2:53"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</row>
    <row r="1753" spans="2:53"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</row>
    <row r="1754" spans="2:53"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</row>
    <row r="1755" spans="2:53"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</row>
    <row r="1756" spans="2:53"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</row>
    <row r="1757" spans="2:53"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</row>
    <row r="1758" spans="2:53"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</row>
    <row r="1759" spans="2:53"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</row>
    <row r="1760" spans="2:53"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</row>
    <row r="1761" spans="2:53"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</row>
    <row r="1762" spans="2:53"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</row>
    <row r="1763" spans="2:53"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</row>
    <row r="1764" spans="2:53"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</row>
    <row r="1765" spans="2:53"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</row>
    <row r="1766" spans="2:53"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</row>
    <row r="1767" spans="2:53"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</row>
    <row r="1768" spans="2:53"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</row>
    <row r="1769" spans="2:53"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</row>
    <row r="1770" spans="2:53"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</row>
    <row r="1771" spans="2:53"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</row>
    <row r="1772" spans="2:53"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</row>
    <row r="1773" spans="2:53"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</row>
    <row r="1774" spans="2:53"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</row>
    <row r="1775" spans="2:53"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</row>
    <row r="1776" spans="2:53"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</row>
    <row r="1777" spans="2:53"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</row>
    <row r="1778" spans="2:53"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</row>
    <row r="1779" spans="2:53"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</row>
    <row r="1780" spans="2:53"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</row>
    <row r="1781" spans="2:53"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</row>
    <row r="1782" spans="2:53"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</row>
    <row r="1783" spans="2:53"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</row>
    <row r="1784" spans="2:53"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</row>
    <row r="1785" spans="2:53"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</row>
    <row r="1786" spans="2:53"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</row>
    <row r="1787" spans="2:53"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</row>
    <row r="1788" spans="2:53"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</row>
    <row r="1789" spans="2:53"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</row>
    <row r="1790" spans="2:53"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</row>
    <row r="1791" spans="2:53"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</row>
    <row r="1792" spans="2:53"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</row>
    <row r="1793" spans="2:53"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</row>
    <row r="1794" spans="2:53"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</row>
    <row r="1795" spans="2:53"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</row>
    <row r="1796" spans="2:53"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</row>
    <row r="1797" spans="2:53"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</row>
    <row r="1798" spans="2:53"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</row>
    <row r="1799" spans="2:53"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</row>
    <row r="1800" spans="2:53"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</row>
    <row r="1801" spans="2:53"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</row>
    <row r="1802" spans="2:53"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</row>
    <row r="1803" spans="2:53"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</row>
    <row r="1804" spans="2:53"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</row>
    <row r="1805" spans="2:53"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</row>
    <row r="1806" spans="2:53"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</row>
    <row r="1807" spans="2:53"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</row>
    <row r="1808" spans="2:53"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</row>
    <row r="1809" spans="2:53"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</row>
    <row r="1810" spans="2:53"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</row>
    <row r="1811" spans="2:53"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</row>
    <row r="1812" spans="2:53"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</row>
    <row r="1813" spans="2:53"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</row>
    <row r="1814" spans="2:53"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</row>
    <row r="1815" spans="2:53"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</row>
    <row r="1816" spans="2:53"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</row>
    <row r="1817" spans="2:53"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</row>
    <row r="1818" spans="2:53"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</row>
    <row r="1819" spans="2:53"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</row>
    <row r="1820" spans="2:53"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</row>
    <row r="1821" spans="2:53"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</row>
    <row r="1822" spans="2:53"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</row>
    <row r="1823" spans="2:53"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</row>
    <row r="1824" spans="2:53"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</row>
    <row r="1825" spans="2:53"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</row>
    <row r="1826" spans="2:53"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</row>
    <row r="1827" spans="2:53"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</row>
    <row r="1828" spans="2:53"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</row>
    <row r="1829" spans="2:53"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</row>
    <row r="1830" spans="2:53"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</row>
    <row r="1831" spans="2:53"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</row>
    <row r="1832" spans="2:53"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</row>
    <row r="1833" spans="2:53"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</row>
    <row r="1834" spans="2:53"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</row>
    <row r="1835" spans="2:53"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</row>
    <row r="1836" spans="2:53"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</row>
    <row r="1837" spans="2:53"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</row>
    <row r="1838" spans="2:53"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</row>
    <row r="1839" spans="2:53"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</row>
    <row r="1840" spans="2:53"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</row>
    <row r="1841" spans="2:53"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</row>
    <row r="1842" spans="2:53"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</row>
    <row r="1843" spans="2:53"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</row>
    <row r="1844" spans="2:53"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</row>
    <row r="1845" spans="2:53"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</row>
    <row r="1846" spans="2:53"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</row>
    <row r="1847" spans="2:53"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</row>
    <row r="1848" spans="2:53"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</row>
    <row r="1849" spans="2:53"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</row>
    <row r="1850" spans="2:53"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</row>
    <row r="1851" spans="2:53"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</row>
    <row r="1852" spans="2:53"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</row>
    <row r="1853" spans="2:53"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</row>
    <row r="1854" spans="2:53"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</row>
    <row r="1855" spans="2:53"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</row>
    <row r="1856" spans="2:53"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</row>
    <row r="1857" spans="2:53"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</row>
    <row r="1858" spans="2:53"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</row>
    <row r="1859" spans="2:53"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</row>
    <row r="1860" spans="2:53"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</row>
    <row r="1861" spans="2:53"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</row>
    <row r="1862" spans="2:53"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</row>
    <row r="1863" spans="2:53"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</row>
    <row r="1864" spans="2:53"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</row>
    <row r="1865" spans="2:53"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</row>
    <row r="1866" spans="2:53"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</row>
    <row r="1867" spans="2:53"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</row>
    <row r="1868" spans="2:53"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</row>
    <row r="1869" spans="2:53"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</row>
    <row r="1870" spans="2:53"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</row>
    <row r="1871" spans="2:53"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</row>
    <row r="1872" spans="2:53"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</row>
    <row r="1873" spans="2:53"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</row>
    <row r="1874" spans="2:53"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</row>
    <row r="1875" spans="2:53"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</row>
    <row r="1876" spans="2:53"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</row>
    <row r="1877" spans="2:53"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</row>
    <row r="1878" spans="2:53"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</row>
    <row r="1879" spans="2:53"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</row>
    <row r="1880" spans="2:53"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</row>
    <row r="1881" spans="2:53"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</row>
    <row r="1882" spans="2:53"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</row>
    <row r="1883" spans="2:53"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</row>
    <row r="1884" spans="2:53"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</row>
    <row r="1885" spans="2:53"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</row>
    <row r="1886" spans="2:53"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</row>
    <row r="1887" spans="2:53"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</row>
    <row r="1888" spans="2:53"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</row>
    <row r="1889" spans="2:53"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</row>
    <row r="1890" spans="2:53"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</row>
    <row r="1891" spans="2:53"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</row>
    <row r="1892" spans="2:53"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</row>
    <row r="1893" spans="2:53"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</row>
    <row r="1894" spans="2:53"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</row>
    <row r="1895" spans="2:53"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</row>
    <row r="1896" spans="2:53"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</row>
    <row r="1897" spans="2:53"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</row>
    <row r="1898" spans="2:53"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</row>
    <row r="1899" spans="2:53"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</row>
    <row r="1900" spans="2:53"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</row>
    <row r="1901" spans="2:53"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</row>
    <row r="1902" spans="2:53"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</row>
    <row r="1903" spans="2:53"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</row>
    <row r="1904" spans="2:53"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</row>
    <row r="1905" spans="2:53"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</row>
    <row r="1906" spans="2:53"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</row>
    <row r="1907" spans="2:53"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</row>
    <row r="1908" spans="2:53"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</row>
    <row r="1909" spans="2:53"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</row>
    <row r="1910" spans="2:53"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</row>
    <row r="1911" spans="2:53"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</row>
    <row r="1912" spans="2:53"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</row>
    <row r="1913" spans="2:53"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</row>
    <row r="1914" spans="2:53"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</row>
    <row r="1915" spans="2:53"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</row>
    <row r="1916" spans="2:53"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</row>
    <row r="1917" spans="2:53"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</row>
    <row r="1918" spans="2:53"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</row>
    <row r="1919" spans="2:53"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</row>
    <row r="1920" spans="2:53"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</row>
    <row r="1921" spans="2:53"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</row>
    <row r="1922" spans="2:53"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</row>
    <row r="1923" spans="2:53"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</row>
    <row r="1924" spans="2:53"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</row>
    <row r="1925" spans="2:53"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</row>
    <row r="1926" spans="2:53"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</row>
    <row r="1927" spans="2:53"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</row>
    <row r="1928" spans="2:53"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</row>
    <row r="1929" spans="2:53"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</row>
    <row r="1930" spans="2:53"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</row>
    <row r="1931" spans="2:53"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</row>
    <row r="1932" spans="2:53"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</row>
    <row r="1933" spans="2:53"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</row>
    <row r="1934" spans="2:53"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</row>
    <row r="1935" spans="2:53"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</row>
    <row r="1936" spans="2:53"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</row>
    <row r="1937" spans="2:53"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</row>
    <row r="1938" spans="2:53"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</row>
    <row r="1939" spans="2:53"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</row>
    <row r="1940" spans="2:53"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</row>
    <row r="1941" spans="2:53"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</row>
    <row r="1942" spans="2:53"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</row>
    <row r="1943" spans="2:53"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</row>
    <row r="1944" spans="2:53"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</row>
    <row r="1945" spans="2:53"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</row>
    <row r="1946" spans="2:53"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</row>
    <row r="1947" spans="2:53"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</row>
    <row r="1948" spans="2:53"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</row>
    <row r="1949" spans="2:53"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</row>
    <row r="1950" spans="2:53"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</row>
    <row r="1951" spans="2:53"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</row>
    <row r="1952" spans="2:53"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</row>
    <row r="1953" spans="2:53"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</row>
    <row r="1954" spans="2:53"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</row>
    <row r="1955" spans="2:53"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</row>
    <row r="1956" spans="2:53"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</row>
    <row r="1957" spans="2:53"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</row>
    <row r="1958" spans="2:53"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</row>
    <row r="1959" spans="2:53"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</row>
    <row r="1960" spans="2:53"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</row>
    <row r="1961" spans="2:53"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</row>
    <row r="1962" spans="2:53"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</row>
    <row r="1963" spans="2:53"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</row>
    <row r="1964" spans="2:53"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</row>
    <row r="1965" spans="2:53"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</row>
    <row r="1966" spans="2:53"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</row>
    <row r="1967" spans="2:53"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</row>
    <row r="1968" spans="2:53"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</row>
    <row r="1969" spans="2:53"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</row>
    <row r="1970" spans="2:53"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</row>
    <row r="1971" spans="2:53"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</row>
    <row r="1972" spans="2:53"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</row>
    <row r="1973" spans="2:53"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</row>
    <row r="1974" spans="2:53"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</row>
    <row r="1975" spans="2:53"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</row>
    <row r="1976" spans="2:53"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</row>
    <row r="1977" spans="2:53"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</row>
    <row r="1978" spans="2:53"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</row>
    <row r="1979" spans="2:53"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</row>
    <row r="1980" spans="2:53"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</row>
    <row r="1981" spans="2:53"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</row>
    <row r="1982" spans="2:53"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</row>
    <row r="1983" spans="2:53"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</row>
    <row r="1984" spans="2:53"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</row>
    <row r="1985" spans="2:53"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</row>
    <row r="1986" spans="2:53"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</row>
    <row r="1987" spans="2:53"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</row>
    <row r="1988" spans="2:53"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</row>
    <row r="1989" spans="2:53"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</row>
    <row r="1990" spans="2:53"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</row>
    <row r="1991" spans="2:53"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</row>
    <row r="1992" spans="2:53"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</row>
    <row r="1993" spans="2:53"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</row>
    <row r="1994" spans="2:53"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</row>
    <row r="1995" spans="2:53"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</row>
    <row r="1996" spans="2:53"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</row>
    <row r="1997" spans="2:53"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</row>
    <row r="1998" spans="2:53"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</row>
    <row r="1999" spans="2:53"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</row>
    <row r="2000" spans="2:53"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</row>
    <row r="2001" spans="2:53"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6"/>
      <c r="AZ2001" s="16"/>
      <c r="BA2001" s="16"/>
    </row>
    <row r="2002" spans="2:53">
      <c r="B2002" s="16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/>
      <c r="AT2002" s="16"/>
      <c r="AU2002" s="16"/>
      <c r="AV2002" s="16"/>
      <c r="AW2002" s="16"/>
      <c r="AX2002" s="16"/>
      <c r="AY2002" s="16"/>
      <c r="AZ2002" s="16"/>
      <c r="BA2002" s="16"/>
    </row>
    <row r="2003" spans="2:53"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/>
      <c r="AW2003" s="16"/>
      <c r="AX2003" s="16"/>
      <c r="AY2003" s="16"/>
      <c r="AZ2003" s="16"/>
      <c r="BA2003" s="16"/>
    </row>
    <row r="2004" spans="2:53">
      <c r="B2004" s="16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/>
      <c r="AT2004" s="16"/>
      <c r="AU2004" s="16"/>
      <c r="AV2004" s="16"/>
      <c r="AW2004" s="16"/>
      <c r="AX2004" s="16"/>
      <c r="AY2004" s="16"/>
      <c r="AZ2004" s="16"/>
      <c r="BA2004" s="16"/>
    </row>
    <row r="2005" spans="2:53">
      <c r="B2005" s="16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  <c r="AT2005" s="16"/>
      <c r="AU2005" s="16"/>
      <c r="AV2005" s="16"/>
      <c r="AW2005" s="16"/>
      <c r="AX2005" s="16"/>
      <c r="AY2005" s="16"/>
      <c r="AZ2005" s="16"/>
      <c r="BA2005" s="16"/>
    </row>
    <row r="2006" spans="2:53">
      <c r="B2006" s="16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  <c r="AO2006" s="16"/>
      <c r="AP2006" s="16"/>
      <c r="AQ2006" s="16"/>
      <c r="AR2006" s="16"/>
      <c r="AS2006" s="16"/>
      <c r="AT2006" s="16"/>
      <c r="AU2006" s="16"/>
      <c r="AV2006" s="16"/>
      <c r="AW2006" s="16"/>
      <c r="AX2006" s="16"/>
      <c r="AY2006" s="16"/>
      <c r="AZ2006" s="16"/>
      <c r="BA2006" s="16"/>
    </row>
    <row r="2007" spans="2:53">
      <c r="B2007" s="16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  <c r="AT2007" s="16"/>
      <c r="AU2007" s="16"/>
      <c r="AV2007" s="16"/>
      <c r="AW2007" s="16"/>
      <c r="AX2007" s="16"/>
      <c r="AY2007" s="16"/>
      <c r="AZ2007" s="16"/>
      <c r="BA2007" s="16"/>
    </row>
    <row r="2008" spans="2:53">
      <c r="B2008" s="16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/>
      <c r="AT2008" s="16"/>
      <c r="AU2008" s="16"/>
      <c r="AV2008" s="16"/>
      <c r="AW2008" s="16"/>
      <c r="AX2008" s="16"/>
      <c r="AY2008" s="16"/>
      <c r="AZ2008" s="16"/>
      <c r="BA2008" s="16"/>
    </row>
    <row r="2009" spans="2:53">
      <c r="B2009" s="16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  <c r="AU2009" s="16"/>
      <c r="AV2009" s="16"/>
      <c r="AW2009" s="16"/>
      <c r="AX2009" s="16"/>
      <c r="AY2009" s="16"/>
      <c r="AZ2009" s="16"/>
      <c r="BA2009" s="16"/>
    </row>
    <row r="2010" spans="2:53">
      <c r="B2010" s="16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/>
      <c r="AT2010" s="16"/>
      <c r="AU2010" s="16"/>
      <c r="AV2010" s="16"/>
      <c r="AW2010" s="16"/>
      <c r="AX2010" s="16"/>
      <c r="AY2010" s="16"/>
      <c r="AZ2010" s="16"/>
      <c r="BA2010" s="16"/>
    </row>
    <row r="2011" spans="2:53"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/>
      <c r="AW2011" s="16"/>
      <c r="AX2011" s="16"/>
      <c r="AY2011" s="16"/>
      <c r="AZ2011" s="16"/>
      <c r="BA2011" s="16"/>
    </row>
    <row r="2012" spans="2:53">
      <c r="B2012" s="16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  <c r="AT2012" s="16"/>
      <c r="AU2012" s="16"/>
      <c r="AV2012" s="16"/>
      <c r="AW2012" s="16"/>
      <c r="AX2012" s="16"/>
      <c r="AY2012" s="16"/>
      <c r="AZ2012" s="16"/>
      <c r="BA2012" s="16"/>
    </row>
    <row r="2013" spans="2:53">
      <c r="B2013" s="16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</row>
    <row r="2014" spans="2:53">
      <c r="B2014" s="16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/>
      <c r="AT2014" s="16"/>
      <c r="AU2014" s="16"/>
      <c r="AV2014" s="16"/>
      <c r="AW2014" s="16"/>
      <c r="AX2014" s="16"/>
      <c r="AY2014" s="16"/>
      <c r="AZ2014" s="16"/>
      <c r="BA2014" s="16"/>
    </row>
    <row r="2015" spans="2:53">
      <c r="B2015" s="16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/>
      <c r="AT2015" s="16"/>
      <c r="AU2015" s="16"/>
      <c r="AV2015" s="16"/>
      <c r="AW2015" s="16"/>
      <c r="AX2015" s="16"/>
      <c r="AY2015" s="16"/>
      <c r="AZ2015" s="16"/>
      <c r="BA2015" s="16"/>
    </row>
    <row r="2016" spans="2:53">
      <c r="B2016" s="16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  <c r="AT2016" s="16"/>
      <c r="AU2016" s="16"/>
      <c r="AV2016" s="16"/>
      <c r="AW2016" s="16"/>
      <c r="AX2016" s="16"/>
      <c r="AY2016" s="16"/>
      <c r="AZ2016" s="16"/>
      <c r="BA2016" s="16"/>
    </row>
    <row r="2017" spans="2:53">
      <c r="B2017" s="16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/>
      <c r="AT2017" s="16"/>
      <c r="AU2017" s="16"/>
      <c r="AV2017" s="16"/>
      <c r="AW2017" s="16"/>
      <c r="AX2017" s="16"/>
      <c r="AY2017" s="16"/>
      <c r="AZ2017" s="16"/>
      <c r="BA2017" s="16"/>
    </row>
    <row r="2018" spans="2:53">
      <c r="B2018" s="16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/>
      <c r="AT2018" s="16"/>
      <c r="AU2018" s="16"/>
      <c r="AV2018" s="16"/>
      <c r="AW2018" s="16"/>
      <c r="AX2018" s="16"/>
      <c r="AY2018" s="16"/>
      <c r="AZ2018" s="16"/>
      <c r="BA2018" s="16"/>
    </row>
    <row r="2019" spans="2:53"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  <c r="AO2019" s="16"/>
      <c r="AP2019" s="16"/>
      <c r="AQ2019" s="16"/>
      <c r="AR2019" s="16"/>
      <c r="AS2019" s="16"/>
      <c r="AT2019" s="16"/>
      <c r="AU2019" s="16"/>
      <c r="AV2019" s="16"/>
      <c r="AW2019" s="16"/>
      <c r="AX2019" s="16"/>
      <c r="AY2019" s="16"/>
      <c r="AZ2019" s="16"/>
      <c r="BA2019" s="16"/>
    </row>
    <row r="2020" spans="2:53">
      <c r="B2020" s="16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/>
      <c r="AT2020" s="16"/>
      <c r="AU2020" s="16"/>
      <c r="AV2020" s="16"/>
      <c r="AW2020" s="16"/>
      <c r="AX2020" s="16"/>
      <c r="AY2020" s="16"/>
      <c r="AZ2020" s="16"/>
      <c r="BA2020" s="16"/>
    </row>
    <row r="2021" spans="2:53">
      <c r="B2021" s="16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/>
      <c r="AT2021" s="16"/>
      <c r="AU2021" s="16"/>
      <c r="AV2021" s="16"/>
      <c r="AW2021" s="16"/>
      <c r="AX2021" s="16"/>
      <c r="AY2021" s="16"/>
      <c r="AZ2021" s="16"/>
      <c r="BA2021" s="16"/>
    </row>
    <row r="2022" spans="2:53">
      <c r="B2022" s="16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/>
      <c r="AT2022" s="16"/>
      <c r="AU2022" s="16"/>
      <c r="AV2022" s="16"/>
      <c r="AW2022" s="16"/>
      <c r="AX2022" s="16"/>
      <c r="AY2022" s="16"/>
      <c r="AZ2022" s="16"/>
      <c r="BA2022" s="16"/>
    </row>
    <row r="2023" spans="2:53">
      <c r="B2023" s="16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/>
      <c r="AT2023" s="16"/>
      <c r="AU2023" s="16"/>
      <c r="AV2023" s="16"/>
      <c r="AW2023" s="16"/>
      <c r="AX2023" s="16"/>
      <c r="AY2023" s="16"/>
      <c r="AZ2023" s="16"/>
      <c r="BA2023" s="16"/>
    </row>
    <row r="2024" spans="2:53">
      <c r="B2024" s="16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  <c r="AO2024" s="16"/>
      <c r="AP2024" s="16"/>
      <c r="AQ2024" s="16"/>
      <c r="AR2024" s="16"/>
      <c r="AS2024" s="16"/>
      <c r="AT2024" s="16"/>
      <c r="AU2024" s="16"/>
      <c r="AV2024" s="16"/>
      <c r="AW2024" s="16"/>
      <c r="AX2024" s="16"/>
      <c r="AY2024" s="16"/>
      <c r="AZ2024" s="16"/>
      <c r="BA2024" s="16"/>
    </row>
    <row r="2025" spans="2:53">
      <c r="B2025" s="16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  <c r="AO2025" s="16"/>
      <c r="AP2025" s="16"/>
      <c r="AQ2025" s="16"/>
      <c r="AR2025" s="16"/>
      <c r="AS2025" s="16"/>
      <c r="AT2025" s="16"/>
      <c r="AU2025" s="16"/>
      <c r="AV2025" s="16"/>
      <c r="AW2025" s="16"/>
      <c r="AX2025" s="16"/>
      <c r="AY2025" s="16"/>
      <c r="AZ2025" s="16"/>
      <c r="BA2025" s="16"/>
    </row>
    <row r="2026" spans="2:53">
      <c r="B2026" s="16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/>
      <c r="AT2026" s="16"/>
      <c r="AU2026" s="16"/>
      <c r="AV2026" s="16"/>
      <c r="AW2026" s="16"/>
      <c r="AX2026" s="16"/>
      <c r="AY2026" s="16"/>
      <c r="AZ2026" s="16"/>
      <c r="BA2026" s="16"/>
    </row>
    <row r="2027" spans="2:53"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/>
      <c r="AT2027" s="16"/>
      <c r="AU2027" s="16"/>
      <c r="AV2027" s="16"/>
      <c r="AW2027" s="16"/>
      <c r="AX2027" s="16"/>
      <c r="AY2027" s="16"/>
      <c r="AZ2027" s="16"/>
      <c r="BA2027" s="16"/>
    </row>
    <row r="2028" spans="2:53">
      <c r="B2028" s="16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/>
      <c r="AQ2028" s="16"/>
      <c r="AR2028" s="16"/>
      <c r="AS2028" s="16"/>
      <c r="AT2028" s="16"/>
      <c r="AU2028" s="16"/>
      <c r="AV2028" s="16"/>
      <c r="AW2028" s="16"/>
      <c r="AX2028" s="16"/>
      <c r="AY2028" s="16"/>
      <c r="AZ2028" s="16"/>
      <c r="BA2028" s="16"/>
    </row>
    <row r="2029" spans="2:53">
      <c r="B2029" s="16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/>
      <c r="AT2029" s="16"/>
      <c r="AU2029" s="16"/>
      <c r="AV2029" s="16"/>
      <c r="AW2029" s="16"/>
      <c r="AX2029" s="16"/>
      <c r="AY2029" s="16"/>
      <c r="AZ2029" s="16"/>
      <c r="BA2029" s="16"/>
    </row>
    <row r="2030" spans="2:53">
      <c r="B2030" s="16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/>
      <c r="AT2030" s="16"/>
      <c r="AU2030" s="16"/>
      <c r="AV2030" s="16"/>
      <c r="AW2030" s="16"/>
      <c r="AX2030" s="16"/>
      <c r="AY2030" s="16"/>
      <c r="AZ2030" s="16"/>
      <c r="BA2030" s="16"/>
    </row>
    <row r="2031" spans="2:53">
      <c r="B2031" s="16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  <c r="AT2031" s="16"/>
      <c r="AU2031" s="16"/>
      <c r="AV2031" s="16"/>
      <c r="AW2031" s="16"/>
      <c r="AX2031" s="16"/>
      <c r="AY2031" s="16"/>
      <c r="AZ2031" s="16"/>
      <c r="BA2031" s="16"/>
    </row>
    <row r="2032" spans="2:53">
      <c r="B2032" s="16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  <c r="AO2032" s="16"/>
      <c r="AP2032" s="16"/>
      <c r="AQ2032" s="16"/>
      <c r="AR2032" s="16"/>
      <c r="AS2032" s="16"/>
      <c r="AT2032" s="16"/>
      <c r="AU2032" s="16"/>
      <c r="AV2032" s="16"/>
      <c r="AW2032" s="16"/>
      <c r="AX2032" s="16"/>
      <c r="AY2032" s="16"/>
      <c r="AZ2032" s="16"/>
      <c r="BA2032" s="16"/>
    </row>
    <row r="2033" spans="2:53">
      <c r="B2033" s="16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  <c r="AT2033" s="16"/>
      <c r="AU2033" s="16"/>
      <c r="AV2033" s="16"/>
      <c r="AW2033" s="16"/>
      <c r="AX2033" s="16"/>
      <c r="AY2033" s="16"/>
      <c r="AZ2033" s="16"/>
      <c r="BA2033" s="16"/>
    </row>
    <row r="2034" spans="2:53">
      <c r="B2034" s="16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  <c r="AO2034" s="16"/>
      <c r="AP2034" s="16"/>
      <c r="AQ2034" s="16"/>
      <c r="AR2034" s="16"/>
      <c r="AS2034" s="16"/>
      <c r="AT2034" s="16"/>
      <c r="AU2034" s="16"/>
      <c r="AV2034" s="16"/>
      <c r="AW2034" s="16"/>
      <c r="AX2034" s="16"/>
      <c r="AY2034" s="16"/>
      <c r="AZ2034" s="16"/>
      <c r="BA2034" s="16"/>
    </row>
    <row r="2035" spans="2:53"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  <c r="AT2035" s="16"/>
      <c r="AU2035" s="16"/>
      <c r="AV2035" s="16"/>
      <c r="AW2035" s="16"/>
      <c r="AX2035" s="16"/>
      <c r="AY2035" s="16"/>
      <c r="AZ2035" s="16"/>
      <c r="BA2035" s="16"/>
    </row>
    <row r="2036" spans="2:53">
      <c r="B2036" s="16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  <c r="AO2036" s="16"/>
      <c r="AP2036" s="16"/>
      <c r="AQ2036" s="16"/>
      <c r="AR2036" s="16"/>
      <c r="AS2036" s="16"/>
      <c r="AT2036" s="16"/>
      <c r="AU2036" s="16"/>
      <c r="AV2036" s="16"/>
      <c r="AW2036" s="16"/>
      <c r="AX2036" s="16"/>
      <c r="AY2036" s="16"/>
      <c r="AZ2036" s="16"/>
      <c r="BA2036" s="16"/>
    </row>
    <row r="2037" spans="2:53">
      <c r="B2037" s="16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/>
      <c r="AU2037" s="16"/>
      <c r="AV2037" s="16"/>
      <c r="AW2037" s="16"/>
      <c r="AX2037" s="16"/>
      <c r="AY2037" s="16"/>
      <c r="AZ2037" s="16"/>
      <c r="BA2037" s="16"/>
    </row>
    <row r="2038" spans="2:53">
      <c r="B2038" s="16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  <c r="AO2038" s="16"/>
      <c r="AP2038" s="16"/>
      <c r="AQ2038" s="16"/>
      <c r="AR2038" s="16"/>
      <c r="AS2038" s="16"/>
      <c r="AT2038" s="16"/>
      <c r="AU2038" s="16"/>
      <c r="AV2038" s="16"/>
      <c r="AW2038" s="16"/>
      <c r="AX2038" s="16"/>
      <c r="AY2038" s="16"/>
      <c r="AZ2038" s="16"/>
      <c r="BA2038" s="16"/>
    </row>
    <row r="2039" spans="2:53">
      <c r="B2039" s="16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  <c r="AO2039" s="16"/>
      <c r="AP2039" s="16"/>
      <c r="AQ2039" s="16"/>
      <c r="AR2039" s="16"/>
      <c r="AS2039" s="16"/>
      <c r="AT2039" s="16"/>
      <c r="AU2039" s="16"/>
      <c r="AV2039" s="16"/>
      <c r="AW2039" s="16"/>
      <c r="AX2039" s="16"/>
      <c r="AY2039" s="16"/>
      <c r="AZ2039" s="16"/>
      <c r="BA2039" s="16"/>
    </row>
    <row r="2040" spans="2:53">
      <c r="B2040" s="16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  <c r="AO2040" s="16"/>
      <c r="AP2040" s="16"/>
      <c r="AQ2040" s="16"/>
      <c r="AR2040" s="16"/>
      <c r="AS2040" s="16"/>
      <c r="AT2040" s="16"/>
      <c r="AU2040" s="16"/>
      <c r="AV2040" s="16"/>
      <c r="AW2040" s="16"/>
      <c r="AX2040" s="16"/>
      <c r="AY2040" s="16"/>
      <c r="AZ2040" s="16"/>
      <c r="BA2040" s="16"/>
    </row>
    <row r="2041" spans="2:53">
      <c r="B2041" s="16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  <c r="AO2041" s="16"/>
      <c r="AP2041" s="16"/>
      <c r="AQ2041" s="16"/>
      <c r="AR2041" s="16"/>
      <c r="AS2041" s="16"/>
      <c r="AT2041" s="16"/>
      <c r="AU2041" s="16"/>
      <c r="AV2041" s="16"/>
      <c r="AW2041" s="16"/>
      <c r="AX2041" s="16"/>
      <c r="AY2041" s="16"/>
      <c r="AZ2041" s="16"/>
      <c r="BA2041" s="16"/>
    </row>
    <row r="2042" spans="2:53">
      <c r="B2042" s="16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16"/>
      <c r="AH2042" s="16"/>
      <c r="AI2042" s="16"/>
      <c r="AJ2042" s="16"/>
      <c r="AK2042" s="16"/>
      <c r="AL2042" s="16"/>
      <c r="AM2042" s="16"/>
      <c r="AN2042" s="16"/>
      <c r="AO2042" s="16"/>
      <c r="AP2042" s="16"/>
      <c r="AQ2042" s="16"/>
      <c r="AR2042" s="16"/>
      <c r="AS2042" s="16"/>
      <c r="AT2042" s="16"/>
      <c r="AU2042" s="16"/>
      <c r="AV2042" s="16"/>
      <c r="AW2042" s="16"/>
      <c r="AX2042" s="16"/>
      <c r="AY2042" s="16"/>
      <c r="AZ2042" s="16"/>
      <c r="BA2042" s="16"/>
    </row>
    <row r="2043" spans="2:53"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  <c r="AO2043" s="16"/>
      <c r="AP2043" s="16"/>
      <c r="AQ2043" s="16"/>
      <c r="AR2043" s="16"/>
      <c r="AS2043" s="16"/>
      <c r="AT2043" s="16"/>
      <c r="AU2043" s="16"/>
      <c r="AV2043" s="16"/>
      <c r="AW2043" s="16"/>
      <c r="AX2043" s="16"/>
      <c r="AY2043" s="16"/>
      <c r="AZ2043" s="16"/>
      <c r="BA2043" s="16"/>
    </row>
    <row r="2044" spans="2:53">
      <c r="B2044" s="16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16"/>
      <c r="AH2044" s="16"/>
      <c r="AI2044" s="16"/>
      <c r="AJ2044" s="16"/>
      <c r="AK2044" s="16"/>
      <c r="AL2044" s="16"/>
      <c r="AM2044" s="16"/>
      <c r="AN2044" s="16"/>
      <c r="AO2044" s="16"/>
      <c r="AP2044" s="16"/>
      <c r="AQ2044" s="16"/>
      <c r="AR2044" s="16"/>
      <c r="AS2044" s="16"/>
      <c r="AT2044" s="16"/>
      <c r="AU2044" s="16"/>
      <c r="AV2044" s="16"/>
      <c r="AW2044" s="16"/>
      <c r="AX2044" s="16"/>
      <c r="AY2044" s="16"/>
      <c r="AZ2044" s="16"/>
      <c r="BA2044" s="16"/>
    </row>
    <row r="2045" spans="2:53"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  <c r="AO2045" s="16"/>
      <c r="AP2045" s="16"/>
      <c r="AQ2045" s="16"/>
      <c r="AR2045" s="16"/>
      <c r="AS2045" s="16"/>
      <c r="AT2045" s="16"/>
      <c r="AU2045" s="16"/>
      <c r="AV2045" s="16"/>
      <c r="AW2045" s="16"/>
      <c r="AX2045" s="16"/>
      <c r="AY2045" s="16"/>
      <c r="AZ2045" s="16"/>
      <c r="BA2045" s="16"/>
    </row>
    <row r="2046" spans="2:53">
      <c r="B2046" s="16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  <c r="AO2046" s="16"/>
      <c r="AP2046" s="16"/>
      <c r="AQ2046" s="16"/>
      <c r="AR2046" s="16"/>
      <c r="AS2046" s="16"/>
      <c r="AT2046" s="16"/>
      <c r="AU2046" s="16"/>
      <c r="AV2046" s="16"/>
      <c r="AW2046" s="16"/>
      <c r="AX2046" s="16"/>
      <c r="AY2046" s="16"/>
      <c r="AZ2046" s="16"/>
      <c r="BA2046" s="16"/>
    </row>
    <row r="2047" spans="2:53"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  <c r="AO2047" s="16"/>
      <c r="AP2047" s="16"/>
      <c r="AQ2047" s="16"/>
      <c r="AR2047" s="16"/>
      <c r="AS2047" s="16"/>
      <c r="AT2047" s="16"/>
      <c r="AU2047" s="16"/>
      <c r="AV2047" s="16"/>
      <c r="AW2047" s="16"/>
      <c r="AX2047" s="16"/>
      <c r="AY2047" s="16"/>
      <c r="AZ2047" s="16"/>
      <c r="BA2047" s="16"/>
    </row>
    <row r="2048" spans="2:53">
      <c r="B2048" s="16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  <c r="AO2048" s="16"/>
      <c r="AP2048" s="16"/>
      <c r="AQ2048" s="16"/>
      <c r="AR2048" s="16"/>
      <c r="AS2048" s="16"/>
      <c r="AT2048" s="16"/>
      <c r="AU2048" s="16"/>
      <c r="AV2048" s="16"/>
      <c r="AW2048" s="16"/>
      <c r="AX2048" s="16"/>
      <c r="AY2048" s="16"/>
      <c r="AZ2048" s="16"/>
      <c r="BA2048" s="16"/>
    </row>
    <row r="2049" spans="2:53">
      <c r="B2049" s="16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/>
      <c r="AU2049" s="16"/>
      <c r="AV2049" s="16"/>
      <c r="AW2049" s="16"/>
      <c r="AX2049" s="16"/>
      <c r="AY2049" s="16"/>
      <c r="AZ2049" s="16"/>
      <c r="BA2049" s="16"/>
    </row>
    <row r="2050" spans="2:53">
      <c r="B2050" s="16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  <c r="AO2050" s="16"/>
      <c r="AP2050" s="16"/>
      <c r="AQ2050" s="16"/>
      <c r="AR2050" s="16"/>
      <c r="AS2050" s="16"/>
      <c r="AT2050" s="16"/>
      <c r="AU2050" s="16"/>
      <c r="AV2050" s="16"/>
      <c r="AW2050" s="16"/>
      <c r="AX2050" s="16"/>
      <c r="AY2050" s="16"/>
      <c r="AZ2050" s="16"/>
      <c r="BA2050" s="16"/>
    </row>
    <row r="2051" spans="2:53">
      <c r="B2051" s="16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/>
      <c r="AU2051" s="16"/>
      <c r="AV2051" s="16"/>
      <c r="AW2051" s="16"/>
      <c r="AX2051" s="16"/>
      <c r="AY2051" s="16"/>
      <c r="AZ2051" s="16"/>
      <c r="BA2051" s="16"/>
    </row>
    <row r="2052" spans="2:53">
      <c r="B2052" s="16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  <c r="AO2052" s="16"/>
      <c r="AP2052" s="16"/>
      <c r="AQ2052" s="16"/>
      <c r="AR2052" s="16"/>
      <c r="AS2052" s="16"/>
      <c r="AT2052" s="16"/>
      <c r="AU2052" s="16"/>
      <c r="AV2052" s="16"/>
      <c r="AW2052" s="16"/>
      <c r="AX2052" s="16"/>
      <c r="AY2052" s="16"/>
      <c r="AZ2052" s="16"/>
      <c r="BA2052" s="16"/>
    </row>
    <row r="2053" spans="2:53">
      <c r="B2053" s="16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  <c r="AO2053" s="16"/>
      <c r="AP2053" s="16"/>
      <c r="AQ2053" s="16"/>
      <c r="AR2053" s="16"/>
      <c r="AS2053" s="16"/>
      <c r="AT2053" s="16"/>
      <c r="AU2053" s="16"/>
      <c r="AV2053" s="16"/>
      <c r="AW2053" s="16"/>
      <c r="AX2053" s="16"/>
      <c r="AY2053" s="16"/>
      <c r="AZ2053" s="16"/>
      <c r="BA2053" s="16"/>
    </row>
    <row r="2054" spans="2:53">
      <c r="B2054" s="16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  <c r="AI2054" s="16"/>
      <c r="AJ2054" s="16"/>
      <c r="AK2054" s="16"/>
      <c r="AL2054" s="16"/>
      <c r="AM2054" s="16"/>
      <c r="AN2054" s="16"/>
      <c r="AO2054" s="16"/>
      <c r="AP2054" s="16"/>
      <c r="AQ2054" s="16"/>
      <c r="AR2054" s="16"/>
      <c r="AS2054" s="16"/>
      <c r="AT2054" s="16"/>
      <c r="AU2054" s="16"/>
      <c r="AV2054" s="16"/>
      <c r="AW2054" s="16"/>
      <c r="AX2054" s="16"/>
      <c r="AY2054" s="16"/>
      <c r="AZ2054" s="16"/>
      <c r="BA2054" s="16"/>
    </row>
    <row r="2055" spans="2:53"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  <c r="AO2055" s="16"/>
      <c r="AP2055" s="16"/>
      <c r="AQ2055" s="16"/>
      <c r="AR2055" s="16"/>
      <c r="AS2055" s="16"/>
      <c r="AT2055" s="16"/>
      <c r="AU2055" s="16"/>
      <c r="AV2055" s="16"/>
      <c r="AW2055" s="16"/>
      <c r="AX2055" s="16"/>
      <c r="AY2055" s="16"/>
      <c r="AZ2055" s="16"/>
      <c r="BA2055" s="16"/>
    </row>
    <row r="2056" spans="2:53">
      <c r="B2056" s="16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  <c r="AO2056" s="16"/>
      <c r="AP2056" s="16"/>
      <c r="AQ2056" s="16"/>
      <c r="AR2056" s="16"/>
      <c r="AS2056" s="16"/>
      <c r="AT2056" s="16"/>
      <c r="AU2056" s="16"/>
      <c r="AV2056" s="16"/>
      <c r="AW2056" s="16"/>
      <c r="AX2056" s="16"/>
      <c r="AY2056" s="16"/>
      <c r="AZ2056" s="16"/>
      <c r="BA2056" s="16"/>
    </row>
    <row r="2057" spans="2:53">
      <c r="B2057" s="16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  <c r="AO2057" s="16"/>
      <c r="AP2057" s="16"/>
      <c r="AQ2057" s="16"/>
      <c r="AR2057" s="16"/>
      <c r="AS2057" s="16"/>
      <c r="AT2057" s="16"/>
      <c r="AU2057" s="16"/>
      <c r="AV2057" s="16"/>
      <c r="AW2057" s="16"/>
      <c r="AX2057" s="16"/>
      <c r="AY2057" s="16"/>
      <c r="AZ2057" s="16"/>
      <c r="BA2057" s="16"/>
    </row>
    <row r="2058" spans="2:53">
      <c r="B2058" s="16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  <c r="AO2058" s="16"/>
      <c r="AP2058" s="16"/>
      <c r="AQ2058" s="16"/>
      <c r="AR2058" s="16"/>
      <c r="AS2058" s="16"/>
      <c r="AT2058" s="16"/>
      <c r="AU2058" s="16"/>
      <c r="AV2058" s="16"/>
      <c r="AW2058" s="16"/>
      <c r="AX2058" s="16"/>
      <c r="AY2058" s="16"/>
      <c r="AZ2058" s="16"/>
      <c r="BA2058" s="16"/>
    </row>
    <row r="2059" spans="2:53">
      <c r="B2059" s="16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  <c r="AO2059" s="16"/>
      <c r="AP2059" s="16"/>
      <c r="AQ2059" s="16"/>
      <c r="AR2059" s="16"/>
      <c r="AS2059" s="16"/>
      <c r="AT2059" s="16"/>
      <c r="AU2059" s="16"/>
      <c r="AV2059" s="16"/>
      <c r="AW2059" s="16"/>
      <c r="AX2059" s="16"/>
      <c r="AY2059" s="16"/>
      <c r="AZ2059" s="16"/>
      <c r="BA2059" s="16"/>
    </row>
    <row r="2060" spans="2:53">
      <c r="B2060" s="16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/>
      <c r="AU2060" s="16"/>
      <c r="AV2060" s="16"/>
      <c r="AW2060" s="16"/>
      <c r="AX2060" s="16"/>
      <c r="AY2060" s="16"/>
      <c r="AZ2060" s="16"/>
      <c r="BA2060" s="16"/>
    </row>
    <row r="2061" spans="2:53">
      <c r="B2061" s="16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  <c r="AO2061" s="16"/>
      <c r="AP2061" s="16"/>
      <c r="AQ2061" s="16"/>
      <c r="AR2061" s="16"/>
      <c r="AS2061" s="16"/>
      <c r="AT2061" s="16"/>
      <c r="AU2061" s="16"/>
      <c r="AV2061" s="16"/>
      <c r="AW2061" s="16"/>
      <c r="AX2061" s="16"/>
      <c r="AY2061" s="16"/>
      <c r="AZ2061" s="16"/>
      <c r="BA2061" s="16"/>
    </row>
    <row r="2062" spans="2:53">
      <c r="B2062" s="16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/>
      <c r="AU2062" s="16"/>
      <c r="AV2062" s="16"/>
      <c r="AW2062" s="16"/>
      <c r="AX2062" s="16"/>
      <c r="AY2062" s="16"/>
      <c r="AZ2062" s="16"/>
      <c r="BA2062" s="16"/>
    </row>
    <row r="2063" spans="2:53"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  <c r="AO2063" s="16"/>
      <c r="AP2063" s="16"/>
      <c r="AQ2063" s="16"/>
      <c r="AR2063" s="16"/>
      <c r="AS2063" s="16"/>
      <c r="AT2063" s="16"/>
      <c r="AU2063" s="16"/>
      <c r="AV2063" s="16"/>
      <c r="AW2063" s="16"/>
      <c r="AX2063" s="16"/>
      <c r="AY2063" s="16"/>
      <c r="AZ2063" s="16"/>
      <c r="BA2063" s="16"/>
    </row>
    <row r="2064" spans="2:53">
      <c r="B2064" s="16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/>
      <c r="AU2064" s="16"/>
      <c r="AV2064" s="16"/>
      <c r="AW2064" s="16"/>
      <c r="AX2064" s="16"/>
      <c r="AY2064" s="16"/>
      <c r="AZ2064" s="16"/>
      <c r="BA2064" s="16"/>
    </row>
    <row r="2065" spans="2:53">
      <c r="B2065" s="16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  <c r="AO2065" s="16"/>
      <c r="AP2065" s="16"/>
      <c r="AQ2065" s="16"/>
      <c r="AR2065" s="16"/>
      <c r="AS2065" s="16"/>
      <c r="AT2065" s="16"/>
      <c r="AU2065" s="16"/>
      <c r="AV2065" s="16"/>
      <c r="AW2065" s="16"/>
      <c r="AX2065" s="16"/>
      <c r="AY2065" s="16"/>
      <c r="AZ2065" s="16"/>
      <c r="BA2065" s="16"/>
    </row>
    <row r="2066" spans="2:53">
      <c r="B2066" s="16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/>
      <c r="AU2066" s="16"/>
      <c r="AV2066" s="16"/>
      <c r="AW2066" s="16"/>
      <c r="AX2066" s="16"/>
      <c r="AY2066" s="16"/>
      <c r="AZ2066" s="16"/>
      <c r="BA2066" s="16"/>
    </row>
    <row r="2067" spans="2:53">
      <c r="B2067" s="16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  <c r="AT2067" s="16"/>
      <c r="AU2067" s="16"/>
      <c r="AV2067" s="16"/>
      <c r="AW2067" s="16"/>
      <c r="AX2067" s="16"/>
      <c r="AY2067" s="16"/>
      <c r="AZ2067" s="16"/>
      <c r="BA2067" s="16"/>
    </row>
    <row r="2068" spans="2:53">
      <c r="B2068" s="16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  <c r="AO2068" s="16"/>
      <c r="AP2068" s="16"/>
      <c r="AQ2068" s="16"/>
      <c r="AR2068" s="16"/>
      <c r="AS2068" s="16"/>
      <c r="AT2068" s="16"/>
      <c r="AU2068" s="16"/>
      <c r="AV2068" s="16"/>
      <c r="AW2068" s="16"/>
      <c r="AX2068" s="16"/>
      <c r="AY2068" s="16"/>
      <c r="AZ2068" s="16"/>
      <c r="BA2068" s="16"/>
    </row>
    <row r="2069" spans="2:53">
      <c r="B2069" s="16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  <c r="AO2069" s="16"/>
      <c r="AP2069" s="16"/>
      <c r="AQ2069" s="16"/>
      <c r="AR2069" s="16"/>
      <c r="AS2069" s="16"/>
      <c r="AT2069" s="16"/>
      <c r="AU2069" s="16"/>
      <c r="AV2069" s="16"/>
      <c r="AW2069" s="16"/>
      <c r="AX2069" s="16"/>
      <c r="AY2069" s="16"/>
      <c r="AZ2069" s="16"/>
      <c r="BA2069" s="16"/>
    </row>
    <row r="2070" spans="2:53">
      <c r="B2070" s="16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  <c r="AO2070" s="16"/>
      <c r="AP2070" s="16"/>
      <c r="AQ2070" s="16"/>
      <c r="AR2070" s="16"/>
      <c r="AS2070" s="16"/>
      <c r="AT2070" s="16"/>
      <c r="AU2070" s="16"/>
      <c r="AV2070" s="16"/>
      <c r="AW2070" s="16"/>
      <c r="AX2070" s="16"/>
      <c r="AY2070" s="16"/>
      <c r="AZ2070" s="16"/>
      <c r="BA2070" s="16"/>
    </row>
    <row r="2071" spans="2:53"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  <c r="AO2071" s="16"/>
      <c r="AP2071" s="16"/>
      <c r="AQ2071" s="16"/>
      <c r="AR2071" s="16"/>
      <c r="AS2071" s="16"/>
      <c r="AT2071" s="16"/>
      <c r="AU2071" s="16"/>
      <c r="AV2071" s="16"/>
      <c r="AW2071" s="16"/>
      <c r="AX2071" s="16"/>
      <c r="AY2071" s="16"/>
      <c r="AZ2071" s="16"/>
      <c r="BA2071" s="16"/>
    </row>
    <row r="2072" spans="2:53">
      <c r="B2072" s="16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  <c r="AO2072" s="16"/>
      <c r="AP2072" s="16"/>
      <c r="AQ2072" s="16"/>
      <c r="AR2072" s="16"/>
      <c r="AS2072" s="16"/>
      <c r="AT2072" s="16"/>
      <c r="AU2072" s="16"/>
      <c r="AV2072" s="16"/>
      <c r="AW2072" s="16"/>
      <c r="AX2072" s="16"/>
      <c r="AY2072" s="16"/>
      <c r="AZ2072" s="16"/>
      <c r="BA2072" s="16"/>
    </row>
    <row r="2073" spans="2:53">
      <c r="B2073" s="16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/>
      <c r="AW2073" s="16"/>
      <c r="AX2073" s="16"/>
      <c r="AY2073" s="16"/>
      <c r="AZ2073" s="16"/>
      <c r="BA2073" s="16"/>
    </row>
    <row r="2074" spans="2:53">
      <c r="B2074" s="16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  <c r="AO2074" s="16"/>
      <c r="AP2074" s="16"/>
      <c r="AQ2074" s="16"/>
      <c r="AR2074" s="16"/>
      <c r="AS2074" s="16"/>
      <c r="AT2074" s="16"/>
      <c r="AU2074" s="16"/>
      <c r="AV2074" s="16"/>
      <c r="AW2074" s="16"/>
      <c r="AX2074" s="16"/>
      <c r="AY2074" s="16"/>
      <c r="AZ2074" s="16"/>
      <c r="BA2074" s="16"/>
    </row>
    <row r="2075" spans="2:53">
      <c r="B2075" s="16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/>
      <c r="AW2075" s="16"/>
      <c r="AX2075" s="16"/>
      <c r="AY2075" s="16"/>
      <c r="AZ2075" s="16"/>
      <c r="BA2075" s="16"/>
    </row>
    <row r="2076" spans="2:53">
      <c r="B2076" s="16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  <c r="AO2076" s="16"/>
      <c r="AP2076" s="16"/>
      <c r="AQ2076" s="16"/>
      <c r="AR2076" s="16"/>
      <c r="AS2076" s="16"/>
      <c r="AT2076" s="16"/>
      <c r="AU2076" s="16"/>
      <c r="AV2076" s="16"/>
      <c r="AW2076" s="16"/>
      <c r="AX2076" s="16"/>
      <c r="AY2076" s="16"/>
      <c r="AZ2076" s="16"/>
      <c r="BA2076" s="16"/>
    </row>
    <row r="2077" spans="2:53">
      <c r="B2077" s="16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  <c r="AU2077" s="16"/>
      <c r="AV2077" s="16"/>
      <c r="AW2077" s="16"/>
      <c r="AX2077" s="16"/>
      <c r="AY2077" s="16"/>
      <c r="AZ2077" s="16"/>
      <c r="BA2077" s="16"/>
    </row>
    <row r="2078" spans="2:53">
      <c r="B2078" s="16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  <c r="AO2078" s="16"/>
      <c r="AP2078" s="16"/>
      <c r="AQ2078" s="16"/>
      <c r="AR2078" s="16"/>
      <c r="AS2078" s="16"/>
      <c r="AT2078" s="16"/>
      <c r="AU2078" s="16"/>
      <c r="AV2078" s="16"/>
      <c r="AW2078" s="16"/>
      <c r="AX2078" s="16"/>
      <c r="AY2078" s="16"/>
      <c r="AZ2078" s="16"/>
      <c r="BA2078" s="16"/>
    </row>
    <row r="2079" spans="2:53"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/>
      <c r="AU2079" s="16"/>
      <c r="AV2079" s="16"/>
      <c r="AW2079" s="16"/>
      <c r="AX2079" s="16"/>
      <c r="AY2079" s="16"/>
      <c r="AZ2079" s="16"/>
      <c r="BA2079" s="16"/>
    </row>
    <row r="2080" spans="2:53">
      <c r="B2080" s="16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  <c r="AO2080" s="16"/>
      <c r="AP2080" s="16"/>
      <c r="AQ2080" s="16"/>
      <c r="AR2080" s="16"/>
      <c r="AS2080" s="16"/>
      <c r="AT2080" s="16"/>
      <c r="AU2080" s="16"/>
      <c r="AV2080" s="16"/>
      <c r="AW2080" s="16"/>
      <c r="AX2080" s="16"/>
      <c r="AY2080" s="16"/>
      <c r="AZ2080" s="16"/>
      <c r="BA2080" s="16"/>
    </row>
    <row r="2081" spans="2:53">
      <c r="B2081" s="16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6"/>
      <c r="AZ2081" s="16"/>
      <c r="BA2081" s="16"/>
    </row>
    <row r="2082" spans="2:53">
      <c r="B2082" s="16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  <c r="AO2082" s="16"/>
      <c r="AP2082" s="16"/>
      <c r="AQ2082" s="16"/>
      <c r="AR2082" s="16"/>
      <c r="AS2082" s="16"/>
      <c r="AT2082" s="16"/>
      <c r="AU2082" s="16"/>
      <c r="AV2082" s="16"/>
      <c r="AW2082" s="16"/>
      <c r="AX2082" s="16"/>
      <c r="AY2082" s="16"/>
      <c r="AZ2082" s="16"/>
      <c r="BA2082" s="16"/>
    </row>
    <row r="2083" spans="2:53">
      <c r="B2083" s="16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  <c r="AO2083" s="16"/>
      <c r="AP2083" s="16"/>
      <c r="AQ2083" s="16"/>
      <c r="AR2083" s="16"/>
      <c r="AS2083" s="16"/>
      <c r="AT2083" s="16"/>
      <c r="AU2083" s="16"/>
      <c r="AV2083" s="16"/>
      <c r="AW2083" s="16"/>
      <c r="AX2083" s="16"/>
      <c r="AY2083" s="16"/>
      <c r="AZ2083" s="16"/>
      <c r="BA2083" s="16"/>
    </row>
    <row r="2084" spans="2:53">
      <c r="B2084" s="16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6"/>
      <c r="AL2084" s="16"/>
      <c r="AM2084" s="16"/>
      <c r="AN2084" s="16"/>
      <c r="AO2084" s="16"/>
      <c r="AP2084" s="16"/>
      <c r="AQ2084" s="16"/>
      <c r="AR2084" s="16"/>
      <c r="AS2084" s="16"/>
      <c r="AT2084" s="16"/>
      <c r="AU2084" s="16"/>
      <c r="AV2084" s="16"/>
      <c r="AW2084" s="16"/>
      <c r="AX2084" s="16"/>
      <c r="AY2084" s="16"/>
      <c r="AZ2084" s="16"/>
      <c r="BA2084" s="16"/>
    </row>
    <row r="2085" spans="2:53">
      <c r="B2085" s="16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  <c r="AO2085" s="16"/>
      <c r="AP2085" s="16"/>
      <c r="AQ2085" s="16"/>
      <c r="AR2085" s="16"/>
      <c r="AS2085" s="16"/>
      <c r="AT2085" s="16"/>
      <c r="AU2085" s="16"/>
      <c r="AV2085" s="16"/>
      <c r="AW2085" s="16"/>
      <c r="AX2085" s="16"/>
      <c r="AY2085" s="16"/>
      <c r="AZ2085" s="16"/>
      <c r="BA2085" s="16"/>
    </row>
    <row r="2086" spans="2:53">
      <c r="B2086" s="16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  <c r="AO2086" s="16"/>
      <c r="AP2086" s="16"/>
      <c r="AQ2086" s="16"/>
      <c r="AR2086" s="16"/>
      <c r="AS2086" s="16"/>
      <c r="AT2086" s="16"/>
      <c r="AU2086" s="16"/>
      <c r="AV2086" s="16"/>
      <c r="AW2086" s="16"/>
      <c r="AX2086" s="16"/>
      <c r="AY2086" s="16"/>
      <c r="AZ2086" s="16"/>
      <c r="BA2086" s="16"/>
    </row>
    <row r="2087" spans="2:53"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  <c r="AO2087" s="16"/>
      <c r="AP2087" s="16"/>
      <c r="AQ2087" s="16"/>
      <c r="AR2087" s="16"/>
      <c r="AS2087" s="16"/>
      <c r="AT2087" s="16"/>
      <c r="AU2087" s="16"/>
      <c r="AV2087" s="16"/>
      <c r="AW2087" s="16"/>
      <c r="AX2087" s="16"/>
      <c r="AY2087" s="16"/>
      <c r="AZ2087" s="16"/>
      <c r="BA2087" s="16"/>
    </row>
    <row r="2088" spans="2:53">
      <c r="B2088" s="16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/>
      <c r="AU2088" s="16"/>
      <c r="AV2088" s="16"/>
      <c r="AW2088" s="16"/>
      <c r="AX2088" s="16"/>
      <c r="AY2088" s="16"/>
      <c r="AZ2088" s="16"/>
      <c r="BA2088" s="16"/>
    </row>
    <row r="2089" spans="2:53">
      <c r="B2089" s="16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  <c r="AO2089" s="16"/>
      <c r="AP2089" s="16"/>
      <c r="AQ2089" s="16"/>
      <c r="AR2089" s="16"/>
      <c r="AS2089" s="16"/>
      <c r="AT2089" s="16"/>
      <c r="AU2089" s="16"/>
      <c r="AV2089" s="16"/>
      <c r="AW2089" s="16"/>
      <c r="AX2089" s="16"/>
      <c r="AY2089" s="16"/>
      <c r="AZ2089" s="16"/>
      <c r="BA2089" s="16"/>
    </row>
    <row r="2090" spans="2:53">
      <c r="B2090" s="16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/>
      <c r="AW2090" s="16"/>
      <c r="AX2090" s="16"/>
      <c r="AY2090" s="16"/>
      <c r="AZ2090" s="16"/>
      <c r="BA2090" s="16"/>
    </row>
    <row r="2091" spans="2:53">
      <c r="B2091" s="16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/>
      <c r="AU2091" s="16"/>
      <c r="AV2091" s="16"/>
      <c r="AW2091" s="16"/>
      <c r="AX2091" s="16"/>
      <c r="AY2091" s="16"/>
      <c r="AZ2091" s="16"/>
      <c r="BA2091" s="16"/>
    </row>
    <row r="2092" spans="2:53">
      <c r="B2092" s="16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/>
      <c r="AU2092" s="16"/>
      <c r="AV2092" s="16"/>
      <c r="AW2092" s="16"/>
      <c r="AX2092" s="16"/>
      <c r="AY2092" s="16"/>
      <c r="AZ2092" s="16"/>
      <c r="BA2092" s="16"/>
    </row>
    <row r="2093" spans="2:53">
      <c r="B2093" s="16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/>
      <c r="AU2093" s="16"/>
      <c r="AV2093" s="16"/>
      <c r="AW2093" s="16"/>
      <c r="AX2093" s="16"/>
      <c r="AY2093" s="16"/>
      <c r="AZ2093" s="16"/>
      <c r="BA2093" s="16"/>
    </row>
    <row r="2094" spans="2:53">
      <c r="B2094" s="16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16"/>
      <c r="AI2094" s="16"/>
      <c r="AJ2094" s="16"/>
      <c r="AK2094" s="16"/>
      <c r="AL2094" s="16"/>
      <c r="AM2094" s="16"/>
      <c r="AN2094" s="16"/>
      <c r="AO2094" s="16"/>
      <c r="AP2094" s="16"/>
      <c r="AQ2094" s="16"/>
      <c r="AR2094" s="16"/>
      <c r="AS2094" s="16"/>
      <c r="AT2094" s="16"/>
      <c r="AU2094" s="16"/>
      <c r="AV2094" s="16"/>
      <c r="AW2094" s="16"/>
      <c r="AX2094" s="16"/>
      <c r="AY2094" s="16"/>
      <c r="AZ2094" s="16"/>
      <c r="BA2094" s="16"/>
    </row>
    <row r="2095" spans="2:53"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  <c r="AO2095" s="16"/>
      <c r="AP2095" s="16"/>
      <c r="AQ2095" s="16"/>
      <c r="AR2095" s="16"/>
      <c r="AS2095" s="16"/>
      <c r="AT2095" s="16"/>
      <c r="AU2095" s="16"/>
      <c r="AV2095" s="16"/>
      <c r="AW2095" s="16"/>
      <c r="AX2095" s="16"/>
      <c r="AY2095" s="16"/>
      <c r="AZ2095" s="16"/>
      <c r="BA2095" s="16"/>
    </row>
    <row r="2096" spans="2:53">
      <c r="B2096" s="16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16"/>
      <c r="AI2096" s="16"/>
      <c r="AJ2096" s="16"/>
      <c r="AK2096" s="16"/>
      <c r="AL2096" s="16"/>
      <c r="AM2096" s="16"/>
      <c r="AN2096" s="16"/>
      <c r="AO2096" s="16"/>
      <c r="AP2096" s="16"/>
      <c r="AQ2096" s="16"/>
      <c r="AR2096" s="16"/>
      <c r="AS2096" s="16"/>
      <c r="AT2096" s="16"/>
      <c r="AU2096" s="16"/>
      <c r="AV2096" s="16"/>
      <c r="AW2096" s="16"/>
      <c r="AX2096" s="16"/>
      <c r="AY2096" s="16"/>
      <c r="AZ2096" s="16"/>
      <c r="BA2096" s="16"/>
    </row>
    <row r="2097" spans="2:53">
      <c r="B2097" s="16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16"/>
      <c r="AH2097" s="16"/>
      <c r="AI2097" s="16"/>
      <c r="AJ2097" s="16"/>
      <c r="AK2097" s="16"/>
      <c r="AL2097" s="16"/>
      <c r="AM2097" s="16"/>
      <c r="AN2097" s="16"/>
      <c r="AO2097" s="16"/>
      <c r="AP2097" s="16"/>
      <c r="AQ2097" s="16"/>
      <c r="AR2097" s="16"/>
      <c r="AS2097" s="16"/>
      <c r="AT2097" s="16"/>
      <c r="AU2097" s="16"/>
      <c r="AV2097" s="16"/>
      <c r="AW2097" s="16"/>
      <c r="AX2097" s="16"/>
      <c r="AY2097" s="16"/>
      <c r="AZ2097" s="16"/>
      <c r="BA2097" s="16"/>
    </row>
    <row r="2098" spans="2:53">
      <c r="B2098" s="16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16"/>
      <c r="AI2098" s="16"/>
      <c r="AJ2098" s="16"/>
      <c r="AK2098" s="16"/>
      <c r="AL2098" s="16"/>
      <c r="AM2098" s="16"/>
      <c r="AN2098" s="16"/>
      <c r="AO2098" s="16"/>
      <c r="AP2098" s="16"/>
      <c r="AQ2098" s="16"/>
      <c r="AR2098" s="16"/>
      <c r="AS2098" s="16"/>
      <c r="AT2098" s="16"/>
      <c r="AU2098" s="16"/>
      <c r="AV2098" s="16"/>
      <c r="AW2098" s="16"/>
      <c r="AX2098" s="16"/>
      <c r="AY2098" s="16"/>
      <c r="AZ2098" s="16"/>
      <c r="BA2098" s="16"/>
    </row>
    <row r="2099" spans="2:53">
      <c r="B2099" s="16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16"/>
      <c r="AH2099" s="16"/>
      <c r="AI2099" s="16"/>
      <c r="AJ2099" s="16"/>
      <c r="AK2099" s="16"/>
      <c r="AL2099" s="16"/>
      <c r="AM2099" s="16"/>
      <c r="AN2099" s="16"/>
      <c r="AO2099" s="16"/>
      <c r="AP2099" s="16"/>
      <c r="AQ2099" s="16"/>
      <c r="AR2099" s="16"/>
      <c r="AS2099" s="16"/>
      <c r="AT2099" s="16"/>
      <c r="AU2099" s="16"/>
      <c r="AV2099" s="16"/>
      <c r="AW2099" s="16"/>
      <c r="AX2099" s="16"/>
      <c r="AY2099" s="16"/>
      <c r="AZ2099" s="16"/>
      <c r="BA2099" s="16"/>
    </row>
    <row r="2100" spans="2:53">
      <c r="B2100" s="16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/>
      <c r="AK2100" s="16"/>
      <c r="AL2100" s="16"/>
      <c r="AM2100" s="16"/>
      <c r="AN2100" s="16"/>
      <c r="AO2100" s="16"/>
      <c r="AP2100" s="16"/>
      <c r="AQ2100" s="16"/>
      <c r="AR2100" s="16"/>
      <c r="AS2100" s="16"/>
      <c r="AT2100" s="16"/>
      <c r="AU2100" s="16"/>
      <c r="AV2100" s="16"/>
      <c r="AW2100" s="16"/>
      <c r="AX2100" s="16"/>
      <c r="AY2100" s="16"/>
      <c r="AZ2100" s="16"/>
      <c r="BA2100" s="16"/>
    </row>
    <row r="2101" spans="2:53">
      <c r="B2101" s="16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/>
      <c r="AO2101" s="16"/>
      <c r="AP2101" s="16"/>
      <c r="AQ2101" s="16"/>
      <c r="AR2101" s="16"/>
      <c r="AS2101" s="16"/>
      <c r="AT2101" s="16"/>
      <c r="AU2101" s="16"/>
      <c r="AV2101" s="16"/>
      <c r="AW2101" s="16"/>
      <c r="AX2101" s="16"/>
      <c r="AY2101" s="16"/>
      <c r="AZ2101" s="16"/>
      <c r="BA2101" s="16"/>
    </row>
    <row r="2102" spans="2:53">
      <c r="B2102" s="16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16"/>
      <c r="AI2102" s="16"/>
      <c r="AJ2102" s="16"/>
      <c r="AK2102" s="16"/>
      <c r="AL2102" s="16"/>
      <c r="AM2102" s="16"/>
      <c r="AN2102" s="16"/>
      <c r="AO2102" s="16"/>
      <c r="AP2102" s="16"/>
      <c r="AQ2102" s="16"/>
      <c r="AR2102" s="16"/>
      <c r="AS2102" s="16"/>
      <c r="AT2102" s="16"/>
      <c r="AU2102" s="16"/>
      <c r="AV2102" s="16"/>
      <c r="AW2102" s="16"/>
      <c r="AX2102" s="16"/>
      <c r="AY2102" s="16"/>
      <c r="AZ2102" s="16"/>
      <c r="BA2102" s="16"/>
    </row>
    <row r="2103" spans="2:53"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16"/>
      <c r="AI2103" s="16"/>
      <c r="AJ2103" s="16"/>
      <c r="AK2103" s="16"/>
      <c r="AL2103" s="16"/>
      <c r="AM2103" s="16"/>
      <c r="AN2103" s="16"/>
      <c r="AO2103" s="16"/>
      <c r="AP2103" s="16"/>
      <c r="AQ2103" s="16"/>
      <c r="AR2103" s="16"/>
      <c r="AS2103" s="16"/>
      <c r="AT2103" s="16"/>
      <c r="AU2103" s="16"/>
      <c r="AV2103" s="16"/>
      <c r="AW2103" s="16"/>
      <c r="AX2103" s="16"/>
      <c r="AY2103" s="16"/>
      <c r="AZ2103" s="16"/>
      <c r="BA2103" s="16"/>
    </row>
    <row r="2104" spans="2:53">
      <c r="B2104" s="16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  <c r="AO2104" s="16"/>
      <c r="AP2104" s="16"/>
      <c r="AQ2104" s="16"/>
      <c r="AR2104" s="16"/>
      <c r="AS2104" s="16"/>
      <c r="AT2104" s="16"/>
      <c r="AU2104" s="16"/>
      <c r="AV2104" s="16"/>
      <c r="AW2104" s="16"/>
      <c r="AX2104" s="16"/>
      <c r="AY2104" s="16"/>
      <c r="AZ2104" s="16"/>
      <c r="BA2104" s="16"/>
    </row>
    <row r="2105" spans="2:53"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  <c r="AO2105" s="16"/>
      <c r="AP2105" s="16"/>
      <c r="AQ2105" s="16"/>
      <c r="AR2105" s="16"/>
      <c r="AS2105" s="16"/>
      <c r="AT2105" s="16"/>
      <c r="AU2105" s="16"/>
      <c r="AV2105" s="16"/>
      <c r="AW2105" s="16"/>
      <c r="AX2105" s="16"/>
      <c r="AY2105" s="16"/>
      <c r="AZ2105" s="16"/>
      <c r="BA2105" s="16"/>
    </row>
    <row r="2106" spans="2:53">
      <c r="B2106" s="16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  <c r="AO2106" s="16"/>
      <c r="AP2106" s="16"/>
      <c r="AQ2106" s="16"/>
      <c r="AR2106" s="16"/>
      <c r="AS2106" s="16"/>
      <c r="AT2106" s="16"/>
      <c r="AU2106" s="16"/>
      <c r="AV2106" s="16"/>
      <c r="AW2106" s="16"/>
      <c r="AX2106" s="16"/>
      <c r="AY2106" s="16"/>
      <c r="AZ2106" s="16"/>
      <c r="BA2106" s="16"/>
    </row>
    <row r="2107" spans="2:53"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  <c r="AO2107" s="16"/>
      <c r="AP2107" s="16"/>
      <c r="AQ2107" s="16"/>
      <c r="AR2107" s="16"/>
      <c r="AS2107" s="16"/>
      <c r="AT2107" s="16"/>
      <c r="AU2107" s="16"/>
      <c r="AV2107" s="16"/>
      <c r="AW2107" s="16"/>
      <c r="AX2107" s="16"/>
      <c r="AY2107" s="16"/>
      <c r="AZ2107" s="16"/>
      <c r="BA2107" s="16"/>
    </row>
    <row r="2108" spans="2:53">
      <c r="B2108" s="16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  <c r="AO2108" s="16"/>
      <c r="AP2108" s="16"/>
      <c r="AQ2108" s="16"/>
      <c r="AR2108" s="16"/>
      <c r="AS2108" s="16"/>
      <c r="AT2108" s="16"/>
      <c r="AU2108" s="16"/>
      <c r="AV2108" s="16"/>
      <c r="AW2108" s="16"/>
      <c r="AX2108" s="16"/>
      <c r="AY2108" s="16"/>
      <c r="AZ2108" s="16"/>
      <c r="BA2108" s="16"/>
    </row>
    <row r="2109" spans="2:53">
      <c r="B2109" s="16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  <c r="AO2109" s="16"/>
      <c r="AP2109" s="16"/>
      <c r="AQ2109" s="16"/>
      <c r="AR2109" s="16"/>
      <c r="AS2109" s="16"/>
      <c r="AT2109" s="16"/>
      <c r="AU2109" s="16"/>
      <c r="AV2109" s="16"/>
      <c r="AW2109" s="16"/>
      <c r="AX2109" s="16"/>
      <c r="AY2109" s="16"/>
      <c r="AZ2109" s="16"/>
      <c r="BA2109" s="16"/>
    </row>
    <row r="2110" spans="2:53">
      <c r="B2110" s="16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16"/>
      <c r="AI2110" s="16"/>
      <c r="AJ2110" s="16"/>
      <c r="AK2110" s="16"/>
      <c r="AL2110" s="16"/>
      <c r="AM2110" s="16"/>
      <c r="AN2110" s="16"/>
      <c r="AO2110" s="16"/>
      <c r="AP2110" s="16"/>
      <c r="AQ2110" s="16"/>
      <c r="AR2110" s="16"/>
      <c r="AS2110" s="16"/>
      <c r="AT2110" s="16"/>
      <c r="AU2110" s="16"/>
      <c r="AV2110" s="16"/>
      <c r="AW2110" s="16"/>
      <c r="AX2110" s="16"/>
      <c r="AY2110" s="16"/>
      <c r="AZ2110" s="16"/>
      <c r="BA2110" s="16"/>
    </row>
    <row r="2111" spans="2:53">
      <c r="B2111" s="16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  <c r="AO2111" s="16"/>
      <c r="AP2111" s="16"/>
      <c r="AQ2111" s="16"/>
      <c r="AR2111" s="16"/>
      <c r="AS2111" s="16"/>
      <c r="AT2111" s="16"/>
      <c r="AU2111" s="16"/>
      <c r="AV2111" s="16"/>
      <c r="AW2111" s="16"/>
      <c r="AX2111" s="16"/>
      <c r="AY2111" s="16"/>
      <c r="AZ2111" s="16"/>
      <c r="BA2111" s="16"/>
    </row>
    <row r="2112" spans="2:53">
      <c r="B2112" s="16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16"/>
      <c r="AH2112" s="16"/>
      <c r="AI2112" s="16"/>
      <c r="AJ2112" s="16"/>
      <c r="AK2112" s="16"/>
      <c r="AL2112" s="16"/>
      <c r="AM2112" s="16"/>
      <c r="AN2112" s="16"/>
      <c r="AO2112" s="16"/>
      <c r="AP2112" s="16"/>
      <c r="AQ2112" s="16"/>
      <c r="AR2112" s="16"/>
      <c r="AS2112" s="16"/>
      <c r="AT2112" s="16"/>
      <c r="AU2112" s="16"/>
      <c r="AV2112" s="16"/>
      <c r="AW2112" s="16"/>
      <c r="AX2112" s="16"/>
      <c r="AY2112" s="16"/>
      <c r="AZ2112" s="16"/>
      <c r="BA2112" s="16"/>
    </row>
    <row r="2113" spans="2:53">
      <c r="B2113" s="16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  <c r="AP2113" s="16"/>
      <c r="AQ2113" s="16"/>
      <c r="AR2113" s="16"/>
      <c r="AS2113" s="16"/>
      <c r="AT2113" s="16"/>
      <c r="AU2113" s="16"/>
      <c r="AV2113" s="16"/>
      <c r="AW2113" s="16"/>
      <c r="AX2113" s="16"/>
      <c r="AY2113" s="16"/>
      <c r="AZ2113" s="16"/>
      <c r="BA2113" s="16"/>
    </row>
    <row r="2114" spans="2:53">
      <c r="B2114" s="16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  <c r="AP2114" s="16"/>
      <c r="AQ2114" s="16"/>
      <c r="AR2114" s="16"/>
      <c r="AS2114" s="16"/>
      <c r="AT2114" s="16"/>
      <c r="AU2114" s="16"/>
      <c r="AV2114" s="16"/>
      <c r="AW2114" s="16"/>
      <c r="AX2114" s="16"/>
      <c r="AY2114" s="16"/>
      <c r="AZ2114" s="16"/>
      <c r="BA2114" s="16"/>
    </row>
    <row r="2115" spans="2:53"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  <c r="AP2115" s="16"/>
      <c r="AQ2115" s="16"/>
      <c r="AR2115" s="16"/>
      <c r="AS2115" s="16"/>
      <c r="AT2115" s="16"/>
      <c r="AU2115" s="16"/>
      <c r="AV2115" s="16"/>
      <c r="AW2115" s="16"/>
      <c r="AX2115" s="16"/>
      <c r="AY2115" s="16"/>
      <c r="AZ2115" s="16"/>
      <c r="BA2115" s="16"/>
    </row>
    <row r="2116" spans="2:53">
      <c r="B2116" s="16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  <c r="AP2116" s="16"/>
      <c r="AQ2116" s="16"/>
      <c r="AR2116" s="16"/>
      <c r="AS2116" s="16"/>
      <c r="AT2116" s="16"/>
      <c r="AU2116" s="16"/>
      <c r="AV2116" s="16"/>
      <c r="AW2116" s="16"/>
      <c r="AX2116" s="16"/>
      <c r="AY2116" s="16"/>
      <c r="AZ2116" s="16"/>
      <c r="BA2116" s="16"/>
    </row>
    <row r="2117" spans="2:53">
      <c r="B2117" s="16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  <c r="AP2117" s="16"/>
      <c r="AQ2117" s="16"/>
      <c r="AR2117" s="16"/>
      <c r="AS2117" s="16"/>
      <c r="AT2117" s="16"/>
      <c r="AU2117" s="16"/>
      <c r="AV2117" s="16"/>
      <c r="AW2117" s="16"/>
      <c r="AX2117" s="16"/>
      <c r="AY2117" s="16"/>
      <c r="AZ2117" s="16"/>
      <c r="BA2117" s="16"/>
    </row>
    <row r="2118" spans="2:53">
      <c r="B2118" s="16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  <c r="AP2118" s="16"/>
      <c r="AQ2118" s="16"/>
      <c r="AR2118" s="16"/>
      <c r="AS2118" s="16"/>
      <c r="AT2118" s="16"/>
      <c r="AU2118" s="16"/>
      <c r="AV2118" s="16"/>
      <c r="AW2118" s="16"/>
      <c r="AX2118" s="16"/>
      <c r="AY2118" s="16"/>
      <c r="AZ2118" s="16"/>
      <c r="BA2118" s="16"/>
    </row>
    <row r="2119" spans="2:53">
      <c r="B2119" s="16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  <c r="AP2119" s="16"/>
      <c r="AQ2119" s="16"/>
      <c r="AR2119" s="16"/>
      <c r="AS2119" s="16"/>
      <c r="AT2119" s="16"/>
      <c r="AU2119" s="16"/>
      <c r="AV2119" s="16"/>
      <c r="AW2119" s="16"/>
      <c r="AX2119" s="16"/>
      <c r="AY2119" s="16"/>
      <c r="AZ2119" s="16"/>
      <c r="BA2119" s="16"/>
    </row>
    <row r="2120" spans="2:53">
      <c r="B2120" s="16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  <c r="AP2120" s="16"/>
      <c r="AQ2120" s="16"/>
      <c r="AR2120" s="16"/>
      <c r="AS2120" s="16"/>
      <c r="AT2120" s="16"/>
      <c r="AU2120" s="16"/>
      <c r="AV2120" s="16"/>
      <c r="AW2120" s="16"/>
      <c r="AX2120" s="16"/>
      <c r="AY2120" s="16"/>
      <c r="AZ2120" s="16"/>
      <c r="BA2120" s="16"/>
    </row>
    <row r="2121" spans="2:53">
      <c r="B2121" s="16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  <c r="AP2121" s="16"/>
      <c r="AQ2121" s="16"/>
      <c r="AR2121" s="16"/>
      <c r="AS2121" s="16"/>
      <c r="AT2121" s="16"/>
      <c r="AU2121" s="16"/>
      <c r="AV2121" s="16"/>
      <c r="AW2121" s="16"/>
      <c r="AX2121" s="16"/>
      <c r="AY2121" s="16"/>
      <c r="AZ2121" s="16"/>
      <c r="BA2121" s="16"/>
    </row>
    <row r="2122" spans="2:53">
      <c r="B2122" s="16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  <c r="AP2122" s="16"/>
      <c r="AQ2122" s="16"/>
      <c r="AR2122" s="16"/>
      <c r="AS2122" s="16"/>
      <c r="AT2122" s="16"/>
      <c r="AU2122" s="16"/>
      <c r="AV2122" s="16"/>
      <c r="AW2122" s="16"/>
      <c r="AX2122" s="16"/>
      <c r="AY2122" s="16"/>
      <c r="AZ2122" s="16"/>
      <c r="BA2122" s="16"/>
    </row>
    <row r="2123" spans="2:53"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  <c r="AU2123" s="16"/>
      <c r="AV2123" s="16"/>
      <c r="AW2123" s="16"/>
      <c r="AX2123" s="16"/>
      <c r="AY2123" s="16"/>
      <c r="AZ2123" s="16"/>
      <c r="BA2123" s="16"/>
    </row>
    <row r="2124" spans="2:53">
      <c r="B2124" s="16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  <c r="AP2124" s="16"/>
      <c r="AQ2124" s="16"/>
      <c r="AR2124" s="16"/>
      <c r="AS2124" s="16"/>
      <c r="AT2124" s="16"/>
      <c r="AU2124" s="16"/>
      <c r="AV2124" s="16"/>
      <c r="AW2124" s="16"/>
      <c r="AX2124" s="16"/>
      <c r="AY2124" s="16"/>
      <c r="AZ2124" s="16"/>
      <c r="BA2124" s="16"/>
    </row>
    <row r="2125" spans="2:53">
      <c r="B2125" s="16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  <c r="AP2125" s="16"/>
      <c r="AQ2125" s="16"/>
      <c r="AR2125" s="16"/>
      <c r="AS2125" s="16"/>
      <c r="AT2125" s="16"/>
      <c r="AU2125" s="16"/>
      <c r="AV2125" s="16"/>
      <c r="AW2125" s="16"/>
      <c r="AX2125" s="16"/>
      <c r="AY2125" s="16"/>
      <c r="AZ2125" s="16"/>
      <c r="BA2125" s="16"/>
    </row>
    <row r="2126" spans="2:53">
      <c r="B2126" s="16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  <c r="AP2126" s="16"/>
      <c r="AQ2126" s="16"/>
      <c r="AR2126" s="16"/>
      <c r="AS2126" s="16"/>
      <c r="AT2126" s="16"/>
      <c r="AU2126" s="16"/>
      <c r="AV2126" s="16"/>
      <c r="AW2126" s="16"/>
      <c r="AX2126" s="16"/>
      <c r="AY2126" s="16"/>
      <c r="AZ2126" s="16"/>
      <c r="BA2126" s="16"/>
    </row>
    <row r="2127" spans="2:53">
      <c r="B2127" s="16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  <c r="AP2127" s="16"/>
      <c r="AQ2127" s="16"/>
      <c r="AR2127" s="16"/>
      <c r="AS2127" s="16"/>
      <c r="AT2127" s="16"/>
      <c r="AU2127" s="16"/>
      <c r="AV2127" s="16"/>
      <c r="AW2127" s="16"/>
      <c r="AX2127" s="16"/>
      <c r="AY2127" s="16"/>
      <c r="AZ2127" s="16"/>
      <c r="BA2127" s="16"/>
    </row>
    <row r="2128" spans="2:53">
      <c r="B2128" s="16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  <c r="AP2128" s="16"/>
      <c r="AQ2128" s="16"/>
      <c r="AR2128" s="16"/>
      <c r="AS2128" s="16"/>
      <c r="AT2128" s="16"/>
      <c r="AU2128" s="16"/>
      <c r="AV2128" s="16"/>
      <c r="AW2128" s="16"/>
      <c r="AX2128" s="16"/>
      <c r="AY2128" s="16"/>
      <c r="AZ2128" s="16"/>
      <c r="BA2128" s="16"/>
    </row>
    <row r="2129" spans="2:53">
      <c r="B2129" s="16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  <c r="AP2129" s="16"/>
      <c r="AQ2129" s="16"/>
      <c r="AR2129" s="16"/>
      <c r="AS2129" s="16"/>
      <c r="AT2129" s="16"/>
      <c r="AU2129" s="16"/>
      <c r="AV2129" s="16"/>
      <c r="AW2129" s="16"/>
      <c r="AX2129" s="16"/>
      <c r="AY2129" s="16"/>
      <c r="AZ2129" s="16"/>
      <c r="BA2129" s="16"/>
    </row>
    <row r="2130" spans="2:53">
      <c r="B2130" s="16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  <c r="AP2130" s="16"/>
      <c r="AQ2130" s="16"/>
      <c r="AR2130" s="16"/>
      <c r="AS2130" s="16"/>
      <c r="AT2130" s="16"/>
      <c r="AU2130" s="16"/>
      <c r="AV2130" s="16"/>
      <c r="AW2130" s="16"/>
      <c r="AX2130" s="16"/>
      <c r="AY2130" s="16"/>
      <c r="AZ2130" s="16"/>
      <c r="BA2130" s="16"/>
    </row>
    <row r="2131" spans="2:53"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/>
      <c r="AW2131" s="16"/>
      <c r="AX2131" s="16"/>
      <c r="AY2131" s="16"/>
      <c r="AZ2131" s="16"/>
      <c r="BA2131" s="16"/>
    </row>
    <row r="2132" spans="2:53">
      <c r="B2132" s="16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  <c r="AP2132" s="16"/>
      <c r="AQ2132" s="16"/>
      <c r="AR2132" s="16"/>
      <c r="AS2132" s="16"/>
      <c r="AT2132" s="16"/>
      <c r="AU2132" s="16"/>
      <c r="AV2132" s="16"/>
      <c r="AW2132" s="16"/>
      <c r="AX2132" s="16"/>
      <c r="AY2132" s="16"/>
      <c r="AZ2132" s="16"/>
      <c r="BA2132" s="16"/>
    </row>
    <row r="2133" spans="2:53">
      <c r="B2133" s="16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/>
      <c r="AU2133" s="16"/>
      <c r="AV2133" s="16"/>
      <c r="AW2133" s="16"/>
      <c r="AX2133" s="16"/>
      <c r="AY2133" s="16"/>
      <c r="AZ2133" s="16"/>
      <c r="BA2133" s="16"/>
    </row>
    <row r="2134" spans="2:53">
      <c r="B2134" s="16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  <c r="AP2134" s="16"/>
      <c r="AQ2134" s="16"/>
      <c r="AR2134" s="16"/>
      <c r="AS2134" s="16"/>
      <c r="AT2134" s="16"/>
      <c r="AU2134" s="16"/>
      <c r="AV2134" s="16"/>
      <c r="AW2134" s="16"/>
      <c r="AX2134" s="16"/>
      <c r="AY2134" s="16"/>
      <c r="AZ2134" s="16"/>
      <c r="BA2134" s="16"/>
    </row>
    <row r="2135" spans="2:53">
      <c r="B2135" s="16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  <c r="AP2135" s="16"/>
      <c r="AQ2135" s="16"/>
      <c r="AR2135" s="16"/>
      <c r="AS2135" s="16"/>
      <c r="AT2135" s="16"/>
      <c r="AU2135" s="16"/>
      <c r="AV2135" s="16"/>
      <c r="AW2135" s="16"/>
      <c r="AX2135" s="16"/>
      <c r="AY2135" s="16"/>
      <c r="AZ2135" s="16"/>
      <c r="BA2135" s="16"/>
    </row>
    <row r="2136" spans="2:53">
      <c r="B2136" s="16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  <c r="AP2136" s="16"/>
      <c r="AQ2136" s="16"/>
      <c r="AR2136" s="16"/>
      <c r="AS2136" s="16"/>
      <c r="AT2136" s="16"/>
      <c r="AU2136" s="16"/>
      <c r="AV2136" s="16"/>
      <c r="AW2136" s="16"/>
      <c r="AX2136" s="16"/>
      <c r="AY2136" s="16"/>
      <c r="AZ2136" s="16"/>
      <c r="BA2136" s="16"/>
    </row>
    <row r="2137" spans="2:53">
      <c r="B2137" s="16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  <c r="AP2137" s="16"/>
      <c r="AQ2137" s="16"/>
      <c r="AR2137" s="16"/>
      <c r="AS2137" s="16"/>
      <c r="AT2137" s="16"/>
      <c r="AU2137" s="16"/>
      <c r="AV2137" s="16"/>
      <c r="AW2137" s="16"/>
      <c r="AX2137" s="16"/>
      <c r="AY2137" s="16"/>
      <c r="AZ2137" s="16"/>
      <c r="BA2137" s="16"/>
    </row>
    <row r="2138" spans="2:53">
      <c r="B2138" s="16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  <c r="AP2138" s="16"/>
      <c r="AQ2138" s="16"/>
      <c r="AR2138" s="16"/>
      <c r="AS2138" s="16"/>
      <c r="AT2138" s="16"/>
      <c r="AU2138" s="16"/>
      <c r="AV2138" s="16"/>
      <c r="AW2138" s="16"/>
      <c r="AX2138" s="16"/>
      <c r="AY2138" s="16"/>
      <c r="AZ2138" s="16"/>
      <c r="BA2138" s="16"/>
    </row>
    <row r="2139" spans="2:53"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/>
      <c r="AU2139" s="16"/>
      <c r="AV2139" s="16"/>
      <c r="AW2139" s="16"/>
      <c r="AX2139" s="16"/>
      <c r="AY2139" s="16"/>
      <c r="AZ2139" s="16"/>
      <c r="BA2139" s="16"/>
    </row>
    <row r="2140" spans="2:53">
      <c r="B2140" s="16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  <c r="AP2140" s="16"/>
      <c r="AQ2140" s="16"/>
      <c r="AR2140" s="16"/>
      <c r="AS2140" s="16"/>
      <c r="AT2140" s="16"/>
      <c r="AU2140" s="16"/>
      <c r="AV2140" s="16"/>
      <c r="AW2140" s="16"/>
      <c r="AX2140" s="16"/>
      <c r="AY2140" s="16"/>
      <c r="AZ2140" s="16"/>
      <c r="BA2140" s="16"/>
    </row>
    <row r="2141" spans="2:53">
      <c r="B2141" s="16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  <c r="AP2141" s="16"/>
      <c r="AQ2141" s="16"/>
      <c r="AR2141" s="16"/>
      <c r="AS2141" s="16"/>
      <c r="AT2141" s="16"/>
      <c r="AU2141" s="16"/>
      <c r="AV2141" s="16"/>
      <c r="AW2141" s="16"/>
      <c r="AX2141" s="16"/>
      <c r="AY2141" s="16"/>
      <c r="AZ2141" s="16"/>
      <c r="BA2141" s="16"/>
    </row>
    <row r="2142" spans="2:53">
      <c r="B2142" s="16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  <c r="AP2142" s="16"/>
      <c r="AQ2142" s="16"/>
      <c r="AR2142" s="16"/>
      <c r="AS2142" s="16"/>
      <c r="AT2142" s="16"/>
      <c r="AU2142" s="16"/>
      <c r="AV2142" s="16"/>
      <c r="AW2142" s="16"/>
      <c r="AX2142" s="16"/>
      <c r="AY2142" s="16"/>
      <c r="AZ2142" s="16"/>
      <c r="BA2142" s="16"/>
    </row>
    <row r="2143" spans="2:53">
      <c r="B2143" s="16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/>
      <c r="AQ2143" s="16"/>
      <c r="AR2143" s="16"/>
      <c r="AS2143" s="16"/>
      <c r="AT2143" s="16"/>
      <c r="AU2143" s="16"/>
      <c r="AV2143" s="16"/>
      <c r="AW2143" s="16"/>
      <c r="AX2143" s="16"/>
      <c r="AY2143" s="16"/>
      <c r="AZ2143" s="16"/>
      <c r="BA2143" s="16"/>
    </row>
    <row r="2144" spans="2:53">
      <c r="B2144" s="16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  <c r="AP2144" s="16"/>
      <c r="AQ2144" s="16"/>
      <c r="AR2144" s="16"/>
      <c r="AS2144" s="16"/>
      <c r="AT2144" s="16"/>
      <c r="AU2144" s="16"/>
      <c r="AV2144" s="16"/>
      <c r="AW2144" s="16"/>
      <c r="AX2144" s="16"/>
      <c r="AY2144" s="16"/>
      <c r="AZ2144" s="16"/>
      <c r="BA2144" s="16"/>
    </row>
    <row r="2145" spans="2:53">
      <c r="B2145" s="16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/>
      <c r="AU2145" s="16"/>
      <c r="AV2145" s="16"/>
      <c r="AW2145" s="16"/>
      <c r="AX2145" s="16"/>
      <c r="AY2145" s="16"/>
      <c r="AZ2145" s="16"/>
      <c r="BA2145" s="16"/>
    </row>
    <row r="2146" spans="2:53">
      <c r="B2146" s="16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  <c r="AP2146" s="16"/>
      <c r="AQ2146" s="16"/>
      <c r="AR2146" s="16"/>
      <c r="AS2146" s="16"/>
      <c r="AT2146" s="16"/>
      <c r="AU2146" s="16"/>
      <c r="AV2146" s="16"/>
      <c r="AW2146" s="16"/>
      <c r="AX2146" s="16"/>
      <c r="AY2146" s="16"/>
      <c r="AZ2146" s="16"/>
      <c r="BA2146" s="16"/>
    </row>
    <row r="2147" spans="2:53"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/>
      <c r="AU2147" s="16"/>
      <c r="AV2147" s="16"/>
      <c r="AW2147" s="16"/>
      <c r="AX2147" s="16"/>
      <c r="AY2147" s="16"/>
      <c r="AZ2147" s="16"/>
      <c r="BA2147" s="16"/>
    </row>
    <row r="2148" spans="2:53">
      <c r="B2148" s="16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  <c r="AP2148" s="16"/>
      <c r="AQ2148" s="16"/>
      <c r="AR2148" s="16"/>
      <c r="AS2148" s="16"/>
      <c r="AT2148" s="16"/>
      <c r="AU2148" s="16"/>
      <c r="AV2148" s="16"/>
      <c r="AW2148" s="16"/>
      <c r="AX2148" s="16"/>
      <c r="AY2148" s="16"/>
      <c r="AZ2148" s="16"/>
      <c r="BA2148" s="16"/>
    </row>
    <row r="2149" spans="2:53">
      <c r="B2149" s="16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  <c r="AP2149" s="16"/>
      <c r="AQ2149" s="16"/>
      <c r="AR2149" s="16"/>
      <c r="AS2149" s="16"/>
      <c r="AT2149" s="16"/>
      <c r="AU2149" s="16"/>
      <c r="AV2149" s="16"/>
      <c r="AW2149" s="16"/>
      <c r="AX2149" s="16"/>
      <c r="AY2149" s="16"/>
      <c r="AZ2149" s="16"/>
      <c r="BA2149" s="16"/>
    </row>
    <row r="2150" spans="2:53">
      <c r="B2150" s="16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  <c r="AP2150" s="16"/>
      <c r="AQ2150" s="16"/>
      <c r="AR2150" s="16"/>
      <c r="AS2150" s="16"/>
      <c r="AT2150" s="16"/>
      <c r="AU2150" s="16"/>
      <c r="AV2150" s="16"/>
      <c r="AW2150" s="16"/>
      <c r="AX2150" s="16"/>
      <c r="AY2150" s="16"/>
      <c r="AZ2150" s="16"/>
      <c r="BA2150" s="16"/>
    </row>
    <row r="2151" spans="2:53">
      <c r="B2151" s="16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  <c r="AP2151" s="16"/>
      <c r="AQ2151" s="16"/>
      <c r="AR2151" s="16"/>
      <c r="AS2151" s="16"/>
      <c r="AT2151" s="16"/>
      <c r="AU2151" s="16"/>
      <c r="AV2151" s="16"/>
      <c r="AW2151" s="16"/>
      <c r="AX2151" s="16"/>
      <c r="AY2151" s="16"/>
      <c r="AZ2151" s="16"/>
      <c r="BA2151" s="16"/>
    </row>
    <row r="2152" spans="2:53">
      <c r="B2152" s="16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  <c r="AP2152" s="16"/>
      <c r="AQ2152" s="16"/>
      <c r="AR2152" s="16"/>
      <c r="AS2152" s="16"/>
      <c r="AT2152" s="16"/>
      <c r="AU2152" s="16"/>
      <c r="AV2152" s="16"/>
      <c r="AW2152" s="16"/>
      <c r="AX2152" s="16"/>
      <c r="AY2152" s="16"/>
      <c r="AZ2152" s="16"/>
      <c r="BA2152" s="16"/>
    </row>
    <row r="2153" spans="2:53">
      <c r="B2153" s="16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  <c r="AP2153" s="16"/>
      <c r="AQ2153" s="16"/>
      <c r="AR2153" s="16"/>
      <c r="AS2153" s="16"/>
      <c r="AT2153" s="16"/>
      <c r="AU2153" s="16"/>
      <c r="AV2153" s="16"/>
      <c r="AW2153" s="16"/>
      <c r="AX2153" s="16"/>
      <c r="AY2153" s="16"/>
      <c r="AZ2153" s="16"/>
      <c r="BA2153" s="16"/>
    </row>
    <row r="2154" spans="2:53">
      <c r="B2154" s="16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  <c r="AP2154" s="16"/>
      <c r="AQ2154" s="16"/>
      <c r="AR2154" s="16"/>
      <c r="AS2154" s="16"/>
      <c r="AT2154" s="16"/>
      <c r="AU2154" s="16"/>
      <c r="AV2154" s="16"/>
      <c r="AW2154" s="16"/>
      <c r="AX2154" s="16"/>
      <c r="AY2154" s="16"/>
      <c r="AZ2154" s="16"/>
      <c r="BA2154" s="16"/>
    </row>
    <row r="2155" spans="2:53"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  <c r="AP2155" s="16"/>
      <c r="AQ2155" s="16"/>
      <c r="AR2155" s="16"/>
      <c r="AS2155" s="16"/>
      <c r="AT2155" s="16"/>
      <c r="AU2155" s="16"/>
      <c r="AV2155" s="16"/>
      <c r="AW2155" s="16"/>
      <c r="AX2155" s="16"/>
      <c r="AY2155" s="16"/>
      <c r="AZ2155" s="16"/>
      <c r="BA2155" s="16"/>
    </row>
    <row r="2156" spans="2:53">
      <c r="B2156" s="16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  <c r="AP2156" s="16"/>
      <c r="AQ2156" s="16"/>
      <c r="AR2156" s="16"/>
      <c r="AS2156" s="16"/>
      <c r="AT2156" s="16"/>
      <c r="AU2156" s="16"/>
      <c r="AV2156" s="16"/>
      <c r="AW2156" s="16"/>
      <c r="AX2156" s="16"/>
      <c r="AY2156" s="16"/>
      <c r="AZ2156" s="16"/>
      <c r="BA2156" s="16"/>
    </row>
    <row r="2157" spans="2:53">
      <c r="B2157" s="16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  <c r="AP2157" s="16"/>
      <c r="AQ2157" s="16"/>
      <c r="AR2157" s="16"/>
      <c r="AS2157" s="16"/>
      <c r="AT2157" s="16"/>
      <c r="AU2157" s="16"/>
      <c r="AV2157" s="16"/>
      <c r="AW2157" s="16"/>
      <c r="AX2157" s="16"/>
      <c r="AY2157" s="16"/>
      <c r="AZ2157" s="16"/>
      <c r="BA2157" s="16"/>
    </row>
    <row r="2158" spans="2:53">
      <c r="B2158" s="16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  <c r="AP2158" s="16"/>
      <c r="AQ2158" s="16"/>
      <c r="AR2158" s="16"/>
      <c r="AS2158" s="16"/>
      <c r="AT2158" s="16"/>
      <c r="AU2158" s="16"/>
      <c r="AV2158" s="16"/>
      <c r="AW2158" s="16"/>
      <c r="AX2158" s="16"/>
      <c r="AY2158" s="16"/>
      <c r="AZ2158" s="16"/>
      <c r="BA2158" s="16"/>
    </row>
    <row r="2159" spans="2:53">
      <c r="B2159" s="16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  <c r="AP2159" s="16"/>
      <c r="AQ2159" s="16"/>
      <c r="AR2159" s="16"/>
      <c r="AS2159" s="16"/>
      <c r="AT2159" s="16"/>
      <c r="AU2159" s="16"/>
      <c r="AV2159" s="16"/>
      <c r="AW2159" s="16"/>
      <c r="AX2159" s="16"/>
      <c r="AY2159" s="16"/>
      <c r="AZ2159" s="16"/>
      <c r="BA2159" s="16"/>
    </row>
    <row r="2160" spans="2:53">
      <c r="B2160" s="16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  <c r="AP2160" s="16"/>
      <c r="AQ2160" s="16"/>
      <c r="AR2160" s="16"/>
      <c r="AS2160" s="16"/>
      <c r="AT2160" s="16"/>
      <c r="AU2160" s="16"/>
      <c r="AV2160" s="16"/>
      <c r="AW2160" s="16"/>
      <c r="AX2160" s="16"/>
      <c r="AY2160" s="16"/>
      <c r="AZ2160" s="16"/>
      <c r="BA2160" s="16"/>
    </row>
    <row r="2161" spans="2:53">
      <c r="B2161" s="16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  <c r="AP2161" s="16"/>
      <c r="AQ2161" s="16"/>
      <c r="AR2161" s="16"/>
      <c r="AS2161" s="16"/>
      <c r="AT2161" s="16"/>
      <c r="AU2161" s="16"/>
      <c r="AV2161" s="16"/>
      <c r="AW2161" s="16"/>
      <c r="AX2161" s="16"/>
      <c r="AY2161" s="16"/>
      <c r="AZ2161" s="16"/>
      <c r="BA2161" s="16"/>
    </row>
    <row r="2162" spans="2:53">
      <c r="B2162" s="16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  <c r="AP2162" s="16"/>
      <c r="AQ2162" s="16"/>
      <c r="AR2162" s="16"/>
      <c r="AS2162" s="16"/>
      <c r="AT2162" s="16"/>
      <c r="AU2162" s="16"/>
      <c r="AV2162" s="16"/>
      <c r="AW2162" s="16"/>
      <c r="AX2162" s="16"/>
      <c r="AY2162" s="16"/>
      <c r="AZ2162" s="16"/>
      <c r="BA2162" s="16"/>
    </row>
    <row r="2163" spans="2:53"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  <c r="AP2163" s="16"/>
      <c r="AQ2163" s="16"/>
      <c r="AR2163" s="16"/>
      <c r="AS2163" s="16"/>
      <c r="AT2163" s="16"/>
      <c r="AU2163" s="16"/>
      <c r="AV2163" s="16"/>
      <c r="AW2163" s="16"/>
      <c r="AX2163" s="16"/>
      <c r="AY2163" s="16"/>
      <c r="AZ2163" s="16"/>
      <c r="BA2163" s="16"/>
    </row>
    <row r="2164" spans="2:53">
      <c r="B2164" s="16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  <c r="AP2164" s="16"/>
      <c r="AQ2164" s="16"/>
      <c r="AR2164" s="16"/>
      <c r="AS2164" s="16"/>
      <c r="AT2164" s="16"/>
      <c r="AU2164" s="16"/>
      <c r="AV2164" s="16"/>
      <c r="AW2164" s="16"/>
      <c r="AX2164" s="16"/>
      <c r="AY2164" s="16"/>
      <c r="AZ2164" s="16"/>
      <c r="BA2164" s="16"/>
    </row>
    <row r="2165" spans="2:53"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  <c r="AP2165" s="16"/>
      <c r="AQ2165" s="16"/>
      <c r="AR2165" s="16"/>
      <c r="AS2165" s="16"/>
      <c r="AT2165" s="16"/>
      <c r="AU2165" s="16"/>
      <c r="AV2165" s="16"/>
      <c r="AW2165" s="16"/>
      <c r="AX2165" s="16"/>
      <c r="AY2165" s="16"/>
      <c r="AZ2165" s="16"/>
      <c r="BA2165" s="16"/>
    </row>
    <row r="2166" spans="2:53">
      <c r="B2166" s="16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  <c r="AP2166" s="16"/>
      <c r="AQ2166" s="16"/>
      <c r="AR2166" s="16"/>
      <c r="AS2166" s="16"/>
      <c r="AT2166" s="16"/>
      <c r="AU2166" s="16"/>
      <c r="AV2166" s="16"/>
      <c r="AW2166" s="16"/>
      <c r="AX2166" s="16"/>
      <c r="AY2166" s="16"/>
      <c r="AZ2166" s="16"/>
      <c r="BA2166" s="16"/>
    </row>
    <row r="2167" spans="2:53"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/>
      <c r="AU2167" s="16"/>
      <c r="AV2167" s="16"/>
      <c r="AW2167" s="16"/>
      <c r="AX2167" s="16"/>
      <c r="AY2167" s="16"/>
      <c r="AZ2167" s="16"/>
      <c r="BA2167" s="16"/>
    </row>
    <row r="2168" spans="2:53">
      <c r="B2168" s="16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/>
      <c r="AU2168" s="16"/>
      <c r="AV2168" s="16"/>
      <c r="AW2168" s="16"/>
      <c r="AX2168" s="16"/>
      <c r="AY2168" s="16"/>
      <c r="AZ2168" s="16"/>
      <c r="BA2168" s="16"/>
    </row>
    <row r="2169" spans="2:53">
      <c r="B2169" s="16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/>
      <c r="AV2169" s="16"/>
      <c r="AW2169" s="16"/>
      <c r="AX2169" s="16"/>
      <c r="AY2169" s="16"/>
      <c r="AZ2169" s="16"/>
      <c r="BA2169" s="16"/>
    </row>
    <row r="2170" spans="2:53">
      <c r="B2170" s="16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  <c r="AP2170" s="16"/>
      <c r="AQ2170" s="16"/>
      <c r="AR2170" s="16"/>
      <c r="AS2170" s="16"/>
      <c r="AT2170" s="16"/>
      <c r="AU2170" s="16"/>
      <c r="AV2170" s="16"/>
      <c r="AW2170" s="16"/>
      <c r="AX2170" s="16"/>
      <c r="AY2170" s="16"/>
      <c r="AZ2170" s="16"/>
      <c r="BA2170" s="16"/>
    </row>
    <row r="2171" spans="2:53">
      <c r="B2171" s="16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/>
      <c r="AU2171" s="16"/>
      <c r="AV2171" s="16"/>
      <c r="AW2171" s="16"/>
      <c r="AX2171" s="16"/>
      <c r="AY2171" s="16"/>
      <c r="AZ2171" s="16"/>
      <c r="BA2171" s="16"/>
    </row>
    <row r="2172" spans="2:53">
      <c r="B2172" s="16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  <c r="AP2172" s="16"/>
      <c r="AQ2172" s="16"/>
      <c r="AR2172" s="16"/>
      <c r="AS2172" s="16"/>
      <c r="AT2172" s="16"/>
      <c r="AU2172" s="16"/>
      <c r="AV2172" s="16"/>
      <c r="AW2172" s="16"/>
      <c r="AX2172" s="16"/>
      <c r="AY2172" s="16"/>
      <c r="AZ2172" s="16"/>
      <c r="BA2172" s="16"/>
    </row>
    <row r="2173" spans="2:53">
      <c r="B2173" s="16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  <c r="AP2173" s="16"/>
      <c r="AQ2173" s="16"/>
      <c r="AR2173" s="16"/>
      <c r="AS2173" s="16"/>
      <c r="AT2173" s="16"/>
      <c r="AU2173" s="16"/>
      <c r="AV2173" s="16"/>
      <c r="AW2173" s="16"/>
      <c r="AX2173" s="16"/>
      <c r="AY2173" s="16"/>
      <c r="AZ2173" s="16"/>
      <c r="BA2173" s="16"/>
    </row>
    <row r="2174" spans="2:53">
      <c r="B2174" s="16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  <c r="AP2174" s="16"/>
      <c r="AQ2174" s="16"/>
      <c r="AR2174" s="16"/>
      <c r="AS2174" s="16"/>
      <c r="AT2174" s="16"/>
      <c r="AU2174" s="16"/>
      <c r="AV2174" s="16"/>
      <c r="AW2174" s="16"/>
      <c r="AX2174" s="16"/>
      <c r="AY2174" s="16"/>
      <c r="AZ2174" s="16"/>
      <c r="BA2174" s="16"/>
    </row>
    <row r="2175" spans="2:53"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  <c r="AP2175" s="16"/>
      <c r="AQ2175" s="16"/>
      <c r="AR2175" s="16"/>
      <c r="AS2175" s="16"/>
      <c r="AT2175" s="16"/>
      <c r="AU2175" s="16"/>
      <c r="AV2175" s="16"/>
      <c r="AW2175" s="16"/>
      <c r="AX2175" s="16"/>
      <c r="AY2175" s="16"/>
      <c r="AZ2175" s="16"/>
      <c r="BA2175" s="16"/>
    </row>
    <row r="2176" spans="2:53">
      <c r="B2176" s="16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  <c r="AP2176" s="16"/>
      <c r="AQ2176" s="16"/>
      <c r="AR2176" s="16"/>
      <c r="AS2176" s="16"/>
      <c r="AT2176" s="16"/>
      <c r="AU2176" s="16"/>
      <c r="AV2176" s="16"/>
      <c r="AW2176" s="16"/>
      <c r="AX2176" s="16"/>
      <c r="AY2176" s="16"/>
      <c r="AZ2176" s="16"/>
      <c r="BA2176" s="16"/>
    </row>
    <row r="2177" spans="2:53">
      <c r="B2177" s="16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/>
      <c r="AU2177" s="16"/>
      <c r="AV2177" s="16"/>
      <c r="AW2177" s="16"/>
      <c r="AX2177" s="16"/>
      <c r="AY2177" s="16"/>
      <c r="AZ2177" s="16"/>
      <c r="BA2177" s="16"/>
    </row>
    <row r="2178" spans="2:53">
      <c r="B2178" s="16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  <c r="AP2178" s="16"/>
      <c r="AQ2178" s="16"/>
      <c r="AR2178" s="16"/>
      <c r="AS2178" s="16"/>
      <c r="AT2178" s="16"/>
      <c r="AU2178" s="16"/>
      <c r="AV2178" s="16"/>
      <c r="AW2178" s="16"/>
      <c r="AX2178" s="16"/>
      <c r="AY2178" s="16"/>
      <c r="AZ2178" s="16"/>
      <c r="BA2178" s="16"/>
    </row>
    <row r="2179" spans="2:53">
      <c r="B2179" s="16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  <c r="AP2179" s="16"/>
      <c r="AQ2179" s="16"/>
      <c r="AR2179" s="16"/>
      <c r="AS2179" s="16"/>
      <c r="AT2179" s="16"/>
      <c r="AU2179" s="16"/>
      <c r="AV2179" s="16"/>
      <c r="AW2179" s="16"/>
      <c r="AX2179" s="16"/>
      <c r="AY2179" s="16"/>
      <c r="AZ2179" s="16"/>
      <c r="BA2179" s="16"/>
    </row>
    <row r="2180" spans="2:53">
      <c r="B2180" s="16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  <c r="AP2180" s="16"/>
      <c r="AQ2180" s="16"/>
      <c r="AR2180" s="16"/>
      <c r="AS2180" s="16"/>
      <c r="AT2180" s="16"/>
      <c r="AU2180" s="16"/>
      <c r="AV2180" s="16"/>
      <c r="AW2180" s="16"/>
      <c r="AX2180" s="16"/>
      <c r="AY2180" s="16"/>
      <c r="AZ2180" s="16"/>
      <c r="BA2180" s="16"/>
    </row>
    <row r="2181" spans="2:53">
      <c r="B2181" s="16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  <c r="AP2181" s="16"/>
      <c r="AQ2181" s="16"/>
      <c r="AR2181" s="16"/>
      <c r="AS2181" s="16"/>
      <c r="AT2181" s="16"/>
      <c r="AU2181" s="16"/>
      <c r="AV2181" s="16"/>
      <c r="AW2181" s="16"/>
      <c r="AX2181" s="16"/>
      <c r="AY2181" s="16"/>
      <c r="AZ2181" s="16"/>
      <c r="BA2181" s="16"/>
    </row>
    <row r="2182" spans="2:53">
      <c r="B2182" s="16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  <c r="AP2182" s="16"/>
      <c r="AQ2182" s="16"/>
      <c r="AR2182" s="16"/>
      <c r="AS2182" s="16"/>
      <c r="AT2182" s="16"/>
      <c r="AU2182" s="16"/>
      <c r="AV2182" s="16"/>
      <c r="AW2182" s="16"/>
      <c r="AX2182" s="16"/>
      <c r="AY2182" s="16"/>
      <c r="AZ2182" s="16"/>
      <c r="BA2182" s="16"/>
    </row>
    <row r="2183" spans="2:53"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  <c r="AP2183" s="16"/>
      <c r="AQ2183" s="16"/>
      <c r="AR2183" s="16"/>
      <c r="AS2183" s="16"/>
      <c r="AT2183" s="16"/>
      <c r="AU2183" s="16"/>
      <c r="AV2183" s="16"/>
      <c r="AW2183" s="16"/>
      <c r="AX2183" s="16"/>
      <c r="AY2183" s="16"/>
      <c r="AZ2183" s="16"/>
      <c r="BA2183" s="16"/>
    </row>
    <row r="2184" spans="2:53">
      <c r="B2184" s="16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  <c r="AP2184" s="16"/>
      <c r="AQ2184" s="16"/>
      <c r="AR2184" s="16"/>
      <c r="AS2184" s="16"/>
      <c r="AT2184" s="16"/>
      <c r="AU2184" s="16"/>
      <c r="AV2184" s="16"/>
      <c r="AW2184" s="16"/>
      <c r="AX2184" s="16"/>
      <c r="AY2184" s="16"/>
      <c r="AZ2184" s="16"/>
      <c r="BA2184" s="16"/>
    </row>
    <row r="2185" spans="2:53">
      <c r="B2185" s="16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/>
      <c r="AT2185" s="16"/>
      <c r="AU2185" s="16"/>
      <c r="AV2185" s="16"/>
      <c r="AW2185" s="16"/>
      <c r="AX2185" s="16"/>
      <c r="AY2185" s="16"/>
      <c r="AZ2185" s="16"/>
      <c r="BA2185" s="16"/>
    </row>
    <row r="2186" spans="2:53">
      <c r="B2186" s="16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  <c r="AP2186" s="16"/>
      <c r="AQ2186" s="16"/>
      <c r="AR2186" s="16"/>
      <c r="AS2186" s="16"/>
      <c r="AT2186" s="16"/>
      <c r="AU2186" s="16"/>
      <c r="AV2186" s="16"/>
      <c r="AW2186" s="16"/>
      <c r="AX2186" s="16"/>
      <c r="AY2186" s="16"/>
      <c r="AZ2186" s="16"/>
      <c r="BA2186" s="16"/>
    </row>
    <row r="2187" spans="2:53">
      <c r="B2187" s="16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  <c r="AP2187" s="16"/>
      <c r="AQ2187" s="16"/>
      <c r="AR2187" s="16"/>
      <c r="AS2187" s="16"/>
      <c r="AT2187" s="16"/>
      <c r="AU2187" s="16"/>
      <c r="AV2187" s="16"/>
      <c r="AW2187" s="16"/>
      <c r="AX2187" s="16"/>
      <c r="AY2187" s="16"/>
      <c r="AZ2187" s="16"/>
      <c r="BA2187" s="16"/>
    </row>
    <row r="2188" spans="2:53">
      <c r="B2188" s="16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  <c r="AP2188" s="16"/>
      <c r="AQ2188" s="16"/>
      <c r="AR2188" s="16"/>
      <c r="AS2188" s="16"/>
      <c r="AT2188" s="16"/>
      <c r="AU2188" s="16"/>
      <c r="AV2188" s="16"/>
      <c r="AW2188" s="16"/>
      <c r="AX2188" s="16"/>
      <c r="AY2188" s="16"/>
      <c r="AZ2188" s="16"/>
      <c r="BA2188" s="16"/>
    </row>
    <row r="2189" spans="2:53">
      <c r="B2189" s="16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  <c r="AP2189" s="16"/>
      <c r="AQ2189" s="16"/>
      <c r="AR2189" s="16"/>
      <c r="AS2189" s="16"/>
      <c r="AT2189" s="16"/>
      <c r="AU2189" s="16"/>
      <c r="AV2189" s="16"/>
      <c r="AW2189" s="16"/>
      <c r="AX2189" s="16"/>
      <c r="AY2189" s="16"/>
      <c r="AZ2189" s="16"/>
      <c r="BA2189" s="16"/>
    </row>
    <row r="2190" spans="2:53">
      <c r="B2190" s="16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  <c r="AP2190" s="16"/>
      <c r="AQ2190" s="16"/>
      <c r="AR2190" s="16"/>
      <c r="AS2190" s="16"/>
      <c r="AT2190" s="16"/>
      <c r="AU2190" s="16"/>
      <c r="AV2190" s="16"/>
      <c r="AW2190" s="16"/>
      <c r="AX2190" s="16"/>
      <c r="AY2190" s="16"/>
      <c r="AZ2190" s="16"/>
      <c r="BA2190" s="16"/>
    </row>
    <row r="2191" spans="2:53"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  <c r="AP2191" s="16"/>
      <c r="AQ2191" s="16"/>
      <c r="AR2191" s="16"/>
      <c r="AS2191" s="16"/>
      <c r="AT2191" s="16"/>
      <c r="AU2191" s="16"/>
      <c r="AV2191" s="16"/>
      <c r="AW2191" s="16"/>
      <c r="AX2191" s="16"/>
      <c r="AY2191" s="16"/>
      <c r="AZ2191" s="16"/>
      <c r="BA2191" s="16"/>
    </row>
    <row r="2192" spans="2:53">
      <c r="B2192" s="16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  <c r="AP2192" s="16"/>
      <c r="AQ2192" s="16"/>
      <c r="AR2192" s="16"/>
      <c r="AS2192" s="16"/>
      <c r="AT2192" s="16"/>
      <c r="AU2192" s="16"/>
      <c r="AV2192" s="16"/>
      <c r="AW2192" s="16"/>
      <c r="AX2192" s="16"/>
      <c r="AY2192" s="16"/>
      <c r="AZ2192" s="16"/>
      <c r="BA2192" s="16"/>
    </row>
    <row r="2193" spans="2:53">
      <c r="B2193" s="16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  <c r="AR2193" s="16"/>
      <c r="AS2193" s="16"/>
      <c r="AT2193" s="16"/>
      <c r="AU2193" s="16"/>
      <c r="AV2193" s="16"/>
      <c r="AW2193" s="16"/>
      <c r="AX2193" s="16"/>
      <c r="AY2193" s="16"/>
      <c r="AZ2193" s="16"/>
      <c r="BA2193" s="16"/>
    </row>
    <row r="2194" spans="2:53">
      <c r="B2194" s="16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  <c r="AP2194" s="16"/>
      <c r="AQ2194" s="16"/>
      <c r="AR2194" s="16"/>
      <c r="AS2194" s="16"/>
      <c r="AT2194" s="16"/>
      <c r="AU2194" s="16"/>
      <c r="AV2194" s="16"/>
      <c r="AW2194" s="16"/>
      <c r="AX2194" s="16"/>
      <c r="AY2194" s="16"/>
      <c r="AZ2194" s="16"/>
      <c r="BA2194" s="16"/>
    </row>
    <row r="2195" spans="2:53">
      <c r="B2195" s="16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  <c r="AP2195" s="16"/>
      <c r="AQ2195" s="16"/>
      <c r="AR2195" s="16"/>
      <c r="AS2195" s="16"/>
      <c r="AT2195" s="16"/>
      <c r="AU2195" s="16"/>
      <c r="AV2195" s="16"/>
      <c r="AW2195" s="16"/>
      <c r="AX2195" s="16"/>
      <c r="AY2195" s="16"/>
      <c r="AZ2195" s="16"/>
      <c r="BA2195" s="16"/>
    </row>
    <row r="2196" spans="2:53">
      <c r="B2196" s="16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  <c r="AP2196" s="16"/>
      <c r="AQ2196" s="16"/>
      <c r="AR2196" s="16"/>
      <c r="AS2196" s="16"/>
      <c r="AT2196" s="16"/>
      <c r="AU2196" s="16"/>
      <c r="AV2196" s="16"/>
      <c r="AW2196" s="16"/>
      <c r="AX2196" s="16"/>
      <c r="AY2196" s="16"/>
      <c r="AZ2196" s="16"/>
      <c r="BA2196" s="16"/>
    </row>
    <row r="2197" spans="2:53">
      <c r="B2197" s="16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  <c r="AP2197" s="16"/>
      <c r="AQ2197" s="16"/>
      <c r="AR2197" s="16"/>
      <c r="AS2197" s="16"/>
      <c r="AT2197" s="16"/>
      <c r="AU2197" s="16"/>
      <c r="AV2197" s="16"/>
      <c r="AW2197" s="16"/>
      <c r="AX2197" s="16"/>
      <c r="AY2197" s="16"/>
      <c r="AZ2197" s="16"/>
      <c r="BA2197" s="16"/>
    </row>
    <row r="2198" spans="2:53">
      <c r="B2198" s="16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  <c r="AP2198" s="16"/>
      <c r="AQ2198" s="16"/>
      <c r="AR2198" s="16"/>
      <c r="AS2198" s="16"/>
      <c r="AT2198" s="16"/>
      <c r="AU2198" s="16"/>
      <c r="AV2198" s="16"/>
      <c r="AW2198" s="16"/>
      <c r="AX2198" s="16"/>
      <c r="AY2198" s="16"/>
      <c r="AZ2198" s="16"/>
      <c r="BA2198" s="16"/>
    </row>
    <row r="2199" spans="2:53"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  <c r="AP2199" s="16"/>
      <c r="AQ2199" s="16"/>
      <c r="AR2199" s="16"/>
      <c r="AS2199" s="16"/>
      <c r="AT2199" s="16"/>
      <c r="AU2199" s="16"/>
      <c r="AV2199" s="16"/>
      <c r="AW2199" s="16"/>
      <c r="AX2199" s="16"/>
      <c r="AY2199" s="16"/>
      <c r="AZ2199" s="16"/>
      <c r="BA2199" s="16"/>
    </row>
    <row r="2200" spans="2:53">
      <c r="B2200" s="16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  <c r="AP2200" s="16"/>
      <c r="AQ2200" s="16"/>
      <c r="AR2200" s="16"/>
      <c r="AS2200" s="16"/>
      <c r="AT2200" s="16"/>
      <c r="AU2200" s="16"/>
      <c r="AV2200" s="16"/>
      <c r="AW2200" s="16"/>
      <c r="AX2200" s="16"/>
      <c r="AY2200" s="16"/>
      <c r="AZ2200" s="16"/>
      <c r="BA2200" s="16"/>
    </row>
    <row r="2201" spans="2:53">
      <c r="B2201" s="16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  <c r="AO2201" s="16"/>
      <c r="AP2201" s="16"/>
      <c r="AQ2201" s="16"/>
      <c r="AR2201" s="16"/>
      <c r="AS2201" s="16"/>
      <c r="AT2201" s="16"/>
      <c r="AU2201" s="16"/>
      <c r="AV2201" s="16"/>
      <c r="AW2201" s="16"/>
      <c r="AX2201" s="16"/>
      <c r="AY2201" s="16"/>
      <c r="AZ2201" s="16"/>
      <c r="BA2201" s="16"/>
    </row>
    <row r="2202" spans="2:53">
      <c r="B2202" s="16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  <c r="AO2202" s="16"/>
      <c r="AP2202" s="16"/>
      <c r="AQ2202" s="16"/>
      <c r="AR2202" s="16"/>
      <c r="AS2202" s="16"/>
      <c r="AT2202" s="16"/>
      <c r="AU2202" s="16"/>
      <c r="AV2202" s="16"/>
      <c r="AW2202" s="16"/>
      <c r="AX2202" s="16"/>
      <c r="AY2202" s="16"/>
      <c r="AZ2202" s="16"/>
      <c r="BA2202" s="16"/>
    </row>
    <row r="2203" spans="2:53">
      <c r="B2203" s="16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  <c r="AO2203" s="16"/>
      <c r="AP2203" s="16"/>
      <c r="AQ2203" s="16"/>
      <c r="AR2203" s="16"/>
      <c r="AS2203" s="16"/>
      <c r="AT2203" s="16"/>
      <c r="AU2203" s="16"/>
      <c r="AV2203" s="16"/>
      <c r="AW2203" s="16"/>
      <c r="AX2203" s="16"/>
      <c r="AY2203" s="16"/>
      <c r="AZ2203" s="16"/>
      <c r="BA2203" s="16"/>
    </row>
    <row r="2204" spans="2:53">
      <c r="B2204" s="16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16"/>
      <c r="AH2204" s="16"/>
      <c r="AI2204" s="16"/>
      <c r="AJ2204" s="16"/>
      <c r="AK2204" s="16"/>
      <c r="AL2204" s="16"/>
      <c r="AM2204" s="16"/>
      <c r="AN2204" s="16"/>
      <c r="AO2204" s="16"/>
      <c r="AP2204" s="16"/>
      <c r="AQ2204" s="16"/>
      <c r="AR2204" s="16"/>
      <c r="AS2204" s="16"/>
      <c r="AT2204" s="16"/>
      <c r="AU2204" s="16"/>
      <c r="AV2204" s="16"/>
      <c r="AW2204" s="16"/>
      <c r="AX2204" s="16"/>
      <c r="AY2204" s="16"/>
      <c r="AZ2204" s="16"/>
      <c r="BA2204" s="16"/>
    </row>
    <row r="2205" spans="2:53">
      <c r="B2205" s="16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  <c r="AO2205" s="16"/>
      <c r="AP2205" s="16"/>
      <c r="AQ2205" s="16"/>
      <c r="AR2205" s="16"/>
      <c r="AS2205" s="16"/>
      <c r="AT2205" s="16"/>
      <c r="AU2205" s="16"/>
      <c r="AV2205" s="16"/>
      <c r="AW2205" s="16"/>
      <c r="AX2205" s="16"/>
      <c r="AY2205" s="16"/>
      <c r="AZ2205" s="16"/>
      <c r="BA2205" s="16"/>
    </row>
    <row r="2206" spans="2:53">
      <c r="B2206" s="16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  <c r="AO2206" s="16"/>
      <c r="AP2206" s="16"/>
      <c r="AQ2206" s="16"/>
      <c r="AR2206" s="16"/>
      <c r="AS2206" s="16"/>
      <c r="AT2206" s="16"/>
      <c r="AU2206" s="16"/>
      <c r="AV2206" s="16"/>
      <c r="AW2206" s="16"/>
      <c r="AX2206" s="16"/>
      <c r="AY2206" s="16"/>
      <c r="AZ2206" s="16"/>
      <c r="BA2206" s="16"/>
    </row>
    <row r="2207" spans="2:53"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  <c r="AO2207" s="16"/>
      <c r="AP2207" s="16"/>
      <c r="AQ2207" s="16"/>
      <c r="AR2207" s="16"/>
      <c r="AS2207" s="16"/>
      <c r="AT2207" s="16"/>
      <c r="AU2207" s="16"/>
      <c r="AV2207" s="16"/>
      <c r="AW2207" s="16"/>
      <c r="AX2207" s="16"/>
      <c r="AY2207" s="16"/>
      <c r="AZ2207" s="16"/>
      <c r="BA2207" s="16"/>
    </row>
    <row r="2208" spans="2:53">
      <c r="B2208" s="16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  <c r="AO2208" s="16"/>
      <c r="AP2208" s="16"/>
      <c r="AQ2208" s="16"/>
      <c r="AR2208" s="16"/>
      <c r="AS2208" s="16"/>
      <c r="AT2208" s="16"/>
      <c r="AU2208" s="16"/>
      <c r="AV2208" s="16"/>
      <c r="AW2208" s="16"/>
      <c r="AX2208" s="16"/>
      <c r="AY2208" s="16"/>
      <c r="AZ2208" s="16"/>
      <c r="BA2208" s="16"/>
    </row>
    <row r="2209" spans="2:53">
      <c r="B2209" s="16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  <c r="AO2209" s="16"/>
      <c r="AP2209" s="16"/>
      <c r="AQ2209" s="16"/>
      <c r="AR2209" s="16"/>
      <c r="AS2209" s="16"/>
      <c r="AT2209" s="16"/>
      <c r="AU2209" s="16"/>
      <c r="AV2209" s="16"/>
      <c r="AW2209" s="16"/>
      <c r="AX2209" s="16"/>
      <c r="AY2209" s="16"/>
      <c r="AZ2209" s="16"/>
      <c r="BA2209" s="16"/>
    </row>
    <row r="2210" spans="2:53">
      <c r="B2210" s="16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  <c r="AO2210" s="16"/>
      <c r="AP2210" s="16"/>
      <c r="AQ2210" s="16"/>
      <c r="AR2210" s="16"/>
      <c r="AS2210" s="16"/>
      <c r="AT2210" s="16"/>
      <c r="AU2210" s="16"/>
      <c r="AV2210" s="16"/>
      <c r="AW2210" s="16"/>
      <c r="AX2210" s="16"/>
      <c r="AY2210" s="16"/>
      <c r="AZ2210" s="16"/>
      <c r="BA2210" s="16"/>
    </row>
    <row r="2211" spans="2:53">
      <c r="B2211" s="16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  <c r="AO2211" s="16"/>
      <c r="AP2211" s="16"/>
      <c r="AQ2211" s="16"/>
      <c r="AR2211" s="16"/>
      <c r="AS2211" s="16"/>
      <c r="AT2211" s="16"/>
      <c r="AU2211" s="16"/>
      <c r="AV2211" s="16"/>
      <c r="AW2211" s="16"/>
      <c r="AX2211" s="16"/>
      <c r="AY2211" s="16"/>
      <c r="AZ2211" s="16"/>
      <c r="BA2211" s="16"/>
    </row>
    <row r="2212" spans="2:53">
      <c r="B2212" s="16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  <c r="AO2212" s="16"/>
      <c r="AP2212" s="16"/>
      <c r="AQ2212" s="16"/>
      <c r="AR2212" s="16"/>
      <c r="AS2212" s="16"/>
      <c r="AT2212" s="16"/>
      <c r="AU2212" s="16"/>
      <c r="AV2212" s="16"/>
      <c r="AW2212" s="16"/>
      <c r="AX2212" s="16"/>
      <c r="AY2212" s="16"/>
      <c r="AZ2212" s="16"/>
      <c r="BA2212" s="16"/>
    </row>
    <row r="2213" spans="2:53">
      <c r="B2213" s="16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  <c r="AO2213" s="16"/>
      <c r="AP2213" s="16"/>
      <c r="AQ2213" s="16"/>
      <c r="AR2213" s="16"/>
      <c r="AS2213" s="16"/>
      <c r="AT2213" s="16"/>
      <c r="AU2213" s="16"/>
      <c r="AV2213" s="16"/>
      <c r="AW2213" s="16"/>
      <c r="AX2213" s="16"/>
      <c r="AY2213" s="16"/>
      <c r="AZ2213" s="16"/>
      <c r="BA2213" s="16"/>
    </row>
    <row r="2214" spans="2:53">
      <c r="B2214" s="16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  <c r="AO2214" s="16"/>
      <c r="AP2214" s="16"/>
      <c r="AQ2214" s="16"/>
      <c r="AR2214" s="16"/>
      <c r="AS2214" s="16"/>
      <c r="AT2214" s="16"/>
      <c r="AU2214" s="16"/>
      <c r="AV2214" s="16"/>
      <c r="AW2214" s="16"/>
      <c r="AX2214" s="16"/>
      <c r="AY2214" s="16"/>
      <c r="AZ2214" s="16"/>
      <c r="BA2214" s="16"/>
    </row>
    <row r="2215" spans="2:53"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  <c r="AR2215" s="16"/>
      <c r="AS2215" s="16"/>
      <c r="AT2215" s="16"/>
      <c r="AU2215" s="16"/>
      <c r="AV2215" s="16"/>
      <c r="AW2215" s="16"/>
      <c r="AX2215" s="16"/>
      <c r="AY2215" s="16"/>
      <c r="AZ2215" s="16"/>
      <c r="BA2215" s="16"/>
    </row>
    <row r="2216" spans="2:53">
      <c r="B2216" s="16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  <c r="AO2216" s="16"/>
      <c r="AP2216" s="16"/>
      <c r="AQ2216" s="16"/>
      <c r="AR2216" s="16"/>
      <c r="AS2216" s="16"/>
      <c r="AT2216" s="16"/>
      <c r="AU2216" s="16"/>
      <c r="AV2216" s="16"/>
      <c r="AW2216" s="16"/>
      <c r="AX2216" s="16"/>
      <c r="AY2216" s="16"/>
      <c r="AZ2216" s="16"/>
      <c r="BA2216" s="16"/>
    </row>
    <row r="2217" spans="2:53">
      <c r="B2217" s="16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  <c r="AO2217" s="16"/>
      <c r="AP2217" s="16"/>
      <c r="AQ2217" s="16"/>
      <c r="AR2217" s="16"/>
      <c r="AS2217" s="16"/>
      <c r="AT2217" s="16"/>
      <c r="AU2217" s="16"/>
      <c r="AV2217" s="16"/>
      <c r="AW2217" s="16"/>
      <c r="AX2217" s="16"/>
      <c r="AY2217" s="16"/>
      <c r="AZ2217" s="16"/>
      <c r="BA2217" s="16"/>
    </row>
    <row r="2218" spans="2:53">
      <c r="B2218" s="16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  <c r="AO2218" s="16"/>
      <c r="AP2218" s="16"/>
      <c r="AQ2218" s="16"/>
      <c r="AR2218" s="16"/>
      <c r="AS2218" s="16"/>
      <c r="AT2218" s="16"/>
      <c r="AU2218" s="16"/>
      <c r="AV2218" s="16"/>
      <c r="AW2218" s="16"/>
      <c r="AX2218" s="16"/>
      <c r="AY2218" s="16"/>
      <c r="AZ2218" s="16"/>
      <c r="BA2218" s="16"/>
    </row>
    <row r="2219" spans="2:53">
      <c r="B2219" s="16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16"/>
      <c r="AI2219" s="16"/>
      <c r="AJ2219" s="16"/>
      <c r="AK2219" s="16"/>
      <c r="AL2219" s="16"/>
      <c r="AM2219" s="16"/>
      <c r="AN2219" s="16"/>
      <c r="AO2219" s="16"/>
      <c r="AP2219" s="16"/>
      <c r="AQ2219" s="16"/>
      <c r="AR2219" s="16"/>
      <c r="AS2219" s="16"/>
      <c r="AT2219" s="16"/>
      <c r="AU2219" s="16"/>
      <c r="AV2219" s="16"/>
      <c r="AW2219" s="16"/>
      <c r="AX2219" s="16"/>
      <c r="AY2219" s="16"/>
      <c r="AZ2219" s="16"/>
      <c r="BA2219" s="16"/>
    </row>
    <row r="2220" spans="2:53">
      <c r="B2220" s="16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  <c r="AO2220" s="16"/>
      <c r="AP2220" s="16"/>
      <c r="AQ2220" s="16"/>
      <c r="AR2220" s="16"/>
      <c r="AS2220" s="16"/>
      <c r="AT2220" s="16"/>
      <c r="AU2220" s="16"/>
      <c r="AV2220" s="16"/>
      <c r="AW2220" s="16"/>
      <c r="AX2220" s="16"/>
      <c r="AY2220" s="16"/>
      <c r="AZ2220" s="16"/>
      <c r="BA2220" s="16"/>
    </row>
    <row r="2221" spans="2:53">
      <c r="B2221" s="16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  <c r="AO2221" s="16"/>
      <c r="AP2221" s="16"/>
      <c r="AQ2221" s="16"/>
      <c r="AR2221" s="16"/>
      <c r="AS2221" s="16"/>
      <c r="AT2221" s="16"/>
      <c r="AU2221" s="16"/>
      <c r="AV2221" s="16"/>
      <c r="AW2221" s="16"/>
      <c r="AX2221" s="16"/>
      <c r="AY2221" s="16"/>
      <c r="AZ2221" s="16"/>
      <c r="BA2221" s="16"/>
    </row>
    <row r="2222" spans="2:53">
      <c r="B2222" s="16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  <c r="AO2222" s="16"/>
      <c r="AP2222" s="16"/>
      <c r="AQ2222" s="16"/>
      <c r="AR2222" s="16"/>
      <c r="AS2222" s="16"/>
      <c r="AT2222" s="16"/>
      <c r="AU2222" s="16"/>
      <c r="AV2222" s="16"/>
      <c r="AW2222" s="16"/>
      <c r="AX2222" s="16"/>
      <c r="AY2222" s="16"/>
      <c r="AZ2222" s="16"/>
      <c r="BA2222" s="16"/>
    </row>
    <row r="2223" spans="2:53"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  <c r="AS2223" s="16"/>
      <c r="AT2223" s="16"/>
      <c r="AU2223" s="16"/>
      <c r="AV2223" s="16"/>
      <c r="AW2223" s="16"/>
      <c r="AX2223" s="16"/>
      <c r="AY2223" s="16"/>
      <c r="AZ2223" s="16"/>
      <c r="BA2223" s="16"/>
    </row>
    <row r="2224" spans="2:53">
      <c r="B2224" s="16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  <c r="AO2224" s="16"/>
      <c r="AP2224" s="16"/>
      <c r="AQ2224" s="16"/>
      <c r="AR2224" s="16"/>
      <c r="AS2224" s="16"/>
      <c r="AT2224" s="16"/>
      <c r="AU2224" s="16"/>
      <c r="AV2224" s="16"/>
      <c r="AW2224" s="16"/>
      <c r="AX2224" s="16"/>
      <c r="AY2224" s="16"/>
      <c r="AZ2224" s="16"/>
      <c r="BA2224" s="16"/>
    </row>
    <row r="2225" spans="2:53"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  <c r="AR2225" s="16"/>
      <c r="AS2225" s="16"/>
      <c r="AT2225" s="16"/>
      <c r="AU2225" s="16"/>
      <c r="AV2225" s="16"/>
      <c r="AW2225" s="16"/>
      <c r="AX2225" s="16"/>
      <c r="AY2225" s="16"/>
      <c r="AZ2225" s="16"/>
      <c r="BA2225" s="16"/>
    </row>
    <row r="2226" spans="2:53">
      <c r="B2226" s="16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  <c r="AO2226" s="16"/>
      <c r="AP2226" s="16"/>
      <c r="AQ2226" s="16"/>
      <c r="AR2226" s="16"/>
      <c r="AS2226" s="16"/>
      <c r="AT2226" s="16"/>
      <c r="AU2226" s="16"/>
      <c r="AV2226" s="16"/>
      <c r="AW2226" s="16"/>
      <c r="AX2226" s="16"/>
      <c r="AY2226" s="16"/>
      <c r="AZ2226" s="16"/>
      <c r="BA2226" s="16"/>
    </row>
    <row r="2227" spans="2:53"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  <c r="AR2227" s="16"/>
      <c r="AS2227" s="16"/>
      <c r="AT2227" s="16"/>
      <c r="AU2227" s="16"/>
      <c r="AV2227" s="16"/>
      <c r="AW2227" s="16"/>
      <c r="AX2227" s="16"/>
      <c r="AY2227" s="16"/>
      <c r="AZ2227" s="16"/>
      <c r="BA2227" s="16"/>
    </row>
    <row r="2228" spans="2:53">
      <c r="B2228" s="16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  <c r="AO2228" s="16"/>
      <c r="AP2228" s="16"/>
      <c r="AQ2228" s="16"/>
      <c r="AR2228" s="16"/>
      <c r="AS2228" s="16"/>
      <c r="AT2228" s="16"/>
      <c r="AU2228" s="16"/>
      <c r="AV2228" s="16"/>
      <c r="AW2228" s="16"/>
      <c r="AX2228" s="16"/>
      <c r="AY2228" s="16"/>
      <c r="AZ2228" s="16"/>
      <c r="BA2228" s="16"/>
    </row>
    <row r="2229" spans="2:53">
      <c r="B2229" s="16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  <c r="AR2229" s="16"/>
      <c r="AS2229" s="16"/>
      <c r="AT2229" s="16"/>
      <c r="AU2229" s="16"/>
      <c r="AV2229" s="16"/>
      <c r="AW2229" s="16"/>
      <c r="AX2229" s="16"/>
      <c r="AY2229" s="16"/>
      <c r="AZ2229" s="16"/>
      <c r="BA2229" s="16"/>
    </row>
    <row r="2230" spans="2:53">
      <c r="B2230" s="16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  <c r="AO2230" s="16"/>
      <c r="AP2230" s="16"/>
      <c r="AQ2230" s="16"/>
      <c r="AR2230" s="16"/>
      <c r="AS2230" s="16"/>
      <c r="AT2230" s="16"/>
      <c r="AU2230" s="16"/>
      <c r="AV2230" s="16"/>
      <c r="AW2230" s="16"/>
      <c r="AX2230" s="16"/>
      <c r="AY2230" s="16"/>
      <c r="AZ2230" s="16"/>
      <c r="BA2230" s="16"/>
    </row>
    <row r="2231" spans="2:53">
      <c r="B2231" s="16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  <c r="AR2231" s="16"/>
      <c r="AS2231" s="16"/>
      <c r="AT2231" s="16"/>
      <c r="AU2231" s="16"/>
      <c r="AV2231" s="16"/>
      <c r="AW2231" s="16"/>
      <c r="AX2231" s="16"/>
      <c r="AY2231" s="16"/>
      <c r="AZ2231" s="16"/>
      <c r="BA2231" s="16"/>
    </row>
    <row r="2232" spans="2:53">
      <c r="B2232" s="16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  <c r="AO2232" s="16"/>
      <c r="AP2232" s="16"/>
      <c r="AQ2232" s="16"/>
      <c r="AR2232" s="16"/>
      <c r="AS2232" s="16"/>
      <c r="AT2232" s="16"/>
      <c r="AU2232" s="16"/>
      <c r="AV2232" s="16"/>
      <c r="AW2232" s="16"/>
      <c r="AX2232" s="16"/>
      <c r="AY2232" s="16"/>
      <c r="AZ2232" s="16"/>
      <c r="BA2232" s="16"/>
    </row>
    <row r="2233" spans="2:53">
      <c r="B2233" s="16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  <c r="AO2233" s="16"/>
      <c r="AP2233" s="16"/>
      <c r="AQ2233" s="16"/>
      <c r="AR2233" s="16"/>
      <c r="AS2233" s="16"/>
      <c r="AT2233" s="16"/>
      <c r="AU2233" s="16"/>
      <c r="AV2233" s="16"/>
      <c r="AW2233" s="16"/>
      <c r="AX2233" s="16"/>
      <c r="AY2233" s="16"/>
      <c r="AZ2233" s="16"/>
      <c r="BA2233" s="16"/>
    </row>
    <row r="2234" spans="2:53">
      <c r="B2234" s="16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  <c r="AO2234" s="16"/>
      <c r="AP2234" s="16"/>
      <c r="AQ2234" s="16"/>
      <c r="AR2234" s="16"/>
      <c r="AS2234" s="16"/>
      <c r="AT2234" s="16"/>
      <c r="AU2234" s="16"/>
      <c r="AV2234" s="16"/>
      <c r="AW2234" s="16"/>
      <c r="AX2234" s="16"/>
      <c r="AY2234" s="16"/>
      <c r="AZ2234" s="16"/>
      <c r="BA2234" s="16"/>
    </row>
    <row r="2235" spans="2:53"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  <c r="AS2235" s="16"/>
      <c r="AT2235" s="16"/>
      <c r="AU2235" s="16"/>
      <c r="AV2235" s="16"/>
      <c r="AW2235" s="16"/>
      <c r="AX2235" s="16"/>
      <c r="AY2235" s="16"/>
      <c r="AZ2235" s="16"/>
      <c r="BA2235" s="16"/>
    </row>
    <row r="2236" spans="2:53">
      <c r="B2236" s="16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  <c r="AO2236" s="16"/>
      <c r="AP2236" s="16"/>
      <c r="AQ2236" s="16"/>
      <c r="AR2236" s="16"/>
      <c r="AS2236" s="16"/>
      <c r="AT2236" s="16"/>
      <c r="AU2236" s="16"/>
      <c r="AV2236" s="16"/>
      <c r="AW2236" s="16"/>
      <c r="AX2236" s="16"/>
      <c r="AY2236" s="16"/>
      <c r="AZ2236" s="16"/>
      <c r="BA2236" s="16"/>
    </row>
    <row r="2237" spans="2:53">
      <c r="B2237" s="16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  <c r="AT2237" s="16"/>
      <c r="AU2237" s="16"/>
      <c r="AV2237" s="16"/>
      <c r="AW2237" s="16"/>
      <c r="AX2237" s="16"/>
      <c r="AY2237" s="16"/>
      <c r="AZ2237" s="16"/>
      <c r="BA2237" s="16"/>
    </row>
    <row r="2238" spans="2:53">
      <c r="B2238" s="16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  <c r="AT2238" s="16"/>
      <c r="AU2238" s="16"/>
      <c r="AV2238" s="16"/>
      <c r="AW2238" s="16"/>
      <c r="AX2238" s="16"/>
      <c r="AY2238" s="16"/>
      <c r="AZ2238" s="16"/>
      <c r="BA2238" s="16"/>
    </row>
    <row r="2239" spans="2:53">
      <c r="B2239" s="16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  <c r="AU2239" s="16"/>
      <c r="AV2239" s="16"/>
      <c r="AW2239" s="16"/>
      <c r="AX2239" s="16"/>
      <c r="AY2239" s="16"/>
      <c r="AZ2239" s="16"/>
      <c r="BA2239" s="16"/>
    </row>
    <row r="2240" spans="2:53">
      <c r="B2240" s="16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  <c r="AR2240" s="16"/>
      <c r="AS2240" s="16"/>
      <c r="AT2240" s="16"/>
      <c r="AU2240" s="16"/>
      <c r="AV2240" s="16"/>
      <c r="AW2240" s="16"/>
      <c r="AX2240" s="16"/>
      <c r="AY2240" s="16"/>
      <c r="AZ2240" s="16"/>
      <c r="BA2240" s="16"/>
    </row>
    <row r="2241" spans="2:53">
      <c r="B2241" s="16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  <c r="AS2241" s="16"/>
      <c r="AT2241" s="16"/>
      <c r="AU2241" s="16"/>
      <c r="AV2241" s="16"/>
      <c r="AW2241" s="16"/>
      <c r="AX2241" s="16"/>
      <c r="AY2241" s="16"/>
      <c r="AZ2241" s="16"/>
      <c r="BA2241" s="16"/>
    </row>
    <row r="2242" spans="2:53">
      <c r="B2242" s="16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  <c r="AR2242" s="16"/>
      <c r="AS2242" s="16"/>
      <c r="AT2242" s="16"/>
      <c r="AU2242" s="16"/>
      <c r="AV2242" s="16"/>
      <c r="AW2242" s="16"/>
      <c r="AX2242" s="16"/>
      <c r="AY2242" s="16"/>
      <c r="AZ2242" s="16"/>
      <c r="BA2242" s="16"/>
    </row>
    <row r="2243" spans="2:53"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  <c r="AS2243" s="16"/>
      <c r="AT2243" s="16"/>
      <c r="AU2243" s="16"/>
      <c r="AV2243" s="16"/>
      <c r="AW2243" s="16"/>
      <c r="AX2243" s="16"/>
      <c r="AY2243" s="16"/>
      <c r="AZ2243" s="16"/>
      <c r="BA2243" s="16"/>
    </row>
    <row r="2244" spans="2:53">
      <c r="B2244" s="16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  <c r="AO2244" s="16"/>
      <c r="AP2244" s="16"/>
      <c r="AQ2244" s="16"/>
      <c r="AR2244" s="16"/>
      <c r="AS2244" s="16"/>
      <c r="AT2244" s="16"/>
      <c r="AU2244" s="16"/>
      <c r="AV2244" s="16"/>
      <c r="AW2244" s="16"/>
      <c r="AX2244" s="16"/>
      <c r="AY2244" s="16"/>
      <c r="AZ2244" s="16"/>
      <c r="BA2244" s="16"/>
    </row>
    <row r="2245" spans="2:53">
      <c r="B2245" s="16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  <c r="AS2245" s="16"/>
      <c r="AT2245" s="16"/>
      <c r="AU2245" s="16"/>
      <c r="AV2245" s="16"/>
      <c r="AW2245" s="16"/>
      <c r="AX2245" s="16"/>
      <c r="AY2245" s="16"/>
      <c r="AZ2245" s="16"/>
      <c r="BA2245" s="16"/>
    </row>
    <row r="2246" spans="2:53">
      <c r="B2246" s="16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  <c r="AO2246" s="16"/>
      <c r="AP2246" s="16"/>
      <c r="AQ2246" s="16"/>
      <c r="AR2246" s="16"/>
      <c r="AS2246" s="16"/>
      <c r="AT2246" s="16"/>
      <c r="AU2246" s="16"/>
      <c r="AV2246" s="16"/>
      <c r="AW2246" s="16"/>
      <c r="AX2246" s="16"/>
      <c r="AY2246" s="16"/>
      <c r="AZ2246" s="16"/>
      <c r="BA2246" s="16"/>
    </row>
    <row r="2247" spans="2:53">
      <c r="B2247" s="16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  <c r="AR2247" s="16"/>
      <c r="AS2247" s="16"/>
      <c r="AT2247" s="16"/>
      <c r="AU2247" s="16"/>
      <c r="AV2247" s="16"/>
      <c r="AW2247" s="16"/>
      <c r="AX2247" s="16"/>
      <c r="AY2247" s="16"/>
      <c r="AZ2247" s="16"/>
      <c r="BA2247" s="16"/>
    </row>
    <row r="2248" spans="2:53">
      <c r="B2248" s="16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  <c r="AO2248" s="16"/>
      <c r="AP2248" s="16"/>
      <c r="AQ2248" s="16"/>
      <c r="AR2248" s="16"/>
      <c r="AS2248" s="16"/>
      <c r="AT2248" s="16"/>
      <c r="AU2248" s="16"/>
      <c r="AV2248" s="16"/>
      <c r="AW2248" s="16"/>
      <c r="AX2248" s="16"/>
      <c r="AY2248" s="16"/>
      <c r="AZ2248" s="16"/>
      <c r="BA2248" s="16"/>
    </row>
    <row r="2249" spans="2:53">
      <c r="B2249" s="16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  <c r="AO2249" s="16"/>
      <c r="AP2249" s="16"/>
      <c r="AQ2249" s="16"/>
      <c r="AR2249" s="16"/>
      <c r="AS2249" s="16"/>
      <c r="AT2249" s="16"/>
      <c r="AU2249" s="16"/>
      <c r="AV2249" s="16"/>
      <c r="AW2249" s="16"/>
      <c r="AX2249" s="16"/>
      <c r="AY2249" s="16"/>
      <c r="AZ2249" s="16"/>
      <c r="BA2249" s="16"/>
    </row>
    <row r="2250" spans="2:53">
      <c r="B2250" s="16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  <c r="AO2250" s="16"/>
      <c r="AP2250" s="16"/>
      <c r="AQ2250" s="16"/>
      <c r="AR2250" s="16"/>
      <c r="AS2250" s="16"/>
      <c r="AT2250" s="16"/>
      <c r="AU2250" s="16"/>
      <c r="AV2250" s="16"/>
      <c r="AW2250" s="16"/>
      <c r="AX2250" s="16"/>
      <c r="AY2250" s="16"/>
      <c r="AZ2250" s="16"/>
      <c r="BA2250" s="16"/>
    </row>
    <row r="2251" spans="2:53"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  <c r="AO2251" s="16"/>
      <c r="AP2251" s="16"/>
      <c r="AQ2251" s="16"/>
      <c r="AR2251" s="16"/>
      <c r="AS2251" s="16"/>
      <c r="AT2251" s="16"/>
      <c r="AU2251" s="16"/>
      <c r="AV2251" s="16"/>
      <c r="AW2251" s="16"/>
      <c r="AX2251" s="16"/>
      <c r="AY2251" s="16"/>
      <c r="AZ2251" s="16"/>
      <c r="BA2251" s="16"/>
    </row>
    <row r="2252" spans="2:53">
      <c r="B2252" s="16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  <c r="AR2252" s="16"/>
      <c r="AS2252" s="16"/>
      <c r="AT2252" s="16"/>
      <c r="AU2252" s="16"/>
      <c r="AV2252" s="16"/>
      <c r="AW2252" s="16"/>
      <c r="AX2252" s="16"/>
      <c r="AY2252" s="16"/>
      <c r="AZ2252" s="16"/>
      <c r="BA2252" s="16"/>
    </row>
    <row r="2253" spans="2:53">
      <c r="B2253" s="16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  <c r="AO2253" s="16"/>
      <c r="AP2253" s="16"/>
      <c r="AQ2253" s="16"/>
      <c r="AR2253" s="16"/>
      <c r="AS2253" s="16"/>
      <c r="AT2253" s="16"/>
      <c r="AU2253" s="16"/>
      <c r="AV2253" s="16"/>
      <c r="AW2253" s="16"/>
      <c r="AX2253" s="16"/>
      <c r="AY2253" s="16"/>
      <c r="AZ2253" s="16"/>
      <c r="BA2253" s="16"/>
    </row>
    <row r="2254" spans="2:53">
      <c r="B2254" s="16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  <c r="AR2254" s="16"/>
      <c r="AS2254" s="16"/>
      <c r="AT2254" s="16"/>
      <c r="AU2254" s="16"/>
      <c r="AV2254" s="16"/>
      <c r="AW2254" s="16"/>
      <c r="AX2254" s="16"/>
      <c r="AY2254" s="16"/>
      <c r="AZ2254" s="16"/>
      <c r="BA2254" s="16"/>
    </row>
    <row r="2255" spans="2:53">
      <c r="B2255" s="16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  <c r="AO2255" s="16"/>
      <c r="AP2255" s="16"/>
      <c r="AQ2255" s="16"/>
      <c r="AR2255" s="16"/>
      <c r="AS2255" s="16"/>
      <c r="AT2255" s="16"/>
      <c r="AU2255" s="16"/>
      <c r="AV2255" s="16"/>
      <c r="AW2255" s="16"/>
      <c r="AX2255" s="16"/>
      <c r="AY2255" s="16"/>
      <c r="AZ2255" s="16"/>
      <c r="BA2255" s="16"/>
    </row>
    <row r="2256" spans="2:53">
      <c r="B2256" s="16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  <c r="AO2256" s="16"/>
      <c r="AP2256" s="16"/>
      <c r="AQ2256" s="16"/>
      <c r="AR2256" s="16"/>
      <c r="AS2256" s="16"/>
      <c r="AT2256" s="16"/>
      <c r="AU2256" s="16"/>
      <c r="AV2256" s="16"/>
      <c r="AW2256" s="16"/>
      <c r="AX2256" s="16"/>
      <c r="AY2256" s="16"/>
      <c r="AZ2256" s="16"/>
      <c r="BA2256" s="16"/>
    </row>
    <row r="2257" spans="2:53">
      <c r="B2257" s="16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  <c r="AO2257" s="16"/>
      <c r="AP2257" s="16"/>
      <c r="AQ2257" s="16"/>
      <c r="AR2257" s="16"/>
      <c r="AS2257" s="16"/>
      <c r="AT2257" s="16"/>
      <c r="AU2257" s="16"/>
      <c r="AV2257" s="16"/>
      <c r="AW2257" s="16"/>
      <c r="AX2257" s="16"/>
      <c r="AY2257" s="16"/>
      <c r="AZ2257" s="16"/>
      <c r="BA2257" s="16"/>
    </row>
    <row r="2258" spans="2:53">
      <c r="B2258" s="16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  <c r="AO2258" s="16"/>
      <c r="AP2258" s="16"/>
      <c r="AQ2258" s="16"/>
      <c r="AR2258" s="16"/>
      <c r="AS2258" s="16"/>
      <c r="AT2258" s="16"/>
      <c r="AU2258" s="16"/>
      <c r="AV2258" s="16"/>
      <c r="AW2258" s="16"/>
      <c r="AX2258" s="16"/>
      <c r="AY2258" s="16"/>
      <c r="AZ2258" s="16"/>
      <c r="BA2258" s="16"/>
    </row>
    <row r="2259" spans="2:53"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  <c r="AO2259" s="16"/>
      <c r="AP2259" s="16"/>
      <c r="AQ2259" s="16"/>
      <c r="AR2259" s="16"/>
      <c r="AS2259" s="16"/>
      <c r="AT2259" s="16"/>
      <c r="AU2259" s="16"/>
      <c r="AV2259" s="16"/>
      <c r="AW2259" s="16"/>
      <c r="AX2259" s="16"/>
      <c r="AY2259" s="16"/>
      <c r="AZ2259" s="16"/>
      <c r="BA2259" s="16"/>
    </row>
    <row r="2260" spans="2:53">
      <c r="B2260" s="16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  <c r="AR2260" s="16"/>
      <c r="AS2260" s="16"/>
      <c r="AT2260" s="16"/>
      <c r="AU2260" s="16"/>
      <c r="AV2260" s="16"/>
      <c r="AW2260" s="16"/>
      <c r="AX2260" s="16"/>
      <c r="AY2260" s="16"/>
      <c r="AZ2260" s="16"/>
      <c r="BA2260" s="16"/>
    </row>
    <row r="2261" spans="2:53">
      <c r="B2261" s="16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  <c r="AR2261" s="16"/>
      <c r="AS2261" s="16"/>
      <c r="AT2261" s="16"/>
      <c r="AU2261" s="16"/>
      <c r="AV2261" s="16"/>
      <c r="AW2261" s="16"/>
      <c r="AX2261" s="16"/>
      <c r="AY2261" s="16"/>
      <c r="AZ2261" s="16"/>
      <c r="BA2261" s="16"/>
    </row>
    <row r="2262" spans="2:53">
      <c r="B2262" s="16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  <c r="AS2262" s="16"/>
      <c r="AT2262" s="16"/>
      <c r="AU2262" s="16"/>
      <c r="AV2262" s="16"/>
      <c r="AW2262" s="16"/>
      <c r="AX2262" s="16"/>
      <c r="AY2262" s="16"/>
      <c r="AZ2262" s="16"/>
      <c r="BA2262" s="16"/>
    </row>
    <row r="2263" spans="2:53">
      <c r="B2263" s="16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  <c r="AR2263" s="16"/>
      <c r="AS2263" s="16"/>
      <c r="AT2263" s="16"/>
      <c r="AU2263" s="16"/>
      <c r="AV2263" s="16"/>
      <c r="AW2263" s="16"/>
      <c r="AX2263" s="16"/>
      <c r="AY2263" s="16"/>
      <c r="AZ2263" s="16"/>
      <c r="BA2263" s="16"/>
    </row>
    <row r="2264" spans="2:53">
      <c r="B2264" s="16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  <c r="AR2264" s="16"/>
      <c r="AS2264" s="16"/>
      <c r="AT2264" s="16"/>
      <c r="AU2264" s="16"/>
      <c r="AV2264" s="16"/>
      <c r="AW2264" s="16"/>
      <c r="AX2264" s="16"/>
      <c r="AY2264" s="16"/>
      <c r="AZ2264" s="16"/>
      <c r="BA2264" s="16"/>
    </row>
    <row r="2265" spans="2:53">
      <c r="B2265" s="16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  <c r="AS2265" s="16"/>
      <c r="AT2265" s="16"/>
      <c r="AU2265" s="16"/>
      <c r="AV2265" s="16"/>
      <c r="AW2265" s="16"/>
      <c r="AX2265" s="16"/>
      <c r="AY2265" s="16"/>
      <c r="AZ2265" s="16"/>
      <c r="BA2265" s="16"/>
    </row>
    <row r="2266" spans="2:53">
      <c r="B2266" s="16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  <c r="AR2266" s="16"/>
      <c r="AS2266" s="16"/>
      <c r="AT2266" s="16"/>
      <c r="AU2266" s="16"/>
      <c r="AV2266" s="16"/>
      <c r="AW2266" s="16"/>
      <c r="AX2266" s="16"/>
      <c r="AY2266" s="16"/>
      <c r="AZ2266" s="16"/>
      <c r="BA2266" s="16"/>
    </row>
    <row r="2267" spans="2:53"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  <c r="AR2267" s="16"/>
      <c r="AS2267" s="16"/>
      <c r="AT2267" s="16"/>
      <c r="AU2267" s="16"/>
      <c r="AV2267" s="16"/>
      <c r="AW2267" s="16"/>
      <c r="AX2267" s="16"/>
      <c r="AY2267" s="16"/>
      <c r="AZ2267" s="16"/>
      <c r="BA2267" s="16"/>
    </row>
    <row r="2268" spans="2:53">
      <c r="B2268" s="16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  <c r="AR2268" s="16"/>
      <c r="AS2268" s="16"/>
      <c r="AT2268" s="16"/>
      <c r="AU2268" s="16"/>
      <c r="AV2268" s="16"/>
      <c r="AW2268" s="16"/>
      <c r="AX2268" s="16"/>
      <c r="AY2268" s="16"/>
      <c r="AZ2268" s="16"/>
      <c r="BA2268" s="16"/>
    </row>
    <row r="2269" spans="2:53">
      <c r="B2269" s="16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  <c r="AR2269" s="16"/>
      <c r="AS2269" s="16"/>
      <c r="AT2269" s="16"/>
      <c r="AU2269" s="16"/>
      <c r="AV2269" s="16"/>
      <c r="AW2269" s="16"/>
      <c r="AX2269" s="16"/>
      <c r="AY2269" s="16"/>
      <c r="AZ2269" s="16"/>
      <c r="BA2269" s="16"/>
    </row>
    <row r="2270" spans="2:53">
      <c r="B2270" s="16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  <c r="AO2270" s="16"/>
      <c r="AP2270" s="16"/>
      <c r="AQ2270" s="16"/>
      <c r="AR2270" s="16"/>
      <c r="AS2270" s="16"/>
      <c r="AT2270" s="16"/>
      <c r="AU2270" s="16"/>
      <c r="AV2270" s="16"/>
      <c r="AW2270" s="16"/>
      <c r="AX2270" s="16"/>
      <c r="AY2270" s="16"/>
      <c r="AZ2270" s="16"/>
      <c r="BA2270" s="16"/>
    </row>
    <row r="2271" spans="2:53">
      <c r="B2271" s="16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  <c r="AO2271" s="16"/>
      <c r="AP2271" s="16"/>
      <c r="AQ2271" s="16"/>
      <c r="AR2271" s="16"/>
      <c r="AS2271" s="16"/>
      <c r="AT2271" s="16"/>
      <c r="AU2271" s="16"/>
      <c r="AV2271" s="16"/>
      <c r="AW2271" s="16"/>
      <c r="AX2271" s="16"/>
      <c r="AY2271" s="16"/>
      <c r="AZ2271" s="16"/>
      <c r="BA2271" s="16"/>
    </row>
    <row r="2272" spans="2:53">
      <c r="B2272" s="16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  <c r="AO2272" s="16"/>
      <c r="AP2272" s="16"/>
      <c r="AQ2272" s="16"/>
      <c r="AR2272" s="16"/>
      <c r="AS2272" s="16"/>
      <c r="AT2272" s="16"/>
      <c r="AU2272" s="16"/>
      <c r="AV2272" s="16"/>
      <c r="AW2272" s="16"/>
      <c r="AX2272" s="16"/>
      <c r="AY2272" s="16"/>
      <c r="AZ2272" s="16"/>
      <c r="BA2272" s="16"/>
    </row>
    <row r="2273" spans="2:53">
      <c r="B2273" s="16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  <c r="AO2273" s="16"/>
      <c r="AP2273" s="16"/>
      <c r="AQ2273" s="16"/>
      <c r="AR2273" s="16"/>
      <c r="AS2273" s="16"/>
      <c r="AT2273" s="16"/>
      <c r="AU2273" s="16"/>
      <c r="AV2273" s="16"/>
      <c r="AW2273" s="16"/>
      <c r="AX2273" s="16"/>
      <c r="AY2273" s="16"/>
      <c r="AZ2273" s="16"/>
      <c r="BA2273" s="16"/>
    </row>
    <row r="2274" spans="2:53">
      <c r="B2274" s="16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  <c r="AO2274" s="16"/>
      <c r="AP2274" s="16"/>
      <c r="AQ2274" s="16"/>
      <c r="AR2274" s="16"/>
      <c r="AS2274" s="16"/>
      <c r="AT2274" s="16"/>
      <c r="AU2274" s="16"/>
      <c r="AV2274" s="16"/>
      <c r="AW2274" s="16"/>
      <c r="AX2274" s="16"/>
      <c r="AY2274" s="16"/>
      <c r="AZ2274" s="16"/>
      <c r="BA2274" s="16"/>
    </row>
    <row r="2275" spans="2:53"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  <c r="AO2275" s="16"/>
      <c r="AP2275" s="16"/>
      <c r="AQ2275" s="16"/>
      <c r="AR2275" s="16"/>
      <c r="AS2275" s="16"/>
      <c r="AT2275" s="16"/>
      <c r="AU2275" s="16"/>
      <c r="AV2275" s="16"/>
      <c r="AW2275" s="16"/>
      <c r="AX2275" s="16"/>
      <c r="AY2275" s="16"/>
      <c r="AZ2275" s="16"/>
      <c r="BA2275" s="16"/>
    </row>
    <row r="2276" spans="2:53">
      <c r="B2276" s="16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  <c r="AO2276" s="16"/>
      <c r="AP2276" s="16"/>
      <c r="AQ2276" s="16"/>
      <c r="AR2276" s="16"/>
      <c r="AS2276" s="16"/>
      <c r="AT2276" s="16"/>
      <c r="AU2276" s="16"/>
      <c r="AV2276" s="16"/>
      <c r="AW2276" s="16"/>
      <c r="AX2276" s="16"/>
      <c r="AY2276" s="16"/>
      <c r="AZ2276" s="16"/>
      <c r="BA2276" s="16"/>
    </row>
    <row r="2277" spans="2:53">
      <c r="B2277" s="16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  <c r="AR2277" s="16"/>
      <c r="AS2277" s="16"/>
      <c r="AT2277" s="16"/>
      <c r="AU2277" s="16"/>
      <c r="AV2277" s="16"/>
      <c r="AW2277" s="16"/>
      <c r="AX2277" s="16"/>
      <c r="AY2277" s="16"/>
      <c r="AZ2277" s="16"/>
      <c r="BA2277" s="16"/>
    </row>
    <row r="2278" spans="2:53">
      <c r="B2278" s="16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  <c r="AO2278" s="16"/>
      <c r="AP2278" s="16"/>
      <c r="AQ2278" s="16"/>
      <c r="AR2278" s="16"/>
      <c r="AS2278" s="16"/>
      <c r="AT2278" s="16"/>
      <c r="AU2278" s="16"/>
      <c r="AV2278" s="16"/>
      <c r="AW2278" s="16"/>
      <c r="AX2278" s="16"/>
      <c r="AY2278" s="16"/>
      <c r="AZ2278" s="16"/>
      <c r="BA2278" s="16"/>
    </row>
    <row r="2279" spans="2:53">
      <c r="B2279" s="16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  <c r="AO2279" s="16"/>
      <c r="AP2279" s="16"/>
      <c r="AQ2279" s="16"/>
      <c r="AR2279" s="16"/>
      <c r="AS2279" s="16"/>
      <c r="AT2279" s="16"/>
      <c r="AU2279" s="16"/>
      <c r="AV2279" s="16"/>
      <c r="AW2279" s="16"/>
      <c r="AX2279" s="16"/>
      <c r="AY2279" s="16"/>
      <c r="AZ2279" s="16"/>
      <c r="BA2279" s="16"/>
    </row>
    <row r="2280" spans="2:53">
      <c r="B2280" s="16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  <c r="AO2280" s="16"/>
      <c r="AP2280" s="16"/>
      <c r="AQ2280" s="16"/>
      <c r="AR2280" s="16"/>
      <c r="AS2280" s="16"/>
      <c r="AT2280" s="16"/>
      <c r="AU2280" s="16"/>
      <c r="AV2280" s="16"/>
      <c r="AW2280" s="16"/>
      <c r="AX2280" s="16"/>
      <c r="AY2280" s="16"/>
      <c r="AZ2280" s="16"/>
      <c r="BA2280" s="16"/>
    </row>
    <row r="2281" spans="2:53">
      <c r="B2281" s="16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  <c r="AR2281" s="16"/>
      <c r="AS2281" s="16"/>
      <c r="AT2281" s="16"/>
      <c r="AU2281" s="16"/>
      <c r="AV2281" s="16"/>
      <c r="AW2281" s="16"/>
      <c r="AX2281" s="16"/>
      <c r="AY2281" s="16"/>
      <c r="AZ2281" s="16"/>
      <c r="BA2281" s="16"/>
    </row>
    <row r="2282" spans="2:53">
      <c r="B2282" s="16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  <c r="AO2282" s="16"/>
      <c r="AP2282" s="16"/>
      <c r="AQ2282" s="16"/>
      <c r="AR2282" s="16"/>
      <c r="AS2282" s="16"/>
      <c r="AT2282" s="16"/>
      <c r="AU2282" s="16"/>
      <c r="AV2282" s="16"/>
      <c r="AW2282" s="16"/>
      <c r="AX2282" s="16"/>
      <c r="AY2282" s="16"/>
      <c r="AZ2282" s="16"/>
      <c r="BA2282" s="16"/>
    </row>
    <row r="2283" spans="2:53"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  <c r="AO2283" s="16"/>
      <c r="AP2283" s="16"/>
      <c r="AQ2283" s="16"/>
      <c r="AR2283" s="16"/>
      <c r="AS2283" s="16"/>
      <c r="AT2283" s="16"/>
      <c r="AU2283" s="16"/>
      <c r="AV2283" s="16"/>
      <c r="AW2283" s="16"/>
      <c r="AX2283" s="16"/>
      <c r="AY2283" s="16"/>
      <c r="AZ2283" s="16"/>
      <c r="BA2283" s="16"/>
    </row>
    <row r="2284" spans="2:53">
      <c r="B2284" s="16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  <c r="AO2284" s="16"/>
      <c r="AP2284" s="16"/>
      <c r="AQ2284" s="16"/>
      <c r="AR2284" s="16"/>
      <c r="AS2284" s="16"/>
      <c r="AT2284" s="16"/>
      <c r="AU2284" s="16"/>
      <c r="AV2284" s="16"/>
      <c r="AW2284" s="16"/>
      <c r="AX2284" s="16"/>
      <c r="AY2284" s="16"/>
      <c r="AZ2284" s="16"/>
      <c r="BA2284" s="16"/>
    </row>
    <row r="2285" spans="2:53"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  <c r="AO2285" s="16"/>
      <c r="AP2285" s="16"/>
      <c r="AQ2285" s="16"/>
      <c r="AR2285" s="16"/>
      <c r="AS2285" s="16"/>
      <c r="AT2285" s="16"/>
      <c r="AU2285" s="16"/>
      <c r="AV2285" s="16"/>
      <c r="AW2285" s="16"/>
      <c r="AX2285" s="16"/>
      <c r="AY2285" s="16"/>
      <c r="AZ2285" s="16"/>
      <c r="BA2285" s="16"/>
    </row>
    <row r="2286" spans="2:53">
      <c r="B2286" s="16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  <c r="AO2286" s="16"/>
      <c r="AP2286" s="16"/>
      <c r="AQ2286" s="16"/>
      <c r="AR2286" s="16"/>
      <c r="AS2286" s="16"/>
      <c r="AT2286" s="16"/>
      <c r="AU2286" s="16"/>
      <c r="AV2286" s="16"/>
      <c r="AW2286" s="16"/>
      <c r="AX2286" s="16"/>
      <c r="AY2286" s="16"/>
      <c r="AZ2286" s="16"/>
      <c r="BA2286" s="16"/>
    </row>
    <row r="2287" spans="2:53"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  <c r="AO2287" s="16"/>
      <c r="AP2287" s="16"/>
      <c r="AQ2287" s="16"/>
      <c r="AR2287" s="16"/>
      <c r="AS2287" s="16"/>
      <c r="AT2287" s="16"/>
      <c r="AU2287" s="16"/>
      <c r="AV2287" s="16"/>
      <c r="AW2287" s="16"/>
      <c r="AX2287" s="16"/>
      <c r="AY2287" s="16"/>
      <c r="AZ2287" s="16"/>
      <c r="BA2287" s="16"/>
    </row>
    <row r="2288" spans="2:53">
      <c r="B2288" s="16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  <c r="AO2288" s="16"/>
      <c r="AP2288" s="16"/>
      <c r="AQ2288" s="16"/>
      <c r="AR2288" s="16"/>
      <c r="AS2288" s="16"/>
      <c r="AT2288" s="16"/>
      <c r="AU2288" s="16"/>
      <c r="AV2288" s="16"/>
      <c r="AW2288" s="16"/>
      <c r="AX2288" s="16"/>
      <c r="AY2288" s="16"/>
      <c r="AZ2288" s="16"/>
      <c r="BA2288" s="16"/>
    </row>
    <row r="2289" spans="2:53">
      <c r="B2289" s="16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  <c r="AO2289" s="16"/>
      <c r="AP2289" s="16"/>
      <c r="AQ2289" s="16"/>
      <c r="AR2289" s="16"/>
      <c r="AS2289" s="16"/>
      <c r="AT2289" s="16"/>
      <c r="AU2289" s="16"/>
      <c r="AV2289" s="16"/>
      <c r="AW2289" s="16"/>
      <c r="AX2289" s="16"/>
      <c r="AY2289" s="16"/>
      <c r="AZ2289" s="16"/>
      <c r="BA2289" s="16"/>
    </row>
    <row r="2290" spans="2:53">
      <c r="B2290" s="16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  <c r="AO2290" s="16"/>
      <c r="AP2290" s="16"/>
      <c r="AQ2290" s="16"/>
      <c r="AR2290" s="16"/>
      <c r="AS2290" s="16"/>
      <c r="AT2290" s="16"/>
      <c r="AU2290" s="16"/>
      <c r="AV2290" s="16"/>
      <c r="AW2290" s="16"/>
      <c r="AX2290" s="16"/>
      <c r="AY2290" s="16"/>
      <c r="AZ2290" s="16"/>
      <c r="BA2290" s="16"/>
    </row>
    <row r="2291" spans="2:53">
      <c r="B2291" s="16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  <c r="AR2291" s="16"/>
      <c r="AS2291" s="16"/>
      <c r="AT2291" s="16"/>
      <c r="AU2291" s="16"/>
      <c r="AV2291" s="16"/>
      <c r="AW2291" s="16"/>
      <c r="AX2291" s="16"/>
      <c r="AY2291" s="16"/>
      <c r="AZ2291" s="16"/>
      <c r="BA2291" s="16"/>
    </row>
    <row r="2292" spans="2:53">
      <c r="B2292" s="16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  <c r="AR2292" s="16"/>
      <c r="AS2292" s="16"/>
      <c r="AT2292" s="16"/>
      <c r="AU2292" s="16"/>
      <c r="AV2292" s="16"/>
      <c r="AW2292" s="16"/>
      <c r="AX2292" s="16"/>
      <c r="AY2292" s="16"/>
      <c r="AZ2292" s="16"/>
      <c r="BA2292" s="16"/>
    </row>
    <row r="2293" spans="2:53">
      <c r="B2293" s="16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  <c r="AS2293" s="16"/>
      <c r="AT2293" s="16"/>
      <c r="AU2293" s="16"/>
      <c r="AV2293" s="16"/>
      <c r="AW2293" s="16"/>
      <c r="AX2293" s="16"/>
      <c r="AY2293" s="16"/>
      <c r="AZ2293" s="16"/>
      <c r="BA2293" s="16"/>
    </row>
    <row r="2294" spans="2:53">
      <c r="B2294" s="16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  <c r="AO2294" s="16"/>
      <c r="AP2294" s="16"/>
      <c r="AQ2294" s="16"/>
      <c r="AR2294" s="16"/>
      <c r="AS2294" s="16"/>
      <c r="AT2294" s="16"/>
      <c r="AU2294" s="16"/>
      <c r="AV2294" s="16"/>
      <c r="AW2294" s="16"/>
      <c r="AX2294" s="16"/>
      <c r="AY2294" s="16"/>
      <c r="AZ2294" s="16"/>
      <c r="BA2294" s="16"/>
    </row>
    <row r="2295" spans="2:53"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  <c r="AO2295" s="16"/>
      <c r="AP2295" s="16"/>
      <c r="AQ2295" s="16"/>
      <c r="AR2295" s="16"/>
      <c r="AS2295" s="16"/>
      <c r="AT2295" s="16"/>
      <c r="AU2295" s="16"/>
      <c r="AV2295" s="16"/>
      <c r="AW2295" s="16"/>
      <c r="AX2295" s="16"/>
      <c r="AY2295" s="16"/>
      <c r="AZ2295" s="16"/>
      <c r="BA2295" s="16"/>
    </row>
    <row r="2296" spans="2:53">
      <c r="B2296" s="16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  <c r="AO2296" s="16"/>
      <c r="AP2296" s="16"/>
      <c r="AQ2296" s="16"/>
      <c r="AR2296" s="16"/>
      <c r="AS2296" s="16"/>
      <c r="AT2296" s="16"/>
      <c r="AU2296" s="16"/>
      <c r="AV2296" s="16"/>
      <c r="AW2296" s="16"/>
      <c r="AX2296" s="16"/>
      <c r="AY2296" s="16"/>
      <c r="AZ2296" s="16"/>
      <c r="BA2296" s="16"/>
    </row>
    <row r="2297" spans="2:53">
      <c r="B2297" s="16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  <c r="AO2297" s="16"/>
      <c r="AP2297" s="16"/>
      <c r="AQ2297" s="16"/>
      <c r="AR2297" s="16"/>
      <c r="AS2297" s="16"/>
      <c r="AT2297" s="16"/>
      <c r="AU2297" s="16"/>
      <c r="AV2297" s="16"/>
      <c r="AW2297" s="16"/>
      <c r="AX2297" s="16"/>
      <c r="AY2297" s="16"/>
      <c r="AZ2297" s="16"/>
      <c r="BA2297" s="16"/>
    </row>
    <row r="2298" spans="2:53">
      <c r="B2298" s="16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  <c r="AO2298" s="16"/>
      <c r="AP2298" s="16"/>
      <c r="AQ2298" s="16"/>
      <c r="AR2298" s="16"/>
      <c r="AS2298" s="16"/>
      <c r="AT2298" s="16"/>
      <c r="AU2298" s="16"/>
      <c r="AV2298" s="16"/>
      <c r="AW2298" s="16"/>
      <c r="AX2298" s="16"/>
      <c r="AY2298" s="16"/>
      <c r="AZ2298" s="16"/>
      <c r="BA2298" s="16"/>
    </row>
    <row r="2299" spans="2:53">
      <c r="B2299" s="16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  <c r="AR2299" s="16"/>
      <c r="AS2299" s="16"/>
      <c r="AT2299" s="16"/>
      <c r="AU2299" s="16"/>
      <c r="AV2299" s="16"/>
      <c r="AW2299" s="16"/>
      <c r="AX2299" s="16"/>
      <c r="AY2299" s="16"/>
      <c r="AZ2299" s="16"/>
      <c r="BA2299" s="16"/>
    </row>
    <row r="2300" spans="2:53">
      <c r="B2300" s="16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  <c r="AO2300" s="16"/>
      <c r="AP2300" s="16"/>
      <c r="AQ2300" s="16"/>
      <c r="AR2300" s="16"/>
      <c r="AS2300" s="16"/>
      <c r="AT2300" s="16"/>
      <c r="AU2300" s="16"/>
      <c r="AV2300" s="16"/>
      <c r="AW2300" s="16"/>
      <c r="AX2300" s="16"/>
      <c r="AY2300" s="16"/>
      <c r="AZ2300" s="16"/>
      <c r="BA2300" s="16"/>
    </row>
    <row r="2301" spans="2:53">
      <c r="B2301" s="16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  <c r="AO2301" s="16"/>
      <c r="AP2301" s="16"/>
      <c r="AQ2301" s="16"/>
      <c r="AR2301" s="16"/>
      <c r="AS2301" s="16"/>
      <c r="AT2301" s="16"/>
      <c r="AU2301" s="16"/>
      <c r="AV2301" s="16"/>
      <c r="AW2301" s="16"/>
      <c r="AX2301" s="16"/>
      <c r="AY2301" s="16"/>
      <c r="AZ2301" s="16"/>
      <c r="BA2301" s="16"/>
    </row>
    <row r="2302" spans="2:53">
      <c r="B2302" s="16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  <c r="AO2302" s="16"/>
      <c r="AP2302" s="16"/>
      <c r="AQ2302" s="16"/>
      <c r="AR2302" s="16"/>
      <c r="AS2302" s="16"/>
      <c r="AT2302" s="16"/>
      <c r="AU2302" s="16"/>
      <c r="AV2302" s="16"/>
      <c r="AW2302" s="16"/>
      <c r="AX2302" s="16"/>
      <c r="AY2302" s="16"/>
      <c r="AZ2302" s="16"/>
      <c r="BA2302" s="16"/>
    </row>
    <row r="2303" spans="2:53"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  <c r="AR2303" s="16"/>
      <c r="AS2303" s="16"/>
      <c r="AT2303" s="16"/>
      <c r="AU2303" s="16"/>
      <c r="AV2303" s="16"/>
      <c r="AW2303" s="16"/>
      <c r="AX2303" s="16"/>
      <c r="AY2303" s="16"/>
      <c r="AZ2303" s="16"/>
      <c r="BA2303" s="16"/>
    </row>
    <row r="2304" spans="2:53">
      <c r="B2304" s="16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16"/>
      <c r="AI2304" s="16"/>
      <c r="AJ2304" s="16"/>
      <c r="AK2304" s="16"/>
      <c r="AL2304" s="16"/>
      <c r="AM2304" s="16"/>
      <c r="AN2304" s="16"/>
      <c r="AO2304" s="16"/>
      <c r="AP2304" s="16"/>
      <c r="AQ2304" s="16"/>
      <c r="AR2304" s="16"/>
      <c r="AS2304" s="16"/>
      <c r="AT2304" s="16"/>
      <c r="AU2304" s="16"/>
      <c r="AV2304" s="16"/>
      <c r="AW2304" s="16"/>
      <c r="AX2304" s="16"/>
      <c r="AY2304" s="16"/>
      <c r="AZ2304" s="16"/>
      <c r="BA2304" s="16"/>
    </row>
    <row r="2305" spans="2:53">
      <c r="B2305" s="16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  <c r="AO2305" s="16"/>
      <c r="AP2305" s="16"/>
      <c r="AQ2305" s="16"/>
      <c r="AR2305" s="16"/>
      <c r="AS2305" s="16"/>
      <c r="AT2305" s="16"/>
      <c r="AU2305" s="16"/>
      <c r="AV2305" s="16"/>
      <c r="AW2305" s="16"/>
      <c r="AX2305" s="16"/>
      <c r="AY2305" s="16"/>
      <c r="AZ2305" s="16"/>
      <c r="BA2305" s="16"/>
    </row>
    <row r="2306" spans="2:53">
      <c r="B2306" s="16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  <c r="AO2306" s="16"/>
      <c r="AP2306" s="16"/>
      <c r="AQ2306" s="16"/>
      <c r="AR2306" s="16"/>
      <c r="AS2306" s="16"/>
      <c r="AT2306" s="16"/>
      <c r="AU2306" s="16"/>
      <c r="AV2306" s="16"/>
      <c r="AW2306" s="16"/>
      <c r="AX2306" s="16"/>
      <c r="AY2306" s="16"/>
      <c r="AZ2306" s="16"/>
      <c r="BA2306" s="16"/>
    </row>
    <row r="2307" spans="2:53">
      <c r="B2307" s="16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  <c r="AO2307" s="16"/>
      <c r="AP2307" s="16"/>
      <c r="AQ2307" s="16"/>
      <c r="AR2307" s="16"/>
      <c r="AS2307" s="16"/>
      <c r="AT2307" s="16"/>
      <c r="AU2307" s="16"/>
      <c r="AV2307" s="16"/>
      <c r="AW2307" s="16"/>
      <c r="AX2307" s="16"/>
      <c r="AY2307" s="16"/>
      <c r="AZ2307" s="16"/>
      <c r="BA2307" s="16"/>
    </row>
    <row r="2308" spans="2:53">
      <c r="B2308" s="16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  <c r="AO2308" s="16"/>
      <c r="AP2308" s="16"/>
      <c r="AQ2308" s="16"/>
      <c r="AR2308" s="16"/>
      <c r="AS2308" s="16"/>
      <c r="AT2308" s="16"/>
      <c r="AU2308" s="16"/>
      <c r="AV2308" s="16"/>
      <c r="AW2308" s="16"/>
      <c r="AX2308" s="16"/>
      <c r="AY2308" s="16"/>
      <c r="AZ2308" s="16"/>
      <c r="BA2308" s="16"/>
    </row>
    <row r="2309" spans="2:53">
      <c r="B2309" s="16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/>
      <c r="AO2309" s="16"/>
      <c r="AP2309" s="16"/>
      <c r="AQ2309" s="16"/>
      <c r="AR2309" s="16"/>
      <c r="AS2309" s="16"/>
      <c r="AT2309" s="16"/>
      <c r="AU2309" s="16"/>
      <c r="AV2309" s="16"/>
      <c r="AW2309" s="16"/>
      <c r="AX2309" s="16"/>
      <c r="AY2309" s="16"/>
      <c r="AZ2309" s="16"/>
      <c r="BA2309" s="16"/>
    </row>
    <row r="2310" spans="2:53">
      <c r="B2310" s="16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  <c r="AO2310" s="16"/>
      <c r="AP2310" s="16"/>
      <c r="AQ2310" s="16"/>
      <c r="AR2310" s="16"/>
      <c r="AS2310" s="16"/>
      <c r="AT2310" s="16"/>
      <c r="AU2310" s="16"/>
      <c r="AV2310" s="16"/>
      <c r="AW2310" s="16"/>
      <c r="AX2310" s="16"/>
      <c r="AY2310" s="16"/>
      <c r="AZ2310" s="16"/>
      <c r="BA2310" s="16"/>
    </row>
    <row r="2311" spans="2:53"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  <c r="AO2311" s="16"/>
      <c r="AP2311" s="16"/>
      <c r="AQ2311" s="16"/>
      <c r="AR2311" s="16"/>
      <c r="AS2311" s="16"/>
      <c r="AT2311" s="16"/>
      <c r="AU2311" s="16"/>
      <c r="AV2311" s="16"/>
      <c r="AW2311" s="16"/>
      <c r="AX2311" s="16"/>
      <c r="AY2311" s="16"/>
      <c r="AZ2311" s="16"/>
      <c r="BA2311" s="16"/>
    </row>
    <row r="2312" spans="2:53">
      <c r="B2312" s="16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  <c r="AO2312" s="16"/>
      <c r="AP2312" s="16"/>
      <c r="AQ2312" s="16"/>
      <c r="AR2312" s="16"/>
      <c r="AS2312" s="16"/>
      <c r="AT2312" s="16"/>
      <c r="AU2312" s="16"/>
      <c r="AV2312" s="16"/>
      <c r="AW2312" s="16"/>
      <c r="AX2312" s="16"/>
      <c r="AY2312" s="16"/>
      <c r="AZ2312" s="16"/>
      <c r="BA2312" s="16"/>
    </row>
    <row r="2313" spans="2:53">
      <c r="B2313" s="16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  <c r="AO2313" s="16"/>
      <c r="AP2313" s="16"/>
      <c r="AQ2313" s="16"/>
      <c r="AR2313" s="16"/>
      <c r="AS2313" s="16"/>
      <c r="AT2313" s="16"/>
      <c r="AU2313" s="16"/>
      <c r="AV2313" s="16"/>
      <c r="AW2313" s="16"/>
      <c r="AX2313" s="16"/>
      <c r="AY2313" s="16"/>
      <c r="AZ2313" s="16"/>
      <c r="BA2313" s="16"/>
    </row>
    <row r="2314" spans="2:53">
      <c r="B2314" s="16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  <c r="AO2314" s="16"/>
      <c r="AP2314" s="16"/>
      <c r="AQ2314" s="16"/>
      <c r="AR2314" s="16"/>
      <c r="AS2314" s="16"/>
      <c r="AT2314" s="16"/>
      <c r="AU2314" s="16"/>
      <c r="AV2314" s="16"/>
      <c r="AW2314" s="16"/>
      <c r="AX2314" s="16"/>
      <c r="AY2314" s="16"/>
      <c r="AZ2314" s="16"/>
      <c r="BA2314" s="16"/>
    </row>
    <row r="2315" spans="2:53">
      <c r="B2315" s="16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  <c r="AO2315" s="16"/>
      <c r="AP2315" s="16"/>
      <c r="AQ2315" s="16"/>
      <c r="AR2315" s="16"/>
      <c r="AS2315" s="16"/>
      <c r="AT2315" s="16"/>
      <c r="AU2315" s="16"/>
      <c r="AV2315" s="16"/>
      <c r="AW2315" s="16"/>
      <c r="AX2315" s="16"/>
      <c r="AY2315" s="16"/>
      <c r="AZ2315" s="16"/>
      <c r="BA2315" s="16"/>
    </row>
    <row r="2316" spans="2:53">
      <c r="B2316" s="16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  <c r="AO2316" s="16"/>
      <c r="AP2316" s="16"/>
      <c r="AQ2316" s="16"/>
      <c r="AR2316" s="16"/>
      <c r="AS2316" s="16"/>
      <c r="AT2316" s="16"/>
      <c r="AU2316" s="16"/>
      <c r="AV2316" s="16"/>
      <c r="AW2316" s="16"/>
      <c r="AX2316" s="16"/>
      <c r="AY2316" s="16"/>
      <c r="AZ2316" s="16"/>
      <c r="BA2316" s="16"/>
    </row>
    <row r="2317" spans="2:53">
      <c r="B2317" s="16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  <c r="AO2317" s="16"/>
      <c r="AP2317" s="16"/>
      <c r="AQ2317" s="16"/>
      <c r="AR2317" s="16"/>
      <c r="AS2317" s="16"/>
      <c r="AT2317" s="16"/>
      <c r="AU2317" s="16"/>
      <c r="AV2317" s="16"/>
      <c r="AW2317" s="16"/>
      <c r="AX2317" s="16"/>
      <c r="AY2317" s="16"/>
      <c r="AZ2317" s="16"/>
      <c r="BA2317" s="16"/>
    </row>
    <row r="2318" spans="2:53">
      <c r="B2318" s="16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  <c r="AO2318" s="16"/>
      <c r="AP2318" s="16"/>
      <c r="AQ2318" s="16"/>
      <c r="AR2318" s="16"/>
      <c r="AS2318" s="16"/>
      <c r="AT2318" s="16"/>
      <c r="AU2318" s="16"/>
      <c r="AV2318" s="16"/>
      <c r="AW2318" s="16"/>
      <c r="AX2318" s="16"/>
      <c r="AY2318" s="16"/>
      <c r="AZ2318" s="16"/>
      <c r="BA2318" s="16"/>
    </row>
  </sheetData>
  <mergeCells count="6">
    <mergeCell ref="E16:H16"/>
    <mergeCell ref="B29:D29"/>
    <mergeCell ref="B23:D23"/>
    <mergeCell ref="E2:F2"/>
    <mergeCell ref="B18:D18"/>
    <mergeCell ref="B21:D21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AN2325"/>
  <sheetViews>
    <sheetView showGridLines="0" workbookViewId="0"/>
  </sheetViews>
  <sheetFormatPr defaultRowHeight="15"/>
  <cols>
    <col min="1" max="1" width="0.7109375" customWidth="1"/>
  </cols>
  <sheetData>
    <row r="1" spans="2:40" ht="3" customHeight="1"/>
    <row r="2" spans="2:40"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</row>
    <row r="3" spans="2:40"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2:40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</row>
    <row r="5" spans="2:40" ht="3" customHeight="1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</row>
    <row r="6" spans="2:40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</row>
    <row r="7" spans="2:40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</row>
    <row r="8" spans="2:40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</row>
    <row r="9" spans="2:40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</row>
    <row r="10" spans="2:40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</row>
    <row r="11" spans="2:40"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</row>
    <row r="12" spans="2:40"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</row>
    <row r="13" spans="2:40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</row>
    <row r="14" spans="2:40" ht="4.5" customHeight="1"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</row>
    <row r="15" spans="2:40"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</row>
    <row r="16" spans="2:40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</row>
    <row r="17" spans="2:40" ht="15" customHeight="1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</row>
    <row r="18" spans="2:40" ht="1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</row>
    <row r="19" spans="2:40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</row>
    <row r="20" spans="2:40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</row>
    <row r="21" spans="2:40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</row>
    <row r="22" spans="2:40" ht="3.75" customHeight="1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</row>
    <row r="23" spans="2:40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</row>
    <row r="24" spans="2:40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</row>
    <row r="25" spans="2:40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</row>
    <row r="26" spans="2:40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</row>
    <row r="27" spans="2:40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</row>
    <row r="28" spans="2:40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</row>
    <row r="29" spans="2:40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</row>
    <row r="30" spans="2:40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</row>
    <row r="31" spans="2:40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</row>
    <row r="32" spans="2:40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</row>
    <row r="33" spans="2:40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</row>
    <row r="34" spans="2:40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</row>
    <row r="35" spans="2:40"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</row>
    <row r="36" spans="2:40"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</row>
    <row r="37" spans="2:40"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</row>
    <row r="38" spans="2:40"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</row>
    <row r="39" spans="2:40"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</row>
    <row r="40" spans="2:40"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</row>
    <row r="41" spans="2:40"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</row>
    <row r="42" spans="2:40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</row>
    <row r="43" spans="2:40"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</row>
    <row r="44" spans="2:40"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</row>
    <row r="45" spans="2:40"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</row>
    <row r="46" spans="2:40"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</row>
    <row r="47" spans="2:40"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</row>
    <row r="48" spans="2:40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</row>
    <row r="49" spans="2:40"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</row>
    <row r="50" spans="2:40"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</row>
    <row r="51" spans="2:40"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</row>
    <row r="52" spans="2:40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</row>
    <row r="53" spans="2:40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</row>
    <row r="54" spans="2:40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</row>
    <row r="55" spans="2:40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</row>
    <row r="56" spans="2:40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</row>
    <row r="57" spans="2:40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</row>
    <row r="58" spans="2:40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</row>
    <row r="59" spans="2:40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</row>
    <row r="60" spans="2:40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</row>
    <row r="61" spans="2:40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</row>
    <row r="62" spans="2:40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</row>
    <row r="63" spans="2:40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</row>
    <row r="64" spans="2:40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</row>
    <row r="65" spans="2:40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</row>
    <row r="66" spans="2:40"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</row>
    <row r="67" spans="2:40"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</row>
    <row r="68" spans="2:40"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</row>
    <row r="69" spans="2:40"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</row>
    <row r="70" spans="2:40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</row>
    <row r="71" spans="2:40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</row>
    <row r="72" spans="2:40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</row>
    <row r="73" spans="2:40"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</row>
    <row r="74" spans="2:40"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</row>
    <row r="75" spans="2:40"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</row>
    <row r="76" spans="2:40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</row>
    <row r="77" spans="2:40"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</row>
    <row r="78" spans="2:40"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</row>
    <row r="79" spans="2:40"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</row>
    <row r="80" spans="2:40"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</row>
    <row r="81" spans="2:40"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</row>
    <row r="82" spans="2:40"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</row>
    <row r="83" spans="2:40"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</row>
    <row r="84" spans="2:40"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</row>
    <row r="85" spans="2:40"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</row>
    <row r="86" spans="2:40"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</row>
    <row r="87" spans="2:40"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</row>
    <row r="88" spans="2:40"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</row>
    <row r="89" spans="2:40"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</row>
    <row r="90" spans="2:40"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</row>
    <row r="91" spans="2:40"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</row>
    <row r="92" spans="2:40"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</row>
    <row r="93" spans="2:40"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</row>
    <row r="94" spans="2:40"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</row>
    <row r="95" spans="2:40"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</row>
    <row r="96" spans="2:40"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</row>
    <row r="97" spans="2:40"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</row>
    <row r="98" spans="2:40"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</row>
    <row r="99" spans="2:40"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</row>
    <row r="100" spans="2:40"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</row>
    <row r="101" spans="2:40"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</row>
    <row r="102" spans="2:40"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</row>
    <row r="103" spans="2:40"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</row>
    <row r="104" spans="2:40"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</row>
    <row r="105" spans="2:40"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</row>
    <row r="106" spans="2:40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</row>
    <row r="107" spans="2:40"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</row>
    <row r="108" spans="2:40"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</row>
    <row r="109" spans="2:40"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</row>
    <row r="110" spans="2:40"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</row>
    <row r="111" spans="2:40"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</row>
    <row r="112" spans="2:40"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</row>
    <row r="113" spans="2:40"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</row>
    <row r="114" spans="2:40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</row>
    <row r="115" spans="2:40"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</row>
    <row r="116" spans="2:40"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</row>
    <row r="117" spans="2:40"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</row>
    <row r="118" spans="2:40"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</row>
    <row r="119" spans="2:40"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</row>
    <row r="120" spans="2:40"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</row>
    <row r="121" spans="2:40"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</row>
    <row r="122" spans="2:40"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</row>
    <row r="123" spans="2:40"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</row>
    <row r="124" spans="2:40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</row>
    <row r="125" spans="2:40"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</row>
    <row r="126" spans="2:40"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</row>
    <row r="127" spans="2:40"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</row>
    <row r="128" spans="2:40"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</row>
    <row r="129" spans="2:40"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</row>
    <row r="130" spans="2:40"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</row>
    <row r="131" spans="2:40"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</row>
    <row r="132" spans="2:40"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</row>
    <row r="133" spans="2:40"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</row>
    <row r="134" spans="2:40"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</row>
    <row r="135" spans="2:40"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</row>
    <row r="136" spans="2:40"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</row>
    <row r="137" spans="2:40"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</row>
    <row r="138" spans="2:40"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</row>
    <row r="139" spans="2:40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</row>
    <row r="140" spans="2:40"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</row>
    <row r="141" spans="2:40"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</row>
    <row r="142" spans="2:40"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</row>
    <row r="143" spans="2:40"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</row>
    <row r="144" spans="2:40"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</row>
    <row r="145" spans="2:40"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</row>
    <row r="146" spans="2:40"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</row>
    <row r="147" spans="2:40"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</row>
    <row r="148" spans="2:40"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</row>
    <row r="149" spans="2:40"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</row>
    <row r="150" spans="2:40"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</row>
    <row r="151" spans="2:40"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</row>
    <row r="152" spans="2:40"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</row>
    <row r="153" spans="2:40"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</row>
    <row r="154" spans="2:40"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</row>
    <row r="155" spans="2:40"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</row>
    <row r="156" spans="2:40"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</row>
    <row r="157" spans="2:40"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</row>
    <row r="158" spans="2:40"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</row>
    <row r="159" spans="2:40"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</row>
    <row r="160" spans="2:40"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</row>
    <row r="161" spans="2:40"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</row>
    <row r="162" spans="2:40"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</row>
    <row r="163" spans="2:40"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</row>
    <row r="164" spans="2:40"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</row>
    <row r="165" spans="2:40"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</row>
    <row r="166" spans="2:40"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</row>
    <row r="167" spans="2:40"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</row>
    <row r="168" spans="2:40"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</row>
    <row r="169" spans="2:40"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</row>
    <row r="170" spans="2:40"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</row>
    <row r="171" spans="2:40"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</row>
    <row r="172" spans="2:40"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</row>
    <row r="173" spans="2:40"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</row>
    <row r="174" spans="2:40"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</row>
    <row r="175" spans="2:40"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</row>
    <row r="176" spans="2:40"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</row>
    <row r="177" spans="2:40"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</row>
    <row r="178" spans="2:40"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</row>
    <row r="179" spans="2:40"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</row>
    <row r="180" spans="2:40"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</row>
    <row r="181" spans="2:40"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</row>
    <row r="182" spans="2:40"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</row>
    <row r="183" spans="2:40"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</row>
    <row r="184" spans="2:40"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</row>
    <row r="185" spans="2:40"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</row>
    <row r="186" spans="2:40"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</row>
    <row r="187" spans="2:40"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</row>
    <row r="188" spans="2:40"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</row>
    <row r="189" spans="2:40"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</row>
    <row r="190" spans="2:40"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</row>
    <row r="191" spans="2:40"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</row>
    <row r="192" spans="2:40"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</row>
    <row r="193" spans="2:40"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</row>
    <row r="194" spans="2:40"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</row>
    <row r="195" spans="2:40"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</row>
    <row r="196" spans="2:40"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</row>
    <row r="197" spans="2:40"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</row>
    <row r="198" spans="2:40"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</row>
    <row r="199" spans="2:40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</row>
    <row r="200" spans="2:40"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</row>
    <row r="201" spans="2:40"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</row>
    <row r="202" spans="2:40"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</row>
    <row r="203" spans="2:40"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</row>
    <row r="204" spans="2:40"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</row>
    <row r="205" spans="2:40"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</row>
    <row r="206" spans="2:40"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</row>
    <row r="207" spans="2:40"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</row>
    <row r="208" spans="2:40"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</row>
    <row r="209" spans="2:40"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</row>
    <row r="210" spans="2:40"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</row>
    <row r="211" spans="2:40"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</row>
    <row r="212" spans="2:40"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</row>
    <row r="213" spans="2:40"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</row>
    <row r="214" spans="2:40"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</row>
    <row r="215" spans="2:40"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</row>
    <row r="216" spans="2:40"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</row>
    <row r="217" spans="2:40"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</row>
    <row r="218" spans="2:40"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</row>
    <row r="219" spans="2:40"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</row>
    <row r="220" spans="2:40"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</row>
    <row r="221" spans="2:40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</row>
    <row r="222" spans="2:40"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</row>
    <row r="223" spans="2:40"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</row>
    <row r="224" spans="2:40"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</row>
    <row r="225" spans="2:40"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</row>
    <row r="226" spans="2:40"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</row>
    <row r="227" spans="2:40"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</row>
    <row r="228" spans="2:40"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</row>
    <row r="229" spans="2:40"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</row>
    <row r="230" spans="2:40"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</row>
    <row r="231" spans="2:40"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</row>
    <row r="232" spans="2:40"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</row>
    <row r="233" spans="2:40"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</row>
    <row r="234" spans="2:40"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</row>
    <row r="235" spans="2:40"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</row>
    <row r="236" spans="2:40"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</row>
    <row r="237" spans="2:40"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</row>
    <row r="238" spans="2:40"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</row>
    <row r="239" spans="2:40"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</row>
    <row r="240" spans="2:40"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</row>
    <row r="241" spans="2:40"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</row>
    <row r="242" spans="2:40"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</row>
    <row r="243" spans="2:40"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</row>
    <row r="244" spans="2:40"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</row>
    <row r="245" spans="2:40"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</row>
    <row r="246" spans="2:40"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</row>
    <row r="247" spans="2:40"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</row>
    <row r="248" spans="2:40"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</row>
    <row r="249" spans="2:40"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</row>
    <row r="250" spans="2:40"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</row>
    <row r="251" spans="2:40"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</row>
    <row r="252" spans="2:40"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</row>
    <row r="253" spans="2:40"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</row>
    <row r="254" spans="2:40"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</row>
    <row r="255" spans="2:40"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</row>
    <row r="256" spans="2:40"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</row>
    <row r="257" spans="2:40"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</row>
    <row r="258" spans="2:40"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</row>
    <row r="259" spans="2:40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</row>
    <row r="260" spans="2:40"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</row>
    <row r="261" spans="2:40"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</row>
    <row r="262" spans="2:40"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</row>
    <row r="263" spans="2:40"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</row>
    <row r="264" spans="2:40"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</row>
    <row r="265" spans="2:40"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</row>
    <row r="266" spans="2:40"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</row>
    <row r="267" spans="2:40"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</row>
    <row r="268" spans="2:40"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</row>
    <row r="269" spans="2:40"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</row>
    <row r="270" spans="2:40"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</row>
    <row r="271" spans="2:40"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</row>
    <row r="272" spans="2:40"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</row>
    <row r="273" spans="2:40"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</row>
    <row r="274" spans="2:40"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</row>
    <row r="275" spans="2:40"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</row>
    <row r="276" spans="2:40"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</row>
    <row r="277" spans="2:40"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</row>
    <row r="278" spans="2:40"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</row>
    <row r="279" spans="2:40"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</row>
    <row r="280" spans="2:40"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</row>
    <row r="281" spans="2:40"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</row>
    <row r="282" spans="2:40"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</row>
    <row r="283" spans="2:40"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</row>
    <row r="284" spans="2:40"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</row>
    <row r="285" spans="2:40"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</row>
    <row r="286" spans="2:40"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</row>
    <row r="287" spans="2:40"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</row>
    <row r="288" spans="2:40"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</row>
    <row r="289" spans="2:40"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</row>
    <row r="290" spans="2:40"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</row>
    <row r="291" spans="2:40"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</row>
    <row r="292" spans="2:40"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</row>
    <row r="293" spans="2:40"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</row>
    <row r="294" spans="2:40"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</row>
    <row r="295" spans="2:40"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</row>
    <row r="296" spans="2:40"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</row>
    <row r="297" spans="2:40"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</row>
    <row r="298" spans="2:40"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</row>
    <row r="299" spans="2:40"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</row>
    <row r="300" spans="2:40"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</row>
    <row r="301" spans="2:40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</row>
    <row r="302" spans="2:40"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</row>
    <row r="303" spans="2:40"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</row>
    <row r="304" spans="2:40"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</row>
    <row r="305" spans="2:40"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</row>
    <row r="306" spans="2:40"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</row>
    <row r="307" spans="2:40"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</row>
    <row r="308" spans="2:40"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</row>
    <row r="309" spans="2:40"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</row>
    <row r="310" spans="2:40"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</row>
    <row r="311" spans="2:40"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</row>
    <row r="312" spans="2:40"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</row>
    <row r="313" spans="2:40"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</row>
    <row r="314" spans="2:40"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</row>
    <row r="315" spans="2:40"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</row>
    <row r="316" spans="2:40"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</row>
    <row r="317" spans="2:40"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</row>
    <row r="318" spans="2:40"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</row>
    <row r="319" spans="2:40"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</row>
    <row r="320" spans="2:40"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</row>
    <row r="321" spans="2:40"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</row>
    <row r="322" spans="2:40"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</row>
    <row r="323" spans="2:40"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</row>
    <row r="324" spans="2:40"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</row>
    <row r="325" spans="2:40"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</row>
    <row r="326" spans="2:40"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</row>
    <row r="327" spans="2:40"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</row>
    <row r="328" spans="2:40"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</row>
    <row r="329" spans="2:40"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</row>
    <row r="330" spans="2:40"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</row>
    <row r="331" spans="2:40"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</row>
    <row r="332" spans="2:40"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</row>
    <row r="333" spans="2:40"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</row>
    <row r="334" spans="2:40"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</row>
    <row r="335" spans="2:40"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</row>
    <row r="336" spans="2:40"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</row>
    <row r="337" spans="2:40"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</row>
    <row r="338" spans="2:40"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</row>
    <row r="339" spans="2:40"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</row>
    <row r="340" spans="2:40"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</row>
    <row r="341" spans="2:40"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</row>
    <row r="342" spans="2:40"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</row>
    <row r="343" spans="2:40"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</row>
    <row r="344" spans="2:40"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</row>
    <row r="345" spans="2:40"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</row>
    <row r="346" spans="2:40"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</row>
    <row r="347" spans="2:40"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</row>
    <row r="348" spans="2:40"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</row>
    <row r="349" spans="2:40"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</row>
    <row r="350" spans="2:40"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</row>
    <row r="351" spans="2:40"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</row>
    <row r="352" spans="2:40"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</row>
    <row r="353" spans="2:40"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</row>
    <row r="354" spans="2:40"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</row>
    <row r="355" spans="2:40"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</row>
    <row r="356" spans="2:40"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</row>
    <row r="357" spans="2:40"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</row>
    <row r="358" spans="2:40"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</row>
    <row r="359" spans="2:40"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</row>
    <row r="360" spans="2:40"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</row>
    <row r="361" spans="2:40"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</row>
    <row r="362" spans="2:40"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</row>
    <row r="363" spans="2:40"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</row>
    <row r="364" spans="2:40"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</row>
    <row r="365" spans="2:40"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</row>
    <row r="366" spans="2:40"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</row>
    <row r="367" spans="2:40"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</row>
    <row r="368" spans="2:40"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</row>
    <row r="369" spans="2:40"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</row>
    <row r="370" spans="2:40"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</row>
    <row r="371" spans="2:40"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</row>
    <row r="372" spans="2:40"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</row>
    <row r="373" spans="2:40"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</row>
    <row r="374" spans="2:40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</row>
    <row r="375" spans="2:40"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</row>
    <row r="376" spans="2:40"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</row>
    <row r="377" spans="2:40"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</row>
    <row r="378" spans="2:40"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</row>
    <row r="379" spans="2:40"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</row>
    <row r="380" spans="2:40"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</row>
    <row r="381" spans="2:40"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</row>
    <row r="382" spans="2:40"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</row>
    <row r="383" spans="2:40"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</row>
    <row r="384" spans="2:40"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</row>
    <row r="385" spans="2:40"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</row>
    <row r="386" spans="2:40"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</row>
    <row r="387" spans="2:40"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</row>
    <row r="388" spans="2:40"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</row>
    <row r="389" spans="2:40"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</row>
    <row r="390" spans="2:40"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</row>
    <row r="391" spans="2:40"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</row>
    <row r="392" spans="2:40"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</row>
    <row r="393" spans="2:40"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</row>
    <row r="394" spans="2:40"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</row>
    <row r="395" spans="2:40"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</row>
    <row r="396" spans="2:40"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</row>
    <row r="397" spans="2:40"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</row>
    <row r="398" spans="2:40"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</row>
    <row r="399" spans="2:40"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</row>
    <row r="400" spans="2:40"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</row>
    <row r="401" spans="2:40"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</row>
    <row r="402" spans="2:40"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</row>
    <row r="403" spans="2:40"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</row>
    <row r="404" spans="2:40"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</row>
    <row r="405" spans="2:40"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</row>
    <row r="406" spans="2:40"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</row>
    <row r="407" spans="2:40"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</row>
    <row r="408" spans="2:40"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</row>
    <row r="409" spans="2:40"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</row>
    <row r="410" spans="2:40"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</row>
    <row r="411" spans="2:40"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</row>
    <row r="412" spans="2:40"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</row>
    <row r="413" spans="2:40"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</row>
    <row r="414" spans="2:40"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</row>
    <row r="415" spans="2:40"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</row>
    <row r="416" spans="2:40"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</row>
    <row r="417" spans="2:40"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</row>
    <row r="418" spans="2:40"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</row>
    <row r="419" spans="2:40"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</row>
    <row r="420" spans="2:40"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</row>
    <row r="421" spans="2:40"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</row>
    <row r="422" spans="2:40"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</row>
    <row r="423" spans="2:40"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</row>
    <row r="424" spans="2:40"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</row>
    <row r="425" spans="2:40"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</row>
    <row r="426" spans="2:40"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</row>
    <row r="427" spans="2:40"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</row>
    <row r="428" spans="2:40"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</row>
    <row r="429" spans="2:40"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</row>
    <row r="430" spans="2:40"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</row>
    <row r="431" spans="2:40"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</row>
    <row r="432" spans="2:40"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</row>
    <row r="433" spans="2:40"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</row>
    <row r="434" spans="2:40"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</row>
    <row r="435" spans="2:40"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</row>
    <row r="436" spans="2:40"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</row>
    <row r="437" spans="2:40"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</row>
    <row r="438" spans="2:40"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</row>
    <row r="439" spans="2:40"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</row>
    <row r="440" spans="2:40"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</row>
    <row r="441" spans="2:40"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</row>
    <row r="442" spans="2:40"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</row>
    <row r="443" spans="2:40"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</row>
    <row r="444" spans="2:40"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</row>
    <row r="445" spans="2:40"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</row>
    <row r="446" spans="2:40"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</row>
    <row r="447" spans="2:40"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</row>
    <row r="448" spans="2:40"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</row>
    <row r="449" spans="2:40"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</row>
    <row r="450" spans="2:40"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</row>
    <row r="451" spans="2:40"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</row>
    <row r="452" spans="2:40"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</row>
    <row r="453" spans="2:40"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</row>
    <row r="454" spans="2:40"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</row>
    <row r="455" spans="2:40"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</row>
    <row r="456" spans="2:40"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</row>
    <row r="457" spans="2:40"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</row>
    <row r="458" spans="2:40"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</row>
    <row r="459" spans="2:40"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</row>
    <row r="460" spans="2:40"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</row>
    <row r="461" spans="2:40"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</row>
    <row r="462" spans="2:40"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</row>
    <row r="463" spans="2:40"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</row>
    <row r="464" spans="2:40"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</row>
    <row r="465" spans="2:40"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</row>
    <row r="466" spans="2:40"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</row>
    <row r="467" spans="2:40"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</row>
    <row r="468" spans="2:40"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</row>
    <row r="469" spans="2:40"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</row>
    <row r="470" spans="2:40"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</row>
    <row r="471" spans="2:40"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</row>
    <row r="472" spans="2:40"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</row>
    <row r="473" spans="2:40"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</row>
    <row r="474" spans="2:40"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</row>
    <row r="475" spans="2:40"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</row>
    <row r="476" spans="2:40"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</row>
    <row r="477" spans="2:40"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</row>
    <row r="478" spans="2:40"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</row>
    <row r="479" spans="2:40"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</row>
    <row r="480" spans="2:40"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</row>
    <row r="481" spans="2:40"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</row>
    <row r="482" spans="2:40"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</row>
    <row r="483" spans="2:40"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</row>
    <row r="484" spans="2:40"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</row>
    <row r="485" spans="2:40"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</row>
    <row r="486" spans="2:40"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</row>
    <row r="487" spans="2:40"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</row>
    <row r="488" spans="2:40"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</row>
    <row r="489" spans="2:40"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</row>
    <row r="490" spans="2:40"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</row>
    <row r="491" spans="2:40"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</row>
    <row r="492" spans="2:40"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</row>
    <row r="493" spans="2:40"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</row>
    <row r="494" spans="2:40"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</row>
    <row r="495" spans="2:40"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</row>
    <row r="496" spans="2:40"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</row>
    <row r="497" spans="2:40"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</row>
    <row r="498" spans="2:40"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</row>
    <row r="499" spans="2:40"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</row>
    <row r="500" spans="2:40"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</row>
    <row r="501" spans="2:40"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</row>
    <row r="502" spans="2:40"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</row>
    <row r="503" spans="2:40"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</row>
    <row r="504" spans="2:40"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</row>
    <row r="505" spans="2:40"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</row>
    <row r="506" spans="2:40"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</row>
    <row r="507" spans="2:40"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</row>
    <row r="508" spans="2:40"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</row>
    <row r="509" spans="2:40"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</row>
    <row r="510" spans="2:40"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</row>
    <row r="511" spans="2:40"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</row>
    <row r="512" spans="2:40"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</row>
    <row r="513" spans="2:40"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</row>
    <row r="514" spans="2:40"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</row>
    <row r="515" spans="2:40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</row>
    <row r="516" spans="2:40"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</row>
    <row r="517" spans="2:40"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</row>
    <row r="518" spans="2:40"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</row>
    <row r="519" spans="2:40"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</row>
    <row r="520" spans="2:40"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</row>
    <row r="521" spans="2:40"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</row>
    <row r="522" spans="2:40"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</row>
    <row r="523" spans="2:40"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</row>
    <row r="524" spans="2:40"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</row>
    <row r="525" spans="2:40"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</row>
    <row r="526" spans="2:40"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</row>
    <row r="527" spans="2:40"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</row>
    <row r="528" spans="2:40"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</row>
    <row r="529" spans="2:40"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</row>
    <row r="530" spans="2:40"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</row>
    <row r="531" spans="2:40"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</row>
    <row r="532" spans="2:40"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</row>
    <row r="533" spans="2:40"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</row>
    <row r="534" spans="2:40"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</row>
    <row r="535" spans="2:40"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</row>
    <row r="536" spans="2:40"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</row>
    <row r="537" spans="2:40"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</row>
    <row r="538" spans="2:40"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</row>
    <row r="539" spans="2:40"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</row>
    <row r="540" spans="2:40"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</row>
    <row r="541" spans="2:40"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</row>
    <row r="542" spans="2:40"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</row>
    <row r="543" spans="2:40"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</row>
    <row r="544" spans="2:40"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</row>
    <row r="545" spans="2:40"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</row>
    <row r="546" spans="2:40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</row>
    <row r="547" spans="2:40"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</row>
    <row r="548" spans="2:40"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</row>
    <row r="549" spans="2:40"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</row>
    <row r="550" spans="2:40"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</row>
    <row r="551" spans="2:40"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</row>
    <row r="552" spans="2:40"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</row>
    <row r="553" spans="2:40"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</row>
    <row r="554" spans="2:40"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</row>
    <row r="555" spans="2:40"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</row>
    <row r="556" spans="2:40"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</row>
    <row r="557" spans="2:40"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</row>
    <row r="558" spans="2:40"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</row>
    <row r="559" spans="2:40"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</row>
    <row r="560" spans="2:40"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</row>
    <row r="561" spans="2:40"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</row>
    <row r="562" spans="2:40"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</row>
    <row r="563" spans="2:40"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</row>
    <row r="564" spans="2:40"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</row>
    <row r="565" spans="2:40"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</row>
    <row r="566" spans="2:40"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</row>
    <row r="567" spans="2:40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</row>
    <row r="568" spans="2:40"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</row>
    <row r="569" spans="2:40"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</row>
    <row r="570" spans="2:40"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</row>
    <row r="571" spans="2:40"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</row>
    <row r="572" spans="2:40"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</row>
    <row r="573" spans="2:40"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</row>
    <row r="574" spans="2:40"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</row>
    <row r="575" spans="2:40"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</row>
    <row r="576" spans="2:40"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</row>
    <row r="577" spans="2:40"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</row>
    <row r="578" spans="2:40"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</row>
    <row r="579" spans="2:40"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</row>
    <row r="580" spans="2:40"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</row>
    <row r="581" spans="2:40"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</row>
    <row r="582" spans="2:40"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</row>
    <row r="583" spans="2:40"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</row>
    <row r="584" spans="2:40"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</row>
    <row r="585" spans="2:40"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</row>
    <row r="586" spans="2:40"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</row>
    <row r="587" spans="2:40"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</row>
    <row r="588" spans="2:40"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</row>
    <row r="589" spans="2:40"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</row>
    <row r="590" spans="2:40"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</row>
    <row r="591" spans="2:40"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</row>
    <row r="592" spans="2:40"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</row>
    <row r="593" spans="2:40"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</row>
    <row r="594" spans="2:40"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</row>
    <row r="595" spans="2:40"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</row>
    <row r="596" spans="2:40"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</row>
    <row r="597" spans="2:40"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</row>
    <row r="598" spans="2:40"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</row>
    <row r="599" spans="2:40"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</row>
    <row r="600" spans="2:40"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</row>
    <row r="601" spans="2:40"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</row>
    <row r="602" spans="2:40"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</row>
    <row r="603" spans="2:40"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</row>
    <row r="604" spans="2:40"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</row>
    <row r="605" spans="2:40"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</row>
    <row r="606" spans="2:40"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</row>
    <row r="607" spans="2:40"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</row>
    <row r="608" spans="2:40"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</row>
    <row r="609" spans="2:40"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</row>
    <row r="610" spans="2:40"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</row>
    <row r="611" spans="2:40"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</row>
    <row r="612" spans="2:40"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</row>
    <row r="613" spans="2:40"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</row>
    <row r="614" spans="2:40"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</row>
    <row r="615" spans="2:40"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</row>
    <row r="616" spans="2:40"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</row>
    <row r="617" spans="2:40"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</row>
    <row r="618" spans="2:40"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</row>
    <row r="619" spans="2:40"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</row>
    <row r="620" spans="2:40"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</row>
    <row r="621" spans="2:40"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</row>
    <row r="622" spans="2:40"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</row>
    <row r="623" spans="2:40"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</row>
    <row r="624" spans="2:40"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</row>
    <row r="625" spans="2:40"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</row>
    <row r="626" spans="2:40"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</row>
    <row r="627" spans="2:40"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</row>
    <row r="628" spans="2:40"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</row>
    <row r="629" spans="2:40"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</row>
    <row r="630" spans="2:40"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</row>
    <row r="631" spans="2:40"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</row>
    <row r="632" spans="2:40"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</row>
    <row r="633" spans="2:40"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</row>
    <row r="634" spans="2:40"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</row>
    <row r="635" spans="2:40"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</row>
    <row r="636" spans="2:40"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</row>
    <row r="637" spans="2:40"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</row>
    <row r="638" spans="2:40"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</row>
    <row r="639" spans="2:40"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</row>
    <row r="640" spans="2:40"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</row>
    <row r="641" spans="2:40"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</row>
    <row r="642" spans="2:40"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</row>
    <row r="643" spans="2:40"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</row>
    <row r="644" spans="2:40"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</row>
    <row r="645" spans="2:40"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</row>
    <row r="646" spans="2:40"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</row>
    <row r="647" spans="2:40"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</row>
    <row r="648" spans="2:40"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</row>
    <row r="649" spans="2:40"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</row>
    <row r="650" spans="2:40"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</row>
    <row r="651" spans="2:40"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</row>
    <row r="652" spans="2:40"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</row>
    <row r="653" spans="2:40"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</row>
    <row r="654" spans="2:40"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</row>
    <row r="655" spans="2:40"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</row>
    <row r="656" spans="2:40"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</row>
    <row r="657" spans="2:40"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</row>
    <row r="658" spans="2:40"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</row>
    <row r="659" spans="2:40"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</row>
    <row r="660" spans="2:40"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</row>
    <row r="661" spans="2:40"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</row>
    <row r="662" spans="2:40"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</row>
    <row r="663" spans="2:40"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</row>
    <row r="664" spans="2:40"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</row>
    <row r="665" spans="2:40"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</row>
    <row r="666" spans="2:40"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</row>
    <row r="667" spans="2:40"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</row>
    <row r="668" spans="2:40"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</row>
    <row r="669" spans="2:40"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</row>
    <row r="670" spans="2:40"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</row>
    <row r="671" spans="2:40"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</row>
    <row r="672" spans="2:40"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</row>
    <row r="673" spans="2:40"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</row>
    <row r="674" spans="2:40"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</row>
    <row r="675" spans="2:40"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</row>
    <row r="676" spans="2:40"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</row>
    <row r="677" spans="2:40"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</row>
    <row r="678" spans="2:40"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</row>
    <row r="679" spans="2:40"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</row>
    <row r="680" spans="2:40"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</row>
    <row r="681" spans="2:40"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</row>
    <row r="682" spans="2:40"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</row>
    <row r="683" spans="2:40"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</row>
    <row r="684" spans="2:40"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</row>
    <row r="685" spans="2:40"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</row>
    <row r="686" spans="2:40"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</row>
    <row r="687" spans="2:40"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</row>
    <row r="688" spans="2:40"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</row>
    <row r="689" spans="2:40"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</row>
    <row r="690" spans="2:40"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</row>
    <row r="691" spans="2:40"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</row>
    <row r="692" spans="2:40"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</row>
    <row r="693" spans="2:40"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</row>
    <row r="694" spans="2:40"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</row>
    <row r="695" spans="2:40"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</row>
    <row r="696" spans="2:40"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</row>
    <row r="697" spans="2:40"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</row>
    <row r="698" spans="2:40"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</row>
    <row r="699" spans="2:40"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</row>
    <row r="700" spans="2:40"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</row>
    <row r="701" spans="2:40"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</row>
    <row r="702" spans="2:40"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</row>
    <row r="703" spans="2:40"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</row>
    <row r="704" spans="2:40"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</row>
    <row r="705" spans="2:40"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</row>
    <row r="706" spans="2:40"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</row>
    <row r="707" spans="2:40"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</row>
    <row r="708" spans="2:40"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</row>
    <row r="709" spans="2:40"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</row>
    <row r="710" spans="2:40"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</row>
    <row r="711" spans="2:40"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</row>
    <row r="712" spans="2:40"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</row>
    <row r="713" spans="2:40"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</row>
    <row r="714" spans="2:40"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</row>
    <row r="715" spans="2:40"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</row>
    <row r="716" spans="2:40"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</row>
    <row r="717" spans="2:40"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</row>
    <row r="718" spans="2:40"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</row>
    <row r="719" spans="2:40"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</row>
    <row r="720" spans="2:40"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</row>
    <row r="721" spans="2:40"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</row>
    <row r="722" spans="2:40"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</row>
    <row r="723" spans="2:40"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</row>
    <row r="724" spans="2:40"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</row>
    <row r="725" spans="2:40"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</row>
    <row r="726" spans="2:40"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</row>
    <row r="727" spans="2:40"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</row>
    <row r="728" spans="2:40"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</row>
    <row r="729" spans="2:40"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</row>
    <row r="730" spans="2:40"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</row>
    <row r="731" spans="2:40"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</row>
    <row r="732" spans="2:40"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</row>
    <row r="733" spans="2:40"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</row>
    <row r="734" spans="2:40"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</row>
    <row r="735" spans="2:40"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</row>
    <row r="736" spans="2:40"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</row>
    <row r="737" spans="2:40"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</row>
    <row r="738" spans="2:40"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</row>
    <row r="739" spans="2:40"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</row>
    <row r="740" spans="2:40"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</row>
    <row r="741" spans="2:40"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</row>
    <row r="742" spans="2:40"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</row>
    <row r="743" spans="2:40"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</row>
    <row r="744" spans="2:40"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</row>
    <row r="745" spans="2:40"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</row>
    <row r="746" spans="2:40"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</row>
    <row r="747" spans="2:40"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</row>
    <row r="748" spans="2:40"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</row>
    <row r="749" spans="2:40"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</row>
    <row r="750" spans="2:40"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</row>
    <row r="751" spans="2:40"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</row>
    <row r="752" spans="2:40"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</row>
    <row r="753" spans="2:40"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</row>
    <row r="754" spans="2:40"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</row>
    <row r="755" spans="2:40"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</row>
    <row r="756" spans="2:40"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</row>
    <row r="757" spans="2:40"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</row>
    <row r="758" spans="2:40"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</row>
    <row r="759" spans="2:40"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</row>
    <row r="760" spans="2:40"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</row>
    <row r="761" spans="2:40"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</row>
    <row r="762" spans="2:40"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</row>
    <row r="763" spans="2:40"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</row>
    <row r="764" spans="2:40"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</row>
    <row r="765" spans="2:40"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</row>
    <row r="766" spans="2:40"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</row>
    <row r="767" spans="2:40"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</row>
    <row r="768" spans="2:40"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</row>
    <row r="769" spans="2:40"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</row>
    <row r="770" spans="2:40"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</row>
    <row r="771" spans="2:40"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</row>
    <row r="772" spans="2:40"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</row>
    <row r="773" spans="2:40"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</row>
    <row r="774" spans="2:40"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</row>
    <row r="775" spans="2:40"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</row>
    <row r="776" spans="2:40"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</row>
    <row r="777" spans="2:40"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</row>
    <row r="778" spans="2:40"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</row>
    <row r="779" spans="2:40"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</row>
    <row r="780" spans="2:40"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</row>
    <row r="781" spans="2:40"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</row>
    <row r="782" spans="2:40"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</row>
    <row r="783" spans="2:40"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</row>
    <row r="784" spans="2:40"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</row>
    <row r="785" spans="2:40"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</row>
    <row r="786" spans="2:40"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</row>
    <row r="787" spans="2:40"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</row>
    <row r="788" spans="2:40"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</row>
    <row r="789" spans="2:40"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</row>
    <row r="790" spans="2:40"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</row>
    <row r="791" spans="2:40"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</row>
    <row r="792" spans="2:40"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</row>
    <row r="793" spans="2:40"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</row>
    <row r="794" spans="2:40"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</row>
    <row r="795" spans="2:40"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</row>
    <row r="796" spans="2:40"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</row>
    <row r="797" spans="2:40"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</row>
    <row r="798" spans="2:40"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</row>
    <row r="799" spans="2:40"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</row>
    <row r="800" spans="2:40"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</row>
    <row r="801" spans="2:40"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</row>
    <row r="802" spans="2:40"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</row>
    <row r="803" spans="2:40"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</row>
    <row r="804" spans="2:40"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</row>
    <row r="805" spans="2:40"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</row>
    <row r="806" spans="2:40"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</row>
    <row r="807" spans="2:40"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</row>
    <row r="808" spans="2:40"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</row>
    <row r="809" spans="2:40"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</row>
    <row r="810" spans="2:40"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</row>
    <row r="811" spans="2:40"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</row>
    <row r="812" spans="2:40"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</row>
    <row r="813" spans="2:40"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</row>
    <row r="814" spans="2:40"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</row>
    <row r="815" spans="2:40"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</row>
    <row r="816" spans="2:40"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</row>
    <row r="817" spans="2:40"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</row>
    <row r="818" spans="2:40"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</row>
    <row r="819" spans="2:40"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</row>
    <row r="820" spans="2:40"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</row>
    <row r="821" spans="2:40"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</row>
    <row r="822" spans="2:40"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</row>
    <row r="823" spans="2:40"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</row>
    <row r="824" spans="2:40"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</row>
    <row r="825" spans="2:40"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</row>
    <row r="826" spans="2:40"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</row>
    <row r="827" spans="2:40"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</row>
    <row r="828" spans="2:40"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</row>
    <row r="829" spans="2:40"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</row>
    <row r="830" spans="2:40"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</row>
    <row r="831" spans="2:40"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</row>
    <row r="832" spans="2:40"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</row>
    <row r="833" spans="2:40"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</row>
    <row r="834" spans="2:40"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</row>
    <row r="835" spans="2:40"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</row>
    <row r="836" spans="2:40"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</row>
    <row r="837" spans="2:40"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</row>
    <row r="838" spans="2:40"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</row>
    <row r="839" spans="2:40"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</row>
    <row r="840" spans="2:40"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</row>
    <row r="841" spans="2:40"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</row>
    <row r="842" spans="2:40"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</row>
    <row r="843" spans="2:40"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</row>
    <row r="844" spans="2:40"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</row>
    <row r="845" spans="2:40"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</row>
    <row r="846" spans="2:40"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</row>
    <row r="847" spans="2:40"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</row>
    <row r="848" spans="2:40"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</row>
    <row r="849" spans="2:40"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</row>
    <row r="850" spans="2:40"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</row>
    <row r="851" spans="2:40"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</row>
    <row r="852" spans="2:40"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</row>
    <row r="853" spans="2:40"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</row>
    <row r="854" spans="2:40"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</row>
    <row r="855" spans="2:40"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</row>
    <row r="856" spans="2:40"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</row>
    <row r="857" spans="2:40"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</row>
    <row r="858" spans="2:40"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</row>
    <row r="859" spans="2:40"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</row>
    <row r="860" spans="2:40"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</row>
    <row r="861" spans="2:40"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</row>
    <row r="862" spans="2:40"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</row>
    <row r="863" spans="2:40"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</row>
    <row r="864" spans="2:40"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</row>
    <row r="865" spans="2:40"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</row>
    <row r="866" spans="2:40"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</row>
    <row r="867" spans="2:40"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</row>
    <row r="868" spans="2:40"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</row>
    <row r="869" spans="2:40"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</row>
    <row r="870" spans="2:40"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</row>
    <row r="871" spans="2:40"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</row>
    <row r="872" spans="2:40"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</row>
    <row r="873" spans="2:40"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</row>
    <row r="874" spans="2:40"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</row>
    <row r="875" spans="2:40"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</row>
    <row r="876" spans="2:40"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</row>
    <row r="877" spans="2:40"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</row>
    <row r="878" spans="2:40"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</row>
    <row r="879" spans="2:40"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</row>
    <row r="880" spans="2:40"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</row>
    <row r="881" spans="2:40"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</row>
    <row r="882" spans="2:40"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</row>
    <row r="883" spans="2:40"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</row>
    <row r="884" spans="2:40"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</row>
    <row r="885" spans="2:40"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</row>
    <row r="886" spans="2:40"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</row>
    <row r="887" spans="2:40"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</row>
    <row r="888" spans="2:40"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</row>
    <row r="889" spans="2:40"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</row>
    <row r="890" spans="2:40"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</row>
    <row r="891" spans="2:40"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</row>
    <row r="892" spans="2:40"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</row>
    <row r="893" spans="2:40"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</row>
    <row r="894" spans="2:40"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</row>
    <row r="895" spans="2:40"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</row>
    <row r="896" spans="2:40"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</row>
    <row r="897" spans="2:40"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</row>
    <row r="898" spans="2:40"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</row>
    <row r="899" spans="2:40"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</row>
    <row r="900" spans="2:40"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</row>
    <row r="901" spans="2:40"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</row>
    <row r="902" spans="2:40"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</row>
    <row r="903" spans="2:40"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</row>
    <row r="904" spans="2:40"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</row>
    <row r="905" spans="2:40"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</row>
    <row r="906" spans="2:40"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</row>
    <row r="907" spans="2:40"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</row>
    <row r="908" spans="2:40"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</row>
    <row r="909" spans="2:40"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</row>
    <row r="910" spans="2:40"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</row>
    <row r="911" spans="2:40"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</row>
    <row r="912" spans="2:40"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</row>
    <row r="913" spans="2:40"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</row>
    <row r="914" spans="2:40"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</row>
    <row r="915" spans="2:40"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</row>
    <row r="916" spans="2:40"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</row>
    <row r="917" spans="2:40"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</row>
    <row r="918" spans="2:40"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</row>
    <row r="919" spans="2:40"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</row>
    <row r="920" spans="2:40"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</row>
    <row r="921" spans="2:40"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</row>
    <row r="922" spans="2:40"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</row>
    <row r="923" spans="2:40"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</row>
    <row r="924" spans="2:40"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</row>
    <row r="925" spans="2:40"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</row>
    <row r="926" spans="2:40"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</row>
    <row r="927" spans="2:40"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</row>
    <row r="928" spans="2:40"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</row>
    <row r="929" spans="2:40"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</row>
    <row r="930" spans="2:40"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</row>
    <row r="931" spans="2:40"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</row>
    <row r="932" spans="2:40"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</row>
    <row r="933" spans="2:40"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</row>
    <row r="934" spans="2:40"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</row>
    <row r="935" spans="2:40"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</row>
    <row r="936" spans="2:40"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</row>
    <row r="937" spans="2:40"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</row>
    <row r="938" spans="2:40"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</row>
    <row r="939" spans="2:40"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</row>
    <row r="940" spans="2:40"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</row>
    <row r="941" spans="2:40"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</row>
    <row r="942" spans="2:40"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</row>
    <row r="943" spans="2:40"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</row>
    <row r="944" spans="2:40"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</row>
    <row r="945" spans="2:40"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</row>
    <row r="946" spans="2:40"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</row>
    <row r="947" spans="2:40"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</row>
    <row r="948" spans="2:40"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</row>
    <row r="949" spans="2:40"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</row>
    <row r="950" spans="2:40"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</row>
    <row r="951" spans="2:40"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</row>
    <row r="952" spans="2:40"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</row>
    <row r="953" spans="2:40"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</row>
    <row r="954" spans="2:40"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</row>
    <row r="955" spans="2:40"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</row>
    <row r="956" spans="2:40"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</row>
    <row r="957" spans="2:40"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</row>
    <row r="958" spans="2:40"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</row>
    <row r="959" spans="2:40"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</row>
    <row r="960" spans="2:40"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</row>
    <row r="961" spans="2:40"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</row>
    <row r="962" spans="2:40"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</row>
    <row r="963" spans="2:40"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</row>
    <row r="964" spans="2:40"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</row>
    <row r="965" spans="2:40"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</row>
    <row r="966" spans="2:40"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</row>
    <row r="967" spans="2:40"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</row>
    <row r="968" spans="2:40"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</row>
    <row r="969" spans="2:40"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</row>
    <row r="970" spans="2:40"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</row>
    <row r="971" spans="2:40"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</row>
    <row r="972" spans="2:40"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</row>
    <row r="973" spans="2:40"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</row>
    <row r="974" spans="2:40"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</row>
    <row r="975" spans="2:40"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</row>
    <row r="976" spans="2:40"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</row>
    <row r="977" spans="2:40"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</row>
    <row r="978" spans="2:40"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</row>
    <row r="979" spans="2:40"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</row>
    <row r="980" spans="2:40"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</row>
    <row r="981" spans="2:40"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</row>
    <row r="982" spans="2:40"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</row>
    <row r="983" spans="2:40"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</row>
    <row r="984" spans="2:40"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</row>
    <row r="985" spans="2:40"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</row>
    <row r="986" spans="2:40"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</row>
    <row r="987" spans="2:40"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</row>
    <row r="988" spans="2:40"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</row>
    <row r="989" spans="2:40"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</row>
    <row r="990" spans="2:40"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</row>
    <row r="991" spans="2:40"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</row>
    <row r="992" spans="2:40"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</row>
    <row r="993" spans="2:40"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</row>
    <row r="994" spans="2:40"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</row>
    <row r="995" spans="2:40"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</row>
    <row r="996" spans="2:40"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</row>
    <row r="997" spans="2:40"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</row>
    <row r="998" spans="2:40"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</row>
    <row r="999" spans="2:40"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</row>
    <row r="1000" spans="2:40"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</row>
    <row r="1001" spans="2:40"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</row>
    <row r="1002" spans="2:40"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</row>
    <row r="1003" spans="2:40"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</row>
    <row r="1004" spans="2:40"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</row>
    <row r="1005" spans="2:40"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</row>
    <row r="1006" spans="2:40"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</row>
    <row r="1007" spans="2:40"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</row>
    <row r="1008" spans="2:40"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</row>
    <row r="1009" spans="2:40"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</row>
    <row r="1010" spans="2:40"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</row>
    <row r="1011" spans="2:40"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</row>
    <row r="1012" spans="2:40"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</row>
    <row r="1013" spans="2:40"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</row>
    <row r="1014" spans="2:40"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</row>
    <row r="1015" spans="2:40"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</row>
    <row r="1016" spans="2:40"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</row>
    <row r="1017" spans="2:40"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</row>
    <row r="1018" spans="2:40"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</row>
    <row r="1019" spans="2:40"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</row>
    <row r="1020" spans="2:40"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</row>
    <row r="1021" spans="2:40"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</row>
    <row r="1022" spans="2:40"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</row>
    <row r="1023" spans="2:40"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</row>
    <row r="1024" spans="2:40"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</row>
    <row r="1025" spans="2:40"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</row>
    <row r="1026" spans="2:40"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</row>
    <row r="1027" spans="2:40"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</row>
    <row r="1028" spans="2:40"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</row>
    <row r="1029" spans="2:40"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</row>
    <row r="1030" spans="2:40"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</row>
    <row r="1031" spans="2:40"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</row>
    <row r="1032" spans="2:40"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</row>
    <row r="1033" spans="2:40"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</row>
    <row r="1034" spans="2:40"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</row>
    <row r="1035" spans="2:40"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</row>
    <row r="1036" spans="2:40"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</row>
    <row r="1037" spans="2:40"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</row>
    <row r="1038" spans="2:40"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</row>
    <row r="1039" spans="2:40"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</row>
    <row r="1040" spans="2:40"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</row>
    <row r="1041" spans="2:40"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</row>
    <row r="1042" spans="2:40"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</row>
    <row r="1043" spans="2:40"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</row>
    <row r="1044" spans="2:40"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</row>
    <row r="1045" spans="2:40"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</row>
    <row r="1046" spans="2:40"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</row>
    <row r="1047" spans="2:40"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</row>
    <row r="1048" spans="2:40"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</row>
    <row r="1049" spans="2:40"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</row>
    <row r="1050" spans="2:40"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</row>
    <row r="1051" spans="2:40"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</row>
    <row r="1052" spans="2:40"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</row>
    <row r="1053" spans="2:40"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</row>
    <row r="1054" spans="2:40"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</row>
    <row r="1055" spans="2:40"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</row>
    <row r="1056" spans="2:40"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</row>
    <row r="1057" spans="2:40"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</row>
    <row r="1058" spans="2:40"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</row>
    <row r="1059" spans="2:40"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</row>
    <row r="1060" spans="2:40"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</row>
    <row r="1061" spans="2:40"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</row>
    <row r="1062" spans="2:40"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</row>
    <row r="1063" spans="2:40"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</row>
    <row r="1064" spans="2:40"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</row>
    <row r="1065" spans="2:40"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</row>
    <row r="1066" spans="2:40"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</row>
    <row r="1067" spans="2:40"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</row>
    <row r="1068" spans="2:40"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</row>
    <row r="1069" spans="2:40"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</row>
    <row r="1070" spans="2:40"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</row>
    <row r="1071" spans="2:40"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</row>
    <row r="1072" spans="2:40"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</row>
    <row r="1073" spans="2:40"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</row>
    <row r="1074" spans="2:40"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</row>
    <row r="1075" spans="2:40"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</row>
    <row r="1076" spans="2:40"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</row>
    <row r="1077" spans="2:40"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</row>
    <row r="1078" spans="2:40"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</row>
    <row r="1079" spans="2:40"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</row>
    <row r="1080" spans="2:40"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</row>
    <row r="1081" spans="2:40"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</row>
    <row r="1082" spans="2:40"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</row>
    <row r="1083" spans="2:40"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</row>
    <row r="1084" spans="2:40"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</row>
    <row r="1085" spans="2:40"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</row>
    <row r="1086" spans="2:40"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</row>
    <row r="1087" spans="2:40"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</row>
    <row r="1088" spans="2:40"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</row>
    <row r="1089" spans="2:40"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</row>
    <row r="1090" spans="2:40"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</row>
    <row r="1091" spans="2:40"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</row>
    <row r="1092" spans="2:40"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</row>
    <row r="1093" spans="2:40"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</row>
    <row r="1094" spans="2:40"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</row>
    <row r="1095" spans="2:40"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</row>
    <row r="1096" spans="2:40"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</row>
    <row r="1097" spans="2:40"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</row>
    <row r="1098" spans="2:40"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</row>
    <row r="1099" spans="2:40"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</row>
    <row r="1100" spans="2:40"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</row>
    <row r="1101" spans="2:40"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</row>
    <row r="1102" spans="2:40"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</row>
    <row r="1103" spans="2:40"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</row>
    <row r="1104" spans="2:40"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</row>
    <row r="1105" spans="2:40"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</row>
    <row r="1106" spans="2:40"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</row>
    <row r="1107" spans="2:40"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</row>
    <row r="1108" spans="2:40"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</row>
    <row r="1109" spans="2:40"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</row>
    <row r="1110" spans="2:40"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</row>
    <row r="1111" spans="2:40"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</row>
    <row r="1112" spans="2:40"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</row>
    <row r="1113" spans="2:40"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</row>
    <row r="1114" spans="2:40"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</row>
    <row r="1115" spans="2:40"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</row>
    <row r="1116" spans="2:40"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</row>
    <row r="1117" spans="2:40"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</row>
    <row r="1118" spans="2:40"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</row>
    <row r="1119" spans="2:40"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</row>
    <row r="1120" spans="2:40"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</row>
    <row r="1121" spans="2:40"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</row>
    <row r="1122" spans="2:40"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</row>
    <row r="1123" spans="2:40"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</row>
    <row r="1124" spans="2:40"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</row>
    <row r="1125" spans="2:40"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</row>
    <row r="1126" spans="2:40"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</row>
    <row r="1127" spans="2:40"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</row>
    <row r="1128" spans="2:40"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</row>
    <row r="1129" spans="2:40"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</row>
    <row r="1130" spans="2:40"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</row>
    <row r="1131" spans="2:40"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</row>
    <row r="1132" spans="2:40"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</row>
    <row r="1133" spans="2:40"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</row>
    <row r="1134" spans="2:40"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</row>
    <row r="1135" spans="2:40"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</row>
    <row r="1136" spans="2:40"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</row>
    <row r="1137" spans="2:40"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</row>
    <row r="1138" spans="2:40"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</row>
    <row r="1139" spans="2:40"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</row>
    <row r="1140" spans="2:40"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</row>
    <row r="1141" spans="2:40"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</row>
    <row r="1142" spans="2:40"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</row>
    <row r="1143" spans="2:40"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</row>
    <row r="1144" spans="2:40"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</row>
    <row r="1145" spans="2:40"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</row>
    <row r="1146" spans="2:40"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</row>
    <row r="1147" spans="2:40"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</row>
    <row r="1148" spans="2:40"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</row>
    <row r="1149" spans="2:40"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</row>
    <row r="1150" spans="2:40"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</row>
    <row r="1151" spans="2:40"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</row>
    <row r="1152" spans="2:40"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</row>
    <row r="1153" spans="2:40"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</row>
    <row r="1154" spans="2:40"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</row>
    <row r="1155" spans="2:40"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</row>
    <row r="1156" spans="2:40"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</row>
    <row r="1157" spans="2:40"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</row>
    <row r="1158" spans="2:40"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</row>
    <row r="1159" spans="2:40"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</row>
    <row r="1160" spans="2:40"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</row>
    <row r="1161" spans="2:40"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</row>
    <row r="1162" spans="2:40"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</row>
    <row r="1163" spans="2:40"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</row>
    <row r="1164" spans="2:40"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</row>
    <row r="1165" spans="2:40"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</row>
    <row r="1166" spans="2:40"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</row>
    <row r="1167" spans="2:40"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</row>
    <row r="1168" spans="2:40"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</row>
    <row r="1169" spans="2:40"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</row>
    <row r="1170" spans="2:40"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</row>
    <row r="1171" spans="2:40"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</row>
    <row r="1172" spans="2:40"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</row>
    <row r="1173" spans="2:40"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</row>
    <row r="1174" spans="2:40"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</row>
    <row r="1175" spans="2:40"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</row>
    <row r="1176" spans="2:40"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</row>
    <row r="1177" spans="2:40"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</row>
    <row r="1178" spans="2:40"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</row>
    <row r="1179" spans="2:40"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</row>
    <row r="1180" spans="2:40"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</row>
    <row r="1181" spans="2:40"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</row>
    <row r="1182" spans="2:40"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</row>
    <row r="1183" spans="2:40"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</row>
    <row r="1184" spans="2:40"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</row>
    <row r="1185" spans="2:40"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</row>
    <row r="1186" spans="2:40"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</row>
    <row r="1187" spans="2:40"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</row>
    <row r="1188" spans="2:40"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</row>
    <row r="1189" spans="2:40"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</row>
    <row r="1190" spans="2:40"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</row>
    <row r="1191" spans="2:40"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</row>
    <row r="1192" spans="2:40"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</row>
    <row r="1193" spans="2:40"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</row>
    <row r="1194" spans="2:40"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</row>
    <row r="1195" spans="2:40"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</row>
    <row r="1196" spans="2:40"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</row>
    <row r="1197" spans="2:40"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</row>
    <row r="1198" spans="2:40"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</row>
    <row r="1199" spans="2:40"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</row>
    <row r="1200" spans="2:40"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</row>
    <row r="1201" spans="2:40"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</row>
    <row r="1202" spans="2:40"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</row>
    <row r="1203" spans="2:40"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</row>
    <row r="1204" spans="2:40"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</row>
    <row r="1205" spans="2:40"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</row>
    <row r="1206" spans="2:40"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</row>
    <row r="1207" spans="2:40"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</row>
    <row r="1208" spans="2:40"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</row>
    <row r="1209" spans="2:40"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</row>
    <row r="1210" spans="2:40"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</row>
    <row r="1211" spans="2:40"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</row>
    <row r="1212" spans="2:40"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</row>
    <row r="1213" spans="2:40"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</row>
    <row r="1214" spans="2:40"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</row>
    <row r="1215" spans="2:40"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</row>
    <row r="1216" spans="2:40"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</row>
    <row r="1217" spans="2:40"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</row>
    <row r="1218" spans="2:40"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</row>
    <row r="1219" spans="2:40"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</row>
    <row r="1220" spans="2:40"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</row>
    <row r="1221" spans="2:40"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</row>
    <row r="1222" spans="2:40"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</row>
    <row r="1223" spans="2:40"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</row>
    <row r="1224" spans="2:40"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</row>
    <row r="1225" spans="2:40"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</row>
    <row r="1226" spans="2:40"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</row>
    <row r="1227" spans="2:40"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</row>
    <row r="1228" spans="2:40"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</row>
    <row r="1229" spans="2:40"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</row>
    <row r="1230" spans="2:40"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</row>
    <row r="1231" spans="2:40"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</row>
    <row r="1232" spans="2:40"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</row>
    <row r="1233" spans="2:40"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</row>
    <row r="1234" spans="2:40"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</row>
    <row r="1235" spans="2:40"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</row>
    <row r="1236" spans="2:40"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</row>
    <row r="1237" spans="2:40"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</row>
    <row r="1238" spans="2:40"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</row>
    <row r="1239" spans="2:40"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</row>
    <row r="1240" spans="2:40"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</row>
    <row r="1241" spans="2:40"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</row>
    <row r="1242" spans="2:40"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</row>
    <row r="1243" spans="2:40"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</row>
    <row r="1244" spans="2:40"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</row>
    <row r="1245" spans="2:40"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</row>
    <row r="1246" spans="2:40"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</row>
    <row r="1247" spans="2:40"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</row>
    <row r="1248" spans="2:40"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</row>
    <row r="1249" spans="2:40"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</row>
    <row r="1250" spans="2:40"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</row>
    <row r="1251" spans="2:40"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</row>
    <row r="1252" spans="2:40"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</row>
    <row r="1253" spans="2:40"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</row>
    <row r="1254" spans="2:40"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</row>
    <row r="1255" spans="2:40"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</row>
    <row r="1256" spans="2:40"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</row>
    <row r="1257" spans="2:40"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</row>
    <row r="1258" spans="2:40"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</row>
    <row r="1259" spans="2:40"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</row>
    <row r="1260" spans="2:40"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</row>
    <row r="1261" spans="2:40"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</row>
    <row r="1262" spans="2:40"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</row>
    <row r="1263" spans="2:40"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</row>
    <row r="1264" spans="2:40"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</row>
    <row r="1265" spans="2:40"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</row>
    <row r="1266" spans="2:40"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</row>
    <row r="1267" spans="2:40"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</row>
    <row r="1268" spans="2:40"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</row>
    <row r="1269" spans="2:40"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</row>
    <row r="1270" spans="2:40"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</row>
    <row r="1271" spans="2:40"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</row>
    <row r="1272" spans="2:40"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</row>
    <row r="1273" spans="2:40"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</row>
    <row r="1274" spans="2:40"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</row>
    <row r="1275" spans="2:40"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</row>
    <row r="1276" spans="2:40"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</row>
    <row r="1277" spans="2:40"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</row>
    <row r="1278" spans="2:40"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</row>
    <row r="1279" spans="2:40"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</row>
    <row r="1280" spans="2:40"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</row>
    <row r="1281" spans="2:40"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</row>
    <row r="1282" spans="2:40"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</row>
    <row r="1283" spans="2:40"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</row>
    <row r="1284" spans="2:40"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</row>
    <row r="1285" spans="2:40"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</row>
    <row r="1286" spans="2:40"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</row>
    <row r="1287" spans="2:40"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</row>
    <row r="1288" spans="2:40"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</row>
    <row r="1289" spans="2:40"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</row>
    <row r="1290" spans="2:40"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</row>
    <row r="1291" spans="2:40"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</row>
    <row r="1292" spans="2:40"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</row>
    <row r="1293" spans="2:40"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</row>
    <row r="1294" spans="2:40"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</row>
    <row r="1295" spans="2:40"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</row>
    <row r="1296" spans="2:40"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</row>
    <row r="1297" spans="2:40"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</row>
    <row r="1298" spans="2:40"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</row>
    <row r="1299" spans="2:40"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</row>
    <row r="1300" spans="2:40"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</row>
    <row r="1301" spans="2:40"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</row>
    <row r="1302" spans="2:40"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</row>
    <row r="1303" spans="2:40"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</row>
    <row r="1304" spans="2:40"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</row>
    <row r="1305" spans="2:40"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</row>
    <row r="1306" spans="2:40"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</row>
    <row r="1307" spans="2:40"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</row>
    <row r="1308" spans="2:40"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</row>
    <row r="1309" spans="2:40"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</row>
    <row r="1310" spans="2:40"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</row>
    <row r="1311" spans="2:40"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</row>
    <row r="1312" spans="2:40"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</row>
    <row r="1313" spans="2:40"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</row>
    <row r="1314" spans="2:40"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</row>
    <row r="1315" spans="2:40"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</row>
    <row r="1316" spans="2:40"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</row>
    <row r="1317" spans="2:40"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</row>
    <row r="1318" spans="2:40"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</row>
    <row r="1319" spans="2:40"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</row>
    <row r="1320" spans="2:40"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</row>
    <row r="1321" spans="2:40"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</row>
    <row r="1322" spans="2:40"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</row>
    <row r="1323" spans="2:40"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</row>
    <row r="1324" spans="2:40"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</row>
    <row r="1325" spans="2:40"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</row>
    <row r="1326" spans="2:40"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</row>
    <row r="1327" spans="2:40"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</row>
    <row r="1328" spans="2:40"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</row>
    <row r="1329" spans="2:40"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</row>
    <row r="1330" spans="2:40"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</row>
    <row r="1331" spans="2:40"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</row>
    <row r="1332" spans="2:40"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</row>
    <row r="1333" spans="2:40"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</row>
    <row r="1334" spans="2:40"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</row>
    <row r="1335" spans="2:40"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</row>
    <row r="1336" spans="2:40"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</row>
    <row r="1337" spans="2:40"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</row>
    <row r="1338" spans="2:40"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</row>
    <row r="1339" spans="2:40"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</row>
    <row r="1340" spans="2:40"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</row>
    <row r="1341" spans="2:40"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</row>
    <row r="1342" spans="2:40"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</row>
    <row r="1343" spans="2:40"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</row>
    <row r="1344" spans="2:40"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</row>
    <row r="1345" spans="2:40"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</row>
    <row r="1346" spans="2:40"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</row>
    <row r="1347" spans="2:40"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</row>
    <row r="1348" spans="2:40"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</row>
    <row r="1349" spans="2:40"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</row>
    <row r="1350" spans="2:40"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</row>
    <row r="1351" spans="2:40"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</row>
    <row r="1352" spans="2:40"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</row>
    <row r="1353" spans="2:40"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</row>
    <row r="1354" spans="2:40"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</row>
    <row r="1355" spans="2:40"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</row>
    <row r="1356" spans="2:40"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</row>
    <row r="1357" spans="2:40"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</row>
    <row r="1358" spans="2:40"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</row>
    <row r="1359" spans="2:40"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</row>
    <row r="1360" spans="2:40"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</row>
    <row r="1361" spans="2:40"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</row>
    <row r="1362" spans="2:40"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</row>
    <row r="1363" spans="2:40"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</row>
    <row r="1364" spans="2:40"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</row>
    <row r="1365" spans="2:40"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</row>
    <row r="1366" spans="2:40"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</row>
    <row r="1367" spans="2:40"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</row>
    <row r="1368" spans="2:40"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</row>
    <row r="1369" spans="2:40"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</row>
    <row r="1370" spans="2:40"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</row>
    <row r="1371" spans="2:40"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</row>
    <row r="1372" spans="2:40"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</row>
    <row r="1373" spans="2:40"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</row>
    <row r="1374" spans="2:40"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</row>
    <row r="1375" spans="2:40"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</row>
    <row r="1376" spans="2:40"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</row>
    <row r="1377" spans="2:40"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</row>
    <row r="1378" spans="2:40"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</row>
    <row r="1379" spans="2:40"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</row>
    <row r="1380" spans="2:40"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</row>
    <row r="1381" spans="2:40"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</row>
    <row r="1382" spans="2:40"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</row>
    <row r="1383" spans="2:40"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</row>
    <row r="1384" spans="2:40"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</row>
    <row r="1385" spans="2:40"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</row>
    <row r="1386" spans="2:40"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</row>
    <row r="1387" spans="2:40"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</row>
    <row r="1388" spans="2:40"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</row>
    <row r="1389" spans="2:40"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</row>
    <row r="1390" spans="2:40"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</row>
    <row r="1391" spans="2:40"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</row>
    <row r="1392" spans="2:40"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</row>
    <row r="1393" spans="2:40"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</row>
    <row r="1394" spans="2:40"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</row>
    <row r="1395" spans="2:40"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</row>
    <row r="1396" spans="2:40"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</row>
    <row r="1397" spans="2:40"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</row>
    <row r="1398" spans="2:40"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</row>
    <row r="1399" spans="2:40"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</row>
    <row r="1400" spans="2:40"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</row>
    <row r="1401" spans="2:40"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</row>
    <row r="1402" spans="2:40"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</row>
    <row r="1403" spans="2:40"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</row>
    <row r="1404" spans="2:40"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</row>
    <row r="1405" spans="2:40"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</row>
    <row r="1406" spans="2:40"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</row>
    <row r="1407" spans="2:40"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</row>
    <row r="1408" spans="2:40"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</row>
    <row r="1409" spans="2:40"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</row>
    <row r="1410" spans="2:40"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</row>
    <row r="1411" spans="2:40"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</row>
    <row r="1412" spans="2:40"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</row>
    <row r="1413" spans="2:40"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</row>
    <row r="1414" spans="2:40"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</row>
    <row r="1415" spans="2:40"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</row>
    <row r="1416" spans="2:40"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</row>
    <row r="1417" spans="2:40"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</row>
    <row r="1418" spans="2:40"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</row>
    <row r="1419" spans="2:40"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</row>
    <row r="1420" spans="2:40"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</row>
    <row r="1421" spans="2:40"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</row>
    <row r="1422" spans="2:40"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</row>
    <row r="1423" spans="2:40"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</row>
    <row r="1424" spans="2:40"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</row>
    <row r="1425" spans="2:40"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</row>
    <row r="1426" spans="2:40"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</row>
    <row r="1427" spans="2:40"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</row>
    <row r="1428" spans="2:40"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</row>
    <row r="1429" spans="2:40"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</row>
    <row r="1430" spans="2:40"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</row>
    <row r="1431" spans="2:40"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</row>
    <row r="1432" spans="2:40"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</row>
    <row r="1433" spans="2:40"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</row>
    <row r="1434" spans="2:40"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</row>
    <row r="1435" spans="2:40"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</row>
    <row r="1436" spans="2:40"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</row>
    <row r="1437" spans="2:40"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</row>
    <row r="1438" spans="2:40"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</row>
    <row r="1439" spans="2:40"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</row>
    <row r="1440" spans="2:40"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</row>
    <row r="1441" spans="2:40"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</row>
    <row r="1442" spans="2:40"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</row>
    <row r="1443" spans="2:40"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</row>
    <row r="1444" spans="2:40"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</row>
    <row r="1445" spans="2:40"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</row>
    <row r="1446" spans="2:40"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</row>
    <row r="1447" spans="2:40"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</row>
    <row r="1448" spans="2:40"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</row>
    <row r="1449" spans="2:40"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</row>
    <row r="1450" spans="2:40"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</row>
    <row r="1451" spans="2:40"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</row>
    <row r="1452" spans="2:40"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</row>
    <row r="1453" spans="2:40"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</row>
    <row r="1454" spans="2:40"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</row>
    <row r="1455" spans="2:40"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</row>
    <row r="1456" spans="2:40"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</row>
    <row r="1457" spans="2:40"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</row>
    <row r="1458" spans="2:40"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</row>
    <row r="1459" spans="2:40"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</row>
    <row r="1460" spans="2:40"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</row>
    <row r="1461" spans="2:40"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</row>
    <row r="1462" spans="2:40"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</row>
    <row r="1463" spans="2:40"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</row>
    <row r="1464" spans="2:40"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</row>
    <row r="1465" spans="2:40"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</row>
    <row r="1466" spans="2:40"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</row>
    <row r="1467" spans="2:40"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</row>
    <row r="1468" spans="2:40"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</row>
    <row r="1469" spans="2:40"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</row>
    <row r="1470" spans="2:40"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</row>
    <row r="1471" spans="2:40"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</row>
    <row r="1472" spans="2:40"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</row>
    <row r="1473" spans="2:40"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</row>
    <row r="1474" spans="2:40"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</row>
    <row r="1475" spans="2:40"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</row>
    <row r="1476" spans="2:40"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</row>
    <row r="1477" spans="2:40"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</row>
    <row r="1478" spans="2:40"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</row>
    <row r="1479" spans="2:40"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</row>
    <row r="1480" spans="2:40"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</row>
    <row r="1481" spans="2:40"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</row>
    <row r="1482" spans="2:40"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</row>
    <row r="1483" spans="2:40"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</row>
    <row r="1484" spans="2:40"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</row>
    <row r="1485" spans="2:40"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</row>
    <row r="1486" spans="2:40"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</row>
    <row r="1487" spans="2:40"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</row>
    <row r="1488" spans="2:40"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</row>
    <row r="1489" spans="2:40"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</row>
    <row r="1490" spans="2:40"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</row>
    <row r="1491" spans="2:40"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</row>
    <row r="1492" spans="2:40"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</row>
    <row r="1493" spans="2:40"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</row>
    <row r="1494" spans="2:40"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</row>
    <row r="1495" spans="2:40"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</row>
    <row r="1496" spans="2:40"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</row>
    <row r="1497" spans="2:40"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</row>
    <row r="1498" spans="2:40"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</row>
    <row r="1499" spans="2:40"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</row>
    <row r="1500" spans="2:40"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</row>
    <row r="1501" spans="2:40"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</row>
    <row r="1502" spans="2:40"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</row>
    <row r="1503" spans="2:40"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</row>
    <row r="1504" spans="2:40"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</row>
    <row r="1505" spans="2:40"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</row>
    <row r="1506" spans="2:40"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</row>
    <row r="1507" spans="2:40"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</row>
    <row r="1508" spans="2:40"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</row>
    <row r="1509" spans="2:40"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</row>
    <row r="1510" spans="2:40"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</row>
    <row r="1511" spans="2:40"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</row>
    <row r="1512" spans="2:40"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</row>
    <row r="1513" spans="2:40"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</row>
    <row r="1514" spans="2:40"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</row>
    <row r="1515" spans="2:40"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</row>
    <row r="1516" spans="2:40"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</row>
    <row r="1517" spans="2:40"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</row>
    <row r="1518" spans="2:40"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</row>
    <row r="1519" spans="2:40"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</row>
    <row r="1520" spans="2:40"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</row>
    <row r="1521" spans="2:40"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</row>
    <row r="1522" spans="2:40"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</row>
    <row r="1523" spans="2:40"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</row>
    <row r="1524" spans="2:40"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</row>
    <row r="1525" spans="2:40"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</row>
    <row r="1526" spans="2:40"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</row>
    <row r="1527" spans="2:40"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</row>
    <row r="1528" spans="2:40"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</row>
    <row r="1529" spans="2:40"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</row>
    <row r="1530" spans="2:40"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</row>
    <row r="1531" spans="2:40"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</row>
    <row r="1532" spans="2:40"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</row>
    <row r="1533" spans="2:40"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</row>
    <row r="1534" spans="2:40"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</row>
    <row r="1535" spans="2:40"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</row>
    <row r="1536" spans="2:40"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</row>
    <row r="1537" spans="2:40"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</row>
    <row r="1538" spans="2:40"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</row>
    <row r="1539" spans="2:40"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</row>
    <row r="1540" spans="2:40"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</row>
    <row r="1541" spans="2:40"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</row>
    <row r="1542" spans="2:40"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</row>
    <row r="1543" spans="2:40"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</row>
    <row r="1544" spans="2:40"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</row>
    <row r="1545" spans="2:40"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</row>
    <row r="1546" spans="2:40"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</row>
    <row r="1547" spans="2:40"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</row>
    <row r="1548" spans="2:40"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</row>
    <row r="1549" spans="2:40"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</row>
    <row r="1550" spans="2:40"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</row>
    <row r="1551" spans="2:40"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</row>
    <row r="1552" spans="2:40"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</row>
    <row r="1553" spans="2:40"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</row>
    <row r="1554" spans="2:40"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</row>
    <row r="1555" spans="2:40"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</row>
    <row r="1556" spans="2:40"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</row>
    <row r="1557" spans="2:40"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</row>
    <row r="1558" spans="2:40"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</row>
    <row r="1559" spans="2:40"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</row>
    <row r="1560" spans="2:40"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</row>
    <row r="1561" spans="2:40"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</row>
    <row r="1562" spans="2:40"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</row>
    <row r="1563" spans="2:40"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</row>
    <row r="1564" spans="2:40"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</row>
    <row r="1565" spans="2:40"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</row>
    <row r="1566" spans="2:40"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</row>
    <row r="1567" spans="2:40"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</row>
    <row r="1568" spans="2:40"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</row>
    <row r="1569" spans="2:40"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</row>
    <row r="1570" spans="2:40"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</row>
    <row r="1571" spans="2:40"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</row>
    <row r="1572" spans="2:40"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</row>
    <row r="1573" spans="2:40"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</row>
    <row r="1574" spans="2:40"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</row>
    <row r="1575" spans="2:40"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</row>
    <row r="1576" spans="2:40"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</row>
    <row r="1577" spans="2:40"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</row>
    <row r="1578" spans="2:40"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</row>
    <row r="1579" spans="2:40"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</row>
    <row r="1580" spans="2:40"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</row>
    <row r="1581" spans="2:40"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</row>
    <row r="1582" spans="2:40"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</row>
    <row r="1583" spans="2:40"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</row>
    <row r="1584" spans="2:40"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</row>
    <row r="1585" spans="2:40"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</row>
    <row r="1586" spans="2:40"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</row>
    <row r="1587" spans="2:40"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</row>
    <row r="1588" spans="2:40"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</row>
    <row r="1589" spans="2:40"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</row>
    <row r="1590" spans="2:40"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</row>
    <row r="1591" spans="2:40"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</row>
    <row r="1592" spans="2:40"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</row>
    <row r="1593" spans="2:40"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</row>
    <row r="1594" spans="2:40"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</row>
    <row r="1595" spans="2:40"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</row>
    <row r="1596" spans="2:40"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</row>
    <row r="1597" spans="2:40"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</row>
    <row r="1598" spans="2:40"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</row>
    <row r="1599" spans="2:40"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</row>
    <row r="1600" spans="2:40"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</row>
    <row r="1601" spans="2:40"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</row>
    <row r="1602" spans="2:40"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</row>
    <row r="1603" spans="2:40"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</row>
    <row r="1604" spans="2:40"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</row>
    <row r="1605" spans="2:40"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</row>
    <row r="1606" spans="2:40"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</row>
    <row r="1607" spans="2:40"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</row>
    <row r="1608" spans="2:40"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</row>
    <row r="1609" spans="2:40"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</row>
    <row r="1610" spans="2:40"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</row>
    <row r="1611" spans="2:40"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</row>
    <row r="1612" spans="2:40"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</row>
    <row r="1613" spans="2:40"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</row>
    <row r="1614" spans="2:40"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</row>
    <row r="1615" spans="2:40"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</row>
    <row r="1616" spans="2:40"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</row>
    <row r="1617" spans="2:40"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</row>
    <row r="1618" spans="2:40"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</row>
    <row r="1619" spans="2:40"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</row>
    <row r="1620" spans="2:40"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</row>
    <row r="1621" spans="2:40"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</row>
    <row r="1622" spans="2:40"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</row>
    <row r="1623" spans="2:40"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</row>
    <row r="1624" spans="2:40"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</row>
    <row r="1625" spans="2:40"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</row>
    <row r="1626" spans="2:40"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</row>
    <row r="1627" spans="2:40"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</row>
    <row r="1628" spans="2:40"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</row>
    <row r="1629" spans="2:40"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</row>
    <row r="1630" spans="2:40"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</row>
    <row r="1631" spans="2:40"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</row>
    <row r="1632" spans="2:40"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</row>
    <row r="1633" spans="2:40"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</row>
    <row r="1634" spans="2:40"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</row>
    <row r="1635" spans="2:40"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</row>
    <row r="1636" spans="2:40"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</row>
    <row r="1637" spans="2:40"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</row>
    <row r="1638" spans="2:40"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</row>
    <row r="1639" spans="2:40"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</row>
    <row r="1640" spans="2:40"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</row>
    <row r="1641" spans="2:40"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</row>
    <row r="1642" spans="2:40"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</row>
    <row r="1643" spans="2:40"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</row>
    <row r="1644" spans="2:40"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</row>
    <row r="1645" spans="2:40"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</row>
    <row r="1646" spans="2:40"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</row>
    <row r="1647" spans="2:40"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</row>
    <row r="1648" spans="2:40"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</row>
    <row r="1649" spans="2:40"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</row>
    <row r="1650" spans="2:40"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</row>
    <row r="1651" spans="2:40"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</row>
    <row r="1652" spans="2:40"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</row>
    <row r="1653" spans="2:40"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</row>
    <row r="1654" spans="2:40"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</row>
    <row r="1655" spans="2:40"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</row>
    <row r="1656" spans="2:40"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</row>
    <row r="1657" spans="2:40"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</row>
    <row r="1658" spans="2:40"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</row>
    <row r="1659" spans="2:40"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</row>
    <row r="1660" spans="2:40"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</row>
    <row r="1661" spans="2:40"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</row>
    <row r="1662" spans="2:40"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</row>
    <row r="1663" spans="2:40"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</row>
    <row r="1664" spans="2:40"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</row>
    <row r="1665" spans="2:40"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</row>
    <row r="1666" spans="2:40"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</row>
    <row r="1667" spans="2:40"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</row>
    <row r="1668" spans="2:40"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</row>
    <row r="1669" spans="2:40"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</row>
    <row r="1670" spans="2:40"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</row>
    <row r="1671" spans="2:40"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</row>
    <row r="1672" spans="2:40"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</row>
    <row r="1673" spans="2:40"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</row>
    <row r="1674" spans="2:40"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</row>
    <row r="1675" spans="2:40"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</row>
    <row r="1676" spans="2:40"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</row>
    <row r="1677" spans="2:40"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</row>
    <row r="1678" spans="2:40"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</row>
    <row r="1679" spans="2:40"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</row>
    <row r="1680" spans="2:40"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</row>
    <row r="1681" spans="2:40"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</row>
    <row r="1682" spans="2:40"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</row>
    <row r="1683" spans="2:40"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</row>
    <row r="1684" spans="2:40"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</row>
    <row r="1685" spans="2:40"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</row>
    <row r="1686" spans="2:40"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</row>
    <row r="1687" spans="2:40"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</row>
    <row r="1688" spans="2:40"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</row>
    <row r="1689" spans="2:40"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</row>
    <row r="1690" spans="2:40"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</row>
    <row r="1691" spans="2:40"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</row>
    <row r="1692" spans="2:40"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</row>
    <row r="1693" spans="2:40"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</row>
    <row r="1694" spans="2:40"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</row>
    <row r="1695" spans="2:40"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</row>
    <row r="1696" spans="2:40"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</row>
    <row r="1697" spans="2:40"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</row>
    <row r="1698" spans="2:40"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</row>
    <row r="1699" spans="2:40"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</row>
    <row r="1700" spans="2:40"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</row>
    <row r="1701" spans="2:40"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</row>
    <row r="1702" spans="2:40"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</row>
    <row r="1703" spans="2:40"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</row>
    <row r="1704" spans="2:40"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</row>
    <row r="1705" spans="2:40"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</row>
    <row r="1706" spans="2:40"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</row>
    <row r="1707" spans="2:40"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</row>
    <row r="1708" spans="2:40"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</row>
    <row r="1709" spans="2:40"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</row>
    <row r="1710" spans="2:40"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</row>
    <row r="1711" spans="2:40"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</row>
    <row r="1712" spans="2:40"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</row>
    <row r="1713" spans="2:40"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</row>
    <row r="1714" spans="2:40"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</row>
    <row r="1715" spans="2:40"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</row>
    <row r="1716" spans="2:40"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</row>
    <row r="1717" spans="2:40"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</row>
    <row r="1718" spans="2:40"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</row>
    <row r="1719" spans="2:40"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</row>
    <row r="1720" spans="2:40"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</row>
    <row r="1721" spans="2:40"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</row>
    <row r="1722" spans="2:40"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</row>
    <row r="1723" spans="2:40"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</row>
    <row r="1724" spans="2:40"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</row>
    <row r="1725" spans="2:40"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</row>
    <row r="1726" spans="2:40"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</row>
    <row r="1727" spans="2:40"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</row>
    <row r="1728" spans="2:40"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</row>
    <row r="1729" spans="2:40"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</row>
    <row r="1730" spans="2:40"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</row>
    <row r="1731" spans="2:40"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</row>
    <row r="1732" spans="2:40"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</row>
    <row r="1733" spans="2:40"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</row>
    <row r="1734" spans="2:40"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</row>
    <row r="1735" spans="2:40"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</row>
    <row r="1736" spans="2:40"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</row>
    <row r="1737" spans="2:40"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</row>
    <row r="1738" spans="2:40"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</row>
    <row r="1739" spans="2:40"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</row>
    <row r="1740" spans="2:40"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</row>
    <row r="1741" spans="2:40"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</row>
    <row r="1742" spans="2:40"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</row>
    <row r="1743" spans="2:40"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</row>
    <row r="1744" spans="2:40"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</row>
    <row r="1745" spans="2:40"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</row>
    <row r="1746" spans="2:40"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</row>
    <row r="1747" spans="2:40"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</row>
    <row r="1748" spans="2:40"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</row>
    <row r="1749" spans="2:40"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</row>
    <row r="1750" spans="2:40"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</row>
    <row r="1751" spans="2:40"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</row>
    <row r="1752" spans="2:40"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</row>
    <row r="1753" spans="2:40"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</row>
    <row r="1754" spans="2:40"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</row>
    <row r="1755" spans="2:40"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</row>
    <row r="1756" spans="2:40"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</row>
    <row r="1757" spans="2:40"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</row>
    <row r="1758" spans="2:40"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</row>
    <row r="1759" spans="2:40"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</row>
    <row r="1760" spans="2:40"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</row>
    <row r="1761" spans="2:40"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</row>
    <row r="1762" spans="2:40"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</row>
    <row r="1763" spans="2:40"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</row>
    <row r="1764" spans="2:40"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</row>
    <row r="1765" spans="2:40"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</row>
    <row r="1766" spans="2:40"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</row>
    <row r="1767" spans="2:40"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</row>
    <row r="1768" spans="2:40"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</row>
    <row r="1769" spans="2:40"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</row>
    <row r="1770" spans="2:40"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</row>
    <row r="1771" spans="2:40"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</row>
    <row r="1772" spans="2:40"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</row>
    <row r="1773" spans="2:40"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</row>
    <row r="1774" spans="2:40"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</row>
    <row r="1775" spans="2:40"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</row>
    <row r="1776" spans="2:40"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</row>
    <row r="1777" spans="2:40"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</row>
    <row r="1778" spans="2:40"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</row>
    <row r="1779" spans="2:40"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</row>
    <row r="1780" spans="2:40"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</row>
    <row r="1781" spans="2:40"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</row>
    <row r="1782" spans="2:40"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</row>
    <row r="1783" spans="2:40"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</row>
    <row r="1784" spans="2:40"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</row>
    <row r="1785" spans="2:40"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</row>
    <row r="1786" spans="2:40"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</row>
    <row r="1787" spans="2:40"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</row>
    <row r="1788" spans="2:40"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</row>
    <row r="1789" spans="2:40"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</row>
    <row r="1790" spans="2:40"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</row>
    <row r="1791" spans="2:40"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</row>
    <row r="1792" spans="2:40"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</row>
    <row r="1793" spans="2:40"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</row>
    <row r="1794" spans="2:40"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</row>
    <row r="1795" spans="2:40"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</row>
    <row r="1796" spans="2:40"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</row>
    <row r="1797" spans="2:40"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</row>
    <row r="1798" spans="2:40"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</row>
    <row r="1799" spans="2:40"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</row>
    <row r="1800" spans="2:40"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</row>
    <row r="1801" spans="2:40"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</row>
    <row r="1802" spans="2:40"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</row>
    <row r="1803" spans="2:40"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</row>
    <row r="1804" spans="2:40"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</row>
    <row r="1805" spans="2:40"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</row>
    <row r="1806" spans="2:40"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</row>
    <row r="1807" spans="2:40"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</row>
    <row r="1808" spans="2:40"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</row>
    <row r="1809" spans="2:40"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</row>
    <row r="1810" spans="2:40"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</row>
    <row r="1811" spans="2:40"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</row>
    <row r="1812" spans="2:40"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</row>
    <row r="1813" spans="2:40"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</row>
    <row r="1814" spans="2:40"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</row>
    <row r="1815" spans="2:40"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</row>
    <row r="1816" spans="2:40"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</row>
    <row r="1817" spans="2:40"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</row>
    <row r="1818" spans="2:40"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</row>
    <row r="1819" spans="2:40"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</row>
    <row r="1820" spans="2:40"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</row>
    <row r="1821" spans="2:40"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</row>
    <row r="1822" spans="2:40"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</row>
    <row r="1823" spans="2:40"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</row>
    <row r="1824" spans="2:40"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</row>
    <row r="1825" spans="2:40"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</row>
    <row r="1826" spans="2:40"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</row>
    <row r="1827" spans="2:40"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</row>
    <row r="1828" spans="2:40"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</row>
    <row r="1829" spans="2:40"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</row>
    <row r="1830" spans="2:40"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</row>
    <row r="1831" spans="2:40"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</row>
    <row r="1832" spans="2:40"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</row>
    <row r="1833" spans="2:40"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</row>
    <row r="1834" spans="2:40"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</row>
    <row r="1835" spans="2:40"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</row>
    <row r="1836" spans="2:40"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</row>
    <row r="1837" spans="2:40"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</row>
    <row r="1838" spans="2:40"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</row>
    <row r="1839" spans="2:40"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</row>
    <row r="1840" spans="2:40"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</row>
    <row r="1841" spans="2:40"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</row>
    <row r="1842" spans="2:40"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</row>
    <row r="1843" spans="2:40"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</row>
    <row r="1844" spans="2:40"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</row>
    <row r="1845" spans="2:40"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</row>
    <row r="1846" spans="2:40"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</row>
    <row r="1847" spans="2:40"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</row>
    <row r="1848" spans="2:40"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</row>
    <row r="1849" spans="2:40"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</row>
    <row r="1850" spans="2:40"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</row>
    <row r="1851" spans="2:40"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</row>
    <row r="1852" spans="2:40"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</row>
    <row r="1853" spans="2:40"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</row>
    <row r="1854" spans="2:40"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</row>
    <row r="1855" spans="2:40"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</row>
    <row r="1856" spans="2:40"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</row>
    <row r="1857" spans="2:40"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</row>
    <row r="1858" spans="2:40"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</row>
    <row r="1859" spans="2:40"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</row>
    <row r="1860" spans="2:40"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</row>
    <row r="1861" spans="2:40"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</row>
    <row r="1862" spans="2:40"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</row>
    <row r="1863" spans="2:40"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</row>
    <row r="1864" spans="2:40"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</row>
    <row r="1865" spans="2:40"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</row>
    <row r="1866" spans="2:40"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</row>
    <row r="1867" spans="2:40"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</row>
    <row r="1868" spans="2:40"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</row>
    <row r="1869" spans="2:40"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</row>
    <row r="1870" spans="2:40"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</row>
    <row r="1871" spans="2:40"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</row>
    <row r="1872" spans="2:40"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</row>
    <row r="1873" spans="2:40"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</row>
    <row r="1874" spans="2:40"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</row>
    <row r="1875" spans="2:40"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</row>
    <row r="1876" spans="2:40"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</row>
    <row r="1877" spans="2:40"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</row>
    <row r="1878" spans="2:40"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</row>
    <row r="1879" spans="2:40"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</row>
    <row r="1880" spans="2:40"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</row>
    <row r="1881" spans="2:40"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</row>
    <row r="1882" spans="2:40"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</row>
    <row r="1883" spans="2:40"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</row>
    <row r="1884" spans="2:40"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</row>
    <row r="1885" spans="2:40"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</row>
    <row r="1886" spans="2:40"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</row>
    <row r="1887" spans="2:40"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</row>
    <row r="1888" spans="2:40"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</row>
    <row r="1889" spans="2:40"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</row>
    <row r="1890" spans="2:40"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</row>
    <row r="1891" spans="2:40"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</row>
    <row r="1892" spans="2:40"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</row>
    <row r="1893" spans="2:40"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</row>
    <row r="1894" spans="2:40"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</row>
    <row r="1895" spans="2:40"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</row>
    <row r="1896" spans="2:40"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</row>
    <row r="1897" spans="2:40"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</row>
    <row r="1898" spans="2:40"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</row>
    <row r="1899" spans="2:40"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</row>
    <row r="1900" spans="2:40"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</row>
    <row r="1901" spans="2:40"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</row>
    <row r="1902" spans="2:40"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</row>
    <row r="1903" spans="2:40"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</row>
    <row r="1904" spans="2:40"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</row>
    <row r="1905" spans="2:40"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</row>
    <row r="1906" spans="2:40"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</row>
    <row r="1907" spans="2:40"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</row>
    <row r="1908" spans="2:40"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</row>
    <row r="1909" spans="2:40"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</row>
    <row r="1910" spans="2:40"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</row>
    <row r="1911" spans="2:40"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</row>
    <row r="1912" spans="2:40"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</row>
    <row r="1913" spans="2:40"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</row>
    <row r="1914" spans="2:40"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</row>
    <row r="1915" spans="2:40"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</row>
    <row r="1916" spans="2:40"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</row>
    <row r="1917" spans="2:40"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</row>
    <row r="1918" spans="2:40"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</row>
    <row r="1919" spans="2:40"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</row>
    <row r="1920" spans="2:40"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</row>
    <row r="1921" spans="2:40"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</row>
    <row r="1922" spans="2:40"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</row>
    <row r="1923" spans="2:40"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</row>
    <row r="1924" spans="2:40"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</row>
    <row r="1925" spans="2:40"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</row>
    <row r="1926" spans="2:40"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</row>
    <row r="1927" spans="2:40"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</row>
    <row r="1928" spans="2:40"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</row>
    <row r="1929" spans="2:40"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</row>
    <row r="1930" spans="2:40"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</row>
    <row r="1931" spans="2:40"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</row>
    <row r="1932" spans="2:40"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</row>
    <row r="1933" spans="2:40"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</row>
    <row r="1934" spans="2:40"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</row>
    <row r="1935" spans="2:40"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</row>
    <row r="1936" spans="2:40"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</row>
    <row r="1937" spans="2:40"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</row>
    <row r="1938" spans="2:40"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</row>
    <row r="1939" spans="2:40"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</row>
    <row r="1940" spans="2:40"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</row>
    <row r="1941" spans="2:40"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</row>
    <row r="1942" spans="2:40"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</row>
    <row r="1943" spans="2:40"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</row>
    <row r="1944" spans="2:40"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</row>
    <row r="1945" spans="2:40"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</row>
    <row r="1946" spans="2:40"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</row>
    <row r="1947" spans="2:40"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</row>
    <row r="1948" spans="2:40"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</row>
    <row r="1949" spans="2:40"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</row>
    <row r="1950" spans="2:40"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</row>
    <row r="1951" spans="2:40"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</row>
    <row r="1952" spans="2:40"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</row>
    <row r="1953" spans="2:40"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</row>
    <row r="1954" spans="2:40"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</row>
    <row r="1955" spans="2:40"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</row>
    <row r="1956" spans="2:40"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</row>
    <row r="1957" spans="2:40"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</row>
    <row r="1958" spans="2:40"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</row>
    <row r="1959" spans="2:40"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</row>
    <row r="1960" spans="2:40"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</row>
    <row r="1961" spans="2:40"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</row>
    <row r="1962" spans="2:40"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</row>
    <row r="1963" spans="2:40"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</row>
    <row r="1964" spans="2:40"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</row>
    <row r="1965" spans="2:40"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</row>
    <row r="1966" spans="2:40"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</row>
    <row r="1967" spans="2:40"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</row>
    <row r="1968" spans="2:40"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</row>
    <row r="1969" spans="2:40"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</row>
    <row r="1970" spans="2:40"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</row>
    <row r="1971" spans="2:40"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</row>
    <row r="1972" spans="2:40"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</row>
    <row r="1973" spans="2:40"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</row>
    <row r="1974" spans="2:40"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</row>
    <row r="1975" spans="2:40"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</row>
    <row r="1976" spans="2:40"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</row>
    <row r="1977" spans="2:40"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</row>
    <row r="1978" spans="2:40"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</row>
    <row r="1979" spans="2:40"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</row>
    <row r="1980" spans="2:40"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</row>
    <row r="1981" spans="2:40"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</row>
    <row r="1982" spans="2:40"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</row>
    <row r="1983" spans="2:40"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</row>
    <row r="1984" spans="2:40"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</row>
    <row r="1985" spans="2:40"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</row>
    <row r="1986" spans="2:40"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</row>
    <row r="1987" spans="2:40"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</row>
    <row r="1988" spans="2:40"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</row>
    <row r="1989" spans="2:40"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</row>
    <row r="1990" spans="2:40"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</row>
    <row r="1991" spans="2:40"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</row>
    <row r="1992" spans="2:40"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</row>
    <row r="1993" spans="2:40"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</row>
    <row r="1994" spans="2:40"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</row>
    <row r="1995" spans="2:40"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</row>
    <row r="1996" spans="2:40"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</row>
    <row r="1997" spans="2:40"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</row>
    <row r="1998" spans="2:40"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</row>
    <row r="1999" spans="2:40"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</row>
    <row r="2000" spans="2:40"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</row>
    <row r="2001" spans="2:40"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</row>
    <row r="2002" spans="2:40">
      <c r="B2002" s="16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</row>
    <row r="2003" spans="2:40"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</row>
    <row r="2004" spans="2:40">
      <c r="B2004" s="16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</row>
    <row r="2005" spans="2:40">
      <c r="B2005" s="16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</row>
    <row r="2006" spans="2:40">
      <c r="B2006" s="16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</row>
    <row r="2007" spans="2:40">
      <c r="B2007" s="16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</row>
    <row r="2008" spans="2:40">
      <c r="B2008" s="16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</row>
    <row r="2009" spans="2:40">
      <c r="B2009" s="16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</row>
    <row r="2010" spans="2:40">
      <c r="B2010" s="16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</row>
    <row r="2011" spans="2:40"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</row>
    <row r="2012" spans="2:40">
      <c r="B2012" s="16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</row>
    <row r="2013" spans="2:40">
      <c r="B2013" s="16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</row>
    <row r="2014" spans="2:40">
      <c r="B2014" s="16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</row>
    <row r="2015" spans="2:40">
      <c r="B2015" s="16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</row>
    <row r="2016" spans="2:40">
      <c r="B2016" s="16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</row>
    <row r="2017" spans="2:40">
      <c r="B2017" s="16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</row>
    <row r="2018" spans="2:40">
      <c r="B2018" s="16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</row>
    <row r="2019" spans="2:40"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</row>
    <row r="2020" spans="2:40">
      <c r="B2020" s="16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</row>
    <row r="2021" spans="2:40">
      <c r="B2021" s="16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</row>
    <row r="2022" spans="2:40">
      <c r="B2022" s="16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</row>
    <row r="2023" spans="2:40">
      <c r="B2023" s="16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</row>
    <row r="2024" spans="2:40">
      <c r="B2024" s="16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</row>
    <row r="2025" spans="2:40">
      <c r="B2025" s="16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</row>
    <row r="2026" spans="2:40">
      <c r="B2026" s="16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</row>
    <row r="2027" spans="2:40"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</row>
    <row r="2028" spans="2:40">
      <c r="B2028" s="16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</row>
    <row r="2029" spans="2:40">
      <c r="B2029" s="16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</row>
    <row r="2030" spans="2:40">
      <c r="B2030" s="16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</row>
    <row r="2031" spans="2:40">
      <c r="B2031" s="16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</row>
    <row r="2032" spans="2:40">
      <c r="B2032" s="16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</row>
    <row r="2033" spans="2:40">
      <c r="B2033" s="16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</row>
    <row r="2034" spans="2:40">
      <c r="B2034" s="16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</row>
    <row r="2035" spans="2:40"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</row>
    <row r="2036" spans="2:40">
      <c r="B2036" s="16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</row>
    <row r="2037" spans="2:40">
      <c r="B2037" s="16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</row>
    <row r="2038" spans="2:40">
      <c r="B2038" s="16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</row>
    <row r="2039" spans="2:40">
      <c r="B2039" s="16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</row>
    <row r="2040" spans="2:40">
      <c r="B2040" s="16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</row>
    <row r="2041" spans="2:40">
      <c r="B2041" s="16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</row>
    <row r="2042" spans="2:40">
      <c r="B2042" s="16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16"/>
      <c r="AH2042" s="16"/>
      <c r="AI2042" s="16"/>
      <c r="AJ2042" s="16"/>
      <c r="AK2042" s="16"/>
      <c r="AL2042" s="16"/>
      <c r="AM2042" s="16"/>
      <c r="AN2042" s="16"/>
    </row>
    <row r="2043" spans="2:40"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</row>
    <row r="2044" spans="2:40">
      <c r="B2044" s="16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16"/>
      <c r="AH2044" s="16"/>
      <c r="AI2044" s="16"/>
      <c r="AJ2044" s="16"/>
      <c r="AK2044" s="16"/>
      <c r="AL2044" s="16"/>
      <c r="AM2044" s="16"/>
      <c r="AN2044" s="16"/>
    </row>
    <row r="2045" spans="2:40"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</row>
    <row r="2046" spans="2:40">
      <c r="B2046" s="16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</row>
    <row r="2047" spans="2:40"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</row>
    <row r="2048" spans="2:40">
      <c r="B2048" s="16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</row>
    <row r="2049" spans="2:40">
      <c r="B2049" s="16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</row>
    <row r="2050" spans="2:40">
      <c r="B2050" s="16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</row>
    <row r="2051" spans="2:40">
      <c r="B2051" s="16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</row>
    <row r="2052" spans="2:40">
      <c r="B2052" s="16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</row>
    <row r="2053" spans="2:40">
      <c r="B2053" s="16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</row>
    <row r="2054" spans="2:40">
      <c r="B2054" s="16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  <c r="AI2054" s="16"/>
      <c r="AJ2054" s="16"/>
      <c r="AK2054" s="16"/>
      <c r="AL2054" s="16"/>
      <c r="AM2054" s="16"/>
      <c r="AN2054" s="16"/>
    </row>
    <row r="2055" spans="2:40"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</row>
    <row r="2056" spans="2:40">
      <c r="B2056" s="16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</row>
    <row r="2057" spans="2:40">
      <c r="B2057" s="16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</row>
    <row r="2058" spans="2:40">
      <c r="B2058" s="16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</row>
    <row r="2059" spans="2:40">
      <c r="B2059" s="16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</row>
    <row r="2060" spans="2:40">
      <c r="B2060" s="16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</row>
    <row r="2061" spans="2:40">
      <c r="B2061" s="16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</row>
    <row r="2062" spans="2:40">
      <c r="B2062" s="16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</row>
    <row r="2063" spans="2:40"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</row>
    <row r="2064" spans="2:40">
      <c r="B2064" s="16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</row>
    <row r="2065" spans="2:40">
      <c r="B2065" s="16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</row>
    <row r="2066" spans="2:40">
      <c r="B2066" s="16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</row>
    <row r="2067" spans="2:40">
      <c r="B2067" s="16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</row>
    <row r="2068" spans="2:40">
      <c r="B2068" s="16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</row>
    <row r="2069" spans="2:40">
      <c r="B2069" s="16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</row>
    <row r="2070" spans="2:40">
      <c r="B2070" s="16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</row>
    <row r="2071" spans="2:40"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</row>
    <row r="2072" spans="2:40">
      <c r="B2072" s="16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</row>
    <row r="2073" spans="2:40">
      <c r="B2073" s="16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</row>
    <row r="2074" spans="2:40">
      <c r="B2074" s="16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</row>
    <row r="2075" spans="2:40">
      <c r="B2075" s="16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</row>
    <row r="2076" spans="2:40">
      <c r="B2076" s="16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</row>
    <row r="2077" spans="2:40">
      <c r="B2077" s="16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</row>
    <row r="2078" spans="2:40">
      <c r="B2078" s="16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</row>
    <row r="2079" spans="2:40"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</row>
    <row r="2080" spans="2:40">
      <c r="B2080" s="16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</row>
    <row r="2081" spans="2:40">
      <c r="B2081" s="16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</row>
    <row r="2082" spans="2:40">
      <c r="B2082" s="16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</row>
    <row r="2083" spans="2:40">
      <c r="B2083" s="16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</row>
    <row r="2084" spans="2:40">
      <c r="B2084" s="16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6"/>
      <c r="AL2084" s="16"/>
      <c r="AM2084" s="16"/>
      <c r="AN2084" s="16"/>
    </row>
    <row r="2085" spans="2:40">
      <c r="B2085" s="16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</row>
    <row r="2086" spans="2:40">
      <c r="B2086" s="16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</row>
    <row r="2087" spans="2:40"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</row>
    <row r="2088" spans="2:40">
      <c r="B2088" s="16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</row>
    <row r="2089" spans="2:40">
      <c r="B2089" s="16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</row>
    <row r="2090" spans="2:40">
      <c r="B2090" s="16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</row>
    <row r="2091" spans="2:40">
      <c r="B2091" s="16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</row>
    <row r="2092" spans="2:40">
      <c r="B2092" s="16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</row>
    <row r="2093" spans="2:40">
      <c r="B2093" s="16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</row>
    <row r="2094" spans="2:40">
      <c r="B2094" s="16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16"/>
      <c r="AI2094" s="16"/>
      <c r="AJ2094" s="16"/>
      <c r="AK2094" s="16"/>
      <c r="AL2094" s="16"/>
      <c r="AM2094" s="16"/>
      <c r="AN2094" s="16"/>
    </row>
    <row r="2095" spans="2:40"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</row>
    <row r="2096" spans="2:40">
      <c r="B2096" s="16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16"/>
      <c r="AI2096" s="16"/>
      <c r="AJ2096" s="16"/>
      <c r="AK2096" s="16"/>
      <c r="AL2096" s="16"/>
      <c r="AM2096" s="16"/>
      <c r="AN2096" s="16"/>
    </row>
    <row r="2097" spans="2:40">
      <c r="B2097" s="16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16"/>
      <c r="AH2097" s="16"/>
      <c r="AI2097" s="16"/>
      <c r="AJ2097" s="16"/>
      <c r="AK2097" s="16"/>
      <c r="AL2097" s="16"/>
      <c r="AM2097" s="16"/>
      <c r="AN2097" s="16"/>
    </row>
    <row r="2098" spans="2:40">
      <c r="B2098" s="16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16"/>
      <c r="AI2098" s="16"/>
      <c r="AJ2098" s="16"/>
      <c r="AK2098" s="16"/>
      <c r="AL2098" s="16"/>
      <c r="AM2098" s="16"/>
      <c r="AN2098" s="16"/>
    </row>
    <row r="2099" spans="2:40">
      <c r="B2099" s="16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16"/>
      <c r="AH2099" s="16"/>
      <c r="AI2099" s="16"/>
      <c r="AJ2099" s="16"/>
      <c r="AK2099" s="16"/>
      <c r="AL2099" s="16"/>
      <c r="AM2099" s="16"/>
      <c r="AN2099" s="16"/>
    </row>
    <row r="2100" spans="2:40">
      <c r="B2100" s="16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/>
      <c r="AK2100" s="16"/>
      <c r="AL2100" s="16"/>
      <c r="AM2100" s="16"/>
      <c r="AN2100" s="16"/>
    </row>
    <row r="2101" spans="2:40">
      <c r="B2101" s="16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/>
    </row>
    <row r="2102" spans="2:40">
      <c r="B2102" s="16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16"/>
      <c r="AI2102" s="16"/>
      <c r="AJ2102" s="16"/>
      <c r="AK2102" s="16"/>
      <c r="AL2102" s="16"/>
      <c r="AM2102" s="16"/>
      <c r="AN2102" s="16"/>
    </row>
    <row r="2103" spans="2:40"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16"/>
      <c r="AI2103" s="16"/>
      <c r="AJ2103" s="16"/>
      <c r="AK2103" s="16"/>
      <c r="AL2103" s="16"/>
      <c r="AM2103" s="16"/>
      <c r="AN2103" s="16"/>
    </row>
    <row r="2104" spans="2:40">
      <c r="B2104" s="16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</row>
    <row r="2105" spans="2:40"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</row>
    <row r="2106" spans="2:40">
      <c r="B2106" s="16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</row>
    <row r="2107" spans="2:40"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</row>
    <row r="2108" spans="2:40">
      <c r="B2108" s="16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</row>
    <row r="2109" spans="2:40">
      <c r="B2109" s="16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</row>
    <row r="2110" spans="2:40">
      <c r="B2110" s="16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16"/>
      <c r="AI2110" s="16"/>
      <c r="AJ2110" s="16"/>
      <c r="AK2110" s="16"/>
      <c r="AL2110" s="16"/>
      <c r="AM2110" s="16"/>
      <c r="AN2110" s="16"/>
    </row>
    <row r="2111" spans="2:40">
      <c r="B2111" s="16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</row>
    <row r="2112" spans="2:40">
      <c r="B2112" s="16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16"/>
      <c r="AH2112" s="16"/>
      <c r="AI2112" s="16"/>
      <c r="AJ2112" s="16"/>
      <c r="AK2112" s="16"/>
      <c r="AL2112" s="16"/>
      <c r="AM2112" s="16"/>
      <c r="AN2112" s="16"/>
    </row>
    <row r="2113" spans="2:40">
      <c r="B2113" s="16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</row>
    <row r="2114" spans="2:40">
      <c r="B2114" s="16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</row>
    <row r="2115" spans="2:40"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</row>
    <row r="2116" spans="2:40">
      <c r="B2116" s="16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</row>
    <row r="2117" spans="2:40">
      <c r="B2117" s="16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</row>
    <row r="2118" spans="2:40">
      <c r="B2118" s="16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</row>
    <row r="2119" spans="2:40">
      <c r="B2119" s="16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</row>
    <row r="2120" spans="2:40">
      <c r="B2120" s="16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</row>
    <row r="2121" spans="2:40">
      <c r="B2121" s="16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</row>
    <row r="2122" spans="2:40">
      <c r="B2122" s="16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</row>
    <row r="2123" spans="2:40"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</row>
    <row r="2124" spans="2:40">
      <c r="B2124" s="16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</row>
    <row r="2125" spans="2:40">
      <c r="B2125" s="16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</row>
    <row r="2126" spans="2:40">
      <c r="B2126" s="16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</row>
    <row r="2127" spans="2:40">
      <c r="B2127" s="16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</row>
    <row r="2128" spans="2:40">
      <c r="B2128" s="16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</row>
    <row r="2129" spans="2:40">
      <c r="B2129" s="16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</row>
    <row r="2130" spans="2:40">
      <c r="B2130" s="16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</row>
    <row r="2131" spans="2:40"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</row>
    <row r="2132" spans="2:40">
      <c r="B2132" s="16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</row>
    <row r="2133" spans="2:40">
      <c r="B2133" s="16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</row>
    <row r="2134" spans="2:40">
      <c r="B2134" s="16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</row>
    <row r="2135" spans="2:40">
      <c r="B2135" s="16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</row>
    <row r="2136" spans="2:40">
      <c r="B2136" s="16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</row>
    <row r="2137" spans="2:40">
      <c r="B2137" s="16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</row>
    <row r="2138" spans="2:40">
      <c r="B2138" s="16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</row>
    <row r="2139" spans="2:40"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</row>
    <row r="2140" spans="2:40">
      <c r="B2140" s="16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</row>
    <row r="2141" spans="2:40">
      <c r="B2141" s="16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</row>
    <row r="2142" spans="2:40">
      <c r="B2142" s="16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</row>
    <row r="2143" spans="2:40">
      <c r="B2143" s="16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</row>
    <row r="2144" spans="2:40">
      <c r="B2144" s="16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</row>
    <row r="2145" spans="2:40">
      <c r="B2145" s="16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</row>
    <row r="2146" spans="2:40">
      <c r="B2146" s="16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</row>
    <row r="2147" spans="2:40"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</row>
    <row r="2148" spans="2:40">
      <c r="B2148" s="16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</row>
    <row r="2149" spans="2:40">
      <c r="B2149" s="16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</row>
    <row r="2150" spans="2:40">
      <c r="B2150" s="16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</row>
    <row r="2151" spans="2:40">
      <c r="B2151" s="16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</row>
    <row r="2152" spans="2:40">
      <c r="B2152" s="16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</row>
    <row r="2153" spans="2:40">
      <c r="B2153" s="16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</row>
    <row r="2154" spans="2:40">
      <c r="B2154" s="16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</row>
    <row r="2155" spans="2:40"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</row>
    <row r="2156" spans="2:40">
      <c r="B2156" s="16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</row>
    <row r="2157" spans="2:40">
      <c r="B2157" s="16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</row>
    <row r="2158" spans="2:40">
      <c r="B2158" s="16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</row>
    <row r="2159" spans="2:40">
      <c r="B2159" s="16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</row>
    <row r="2160" spans="2:40">
      <c r="B2160" s="16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</row>
    <row r="2161" spans="2:40">
      <c r="B2161" s="16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</row>
    <row r="2162" spans="2:40">
      <c r="B2162" s="16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</row>
    <row r="2163" spans="2:40"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</row>
    <row r="2164" spans="2:40">
      <c r="B2164" s="16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</row>
    <row r="2165" spans="2:40"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</row>
    <row r="2166" spans="2:40">
      <c r="B2166" s="16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</row>
    <row r="2167" spans="2:40"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</row>
    <row r="2168" spans="2:40">
      <c r="B2168" s="16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</row>
    <row r="2169" spans="2:40">
      <c r="B2169" s="16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</row>
    <row r="2170" spans="2:40">
      <c r="B2170" s="16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</row>
    <row r="2171" spans="2:40">
      <c r="B2171" s="16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</row>
    <row r="2172" spans="2:40">
      <c r="B2172" s="16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</row>
    <row r="2173" spans="2:40">
      <c r="B2173" s="16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</row>
    <row r="2174" spans="2:40">
      <c r="B2174" s="16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</row>
    <row r="2175" spans="2:40"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</row>
    <row r="2176" spans="2:40">
      <c r="B2176" s="16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</row>
    <row r="2177" spans="2:40">
      <c r="B2177" s="16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</row>
    <row r="2178" spans="2:40">
      <c r="B2178" s="16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</row>
    <row r="2179" spans="2:40">
      <c r="B2179" s="16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</row>
    <row r="2180" spans="2:40">
      <c r="B2180" s="16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</row>
    <row r="2181" spans="2:40">
      <c r="B2181" s="16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</row>
    <row r="2182" spans="2:40">
      <c r="B2182" s="16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</row>
    <row r="2183" spans="2:40"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</row>
    <row r="2184" spans="2:40">
      <c r="B2184" s="16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</row>
    <row r="2185" spans="2:40">
      <c r="B2185" s="16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</row>
    <row r="2186" spans="2:40">
      <c r="B2186" s="16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</row>
    <row r="2187" spans="2:40">
      <c r="B2187" s="16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</row>
    <row r="2188" spans="2:40">
      <c r="B2188" s="16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</row>
    <row r="2189" spans="2:40">
      <c r="B2189" s="16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</row>
    <row r="2190" spans="2:40">
      <c r="B2190" s="16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</row>
    <row r="2191" spans="2:40"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</row>
    <row r="2192" spans="2:40">
      <c r="B2192" s="16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</row>
    <row r="2193" spans="2:40">
      <c r="B2193" s="16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</row>
    <row r="2194" spans="2:40">
      <c r="B2194" s="16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</row>
    <row r="2195" spans="2:40">
      <c r="B2195" s="16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</row>
    <row r="2196" spans="2:40">
      <c r="B2196" s="16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</row>
    <row r="2197" spans="2:40">
      <c r="B2197" s="16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</row>
    <row r="2198" spans="2:40">
      <c r="B2198" s="16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</row>
    <row r="2199" spans="2:40"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</row>
    <row r="2200" spans="2:40">
      <c r="B2200" s="16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</row>
    <row r="2201" spans="2:40">
      <c r="B2201" s="16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</row>
    <row r="2202" spans="2:40">
      <c r="B2202" s="16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</row>
    <row r="2203" spans="2:40">
      <c r="B2203" s="16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</row>
    <row r="2204" spans="2:40">
      <c r="B2204" s="16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16"/>
      <c r="AH2204" s="16"/>
      <c r="AI2204" s="16"/>
      <c r="AJ2204" s="16"/>
      <c r="AK2204" s="16"/>
      <c r="AL2204" s="16"/>
      <c r="AM2204" s="16"/>
      <c r="AN2204" s="16"/>
    </row>
    <row r="2205" spans="2:40">
      <c r="B2205" s="16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</row>
    <row r="2206" spans="2:40">
      <c r="B2206" s="16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</row>
    <row r="2207" spans="2:40"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</row>
    <row r="2208" spans="2:40">
      <c r="B2208" s="16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</row>
    <row r="2209" spans="2:40">
      <c r="B2209" s="16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</row>
    <row r="2210" spans="2:40">
      <c r="B2210" s="16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</row>
    <row r="2211" spans="2:40">
      <c r="B2211" s="16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</row>
    <row r="2212" spans="2:40">
      <c r="B2212" s="16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</row>
    <row r="2213" spans="2:40">
      <c r="B2213" s="16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</row>
    <row r="2214" spans="2:40">
      <c r="B2214" s="16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</row>
    <row r="2215" spans="2:40"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</row>
    <row r="2216" spans="2:40">
      <c r="B2216" s="16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</row>
    <row r="2217" spans="2:40">
      <c r="B2217" s="16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</row>
    <row r="2218" spans="2:40">
      <c r="B2218" s="16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</row>
    <row r="2219" spans="2:40">
      <c r="B2219" s="16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16"/>
      <c r="AI2219" s="16"/>
      <c r="AJ2219" s="16"/>
      <c r="AK2219" s="16"/>
      <c r="AL2219" s="16"/>
      <c r="AM2219" s="16"/>
      <c r="AN2219" s="16"/>
    </row>
    <row r="2220" spans="2:40">
      <c r="B2220" s="16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</row>
    <row r="2221" spans="2:40">
      <c r="B2221" s="16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</row>
    <row r="2222" spans="2:40">
      <c r="B2222" s="16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</row>
    <row r="2223" spans="2:40"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</row>
    <row r="2224" spans="2:40">
      <c r="B2224" s="16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</row>
    <row r="2225" spans="2:40"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</row>
    <row r="2226" spans="2:40">
      <c r="B2226" s="16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</row>
    <row r="2227" spans="2:40"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</row>
    <row r="2228" spans="2:40">
      <c r="B2228" s="16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</row>
    <row r="2229" spans="2:40">
      <c r="B2229" s="16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</row>
    <row r="2230" spans="2:40">
      <c r="B2230" s="16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</row>
    <row r="2231" spans="2:40">
      <c r="B2231" s="16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</row>
    <row r="2232" spans="2:40">
      <c r="B2232" s="16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</row>
    <row r="2233" spans="2:40">
      <c r="B2233" s="16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</row>
    <row r="2234" spans="2:40">
      <c r="B2234" s="16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</row>
    <row r="2235" spans="2:40"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</row>
    <row r="2236" spans="2:40">
      <c r="B2236" s="16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</row>
    <row r="2237" spans="2:40">
      <c r="B2237" s="16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</row>
    <row r="2238" spans="2:40">
      <c r="B2238" s="16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</row>
    <row r="2239" spans="2:40">
      <c r="B2239" s="16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</row>
    <row r="2240" spans="2:40">
      <c r="B2240" s="16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</row>
    <row r="2241" spans="2:40">
      <c r="B2241" s="16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</row>
    <row r="2242" spans="2:40">
      <c r="B2242" s="16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</row>
    <row r="2243" spans="2:40"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</row>
    <row r="2244" spans="2:40">
      <c r="B2244" s="16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</row>
    <row r="2245" spans="2:40">
      <c r="B2245" s="16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</row>
    <row r="2246" spans="2:40">
      <c r="B2246" s="16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</row>
    <row r="2247" spans="2:40">
      <c r="B2247" s="16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</row>
    <row r="2248" spans="2:40">
      <c r="B2248" s="16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</row>
    <row r="2249" spans="2:40">
      <c r="B2249" s="16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</row>
    <row r="2250" spans="2:40">
      <c r="B2250" s="16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</row>
    <row r="2251" spans="2:40"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</row>
    <row r="2252" spans="2:40">
      <c r="B2252" s="16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</row>
    <row r="2253" spans="2:40">
      <c r="B2253" s="16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</row>
    <row r="2254" spans="2:40">
      <c r="B2254" s="16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</row>
    <row r="2255" spans="2:40">
      <c r="B2255" s="16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</row>
    <row r="2256" spans="2:40">
      <c r="B2256" s="16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</row>
    <row r="2257" spans="2:40">
      <c r="B2257" s="16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</row>
    <row r="2258" spans="2:40">
      <c r="B2258" s="16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</row>
    <row r="2259" spans="2:40"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</row>
    <row r="2260" spans="2:40">
      <c r="B2260" s="16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</row>
    <row r="2261" spans="2:40">
      <c r="B2261" s="16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</row>
    <row r="2262" spans="2:40">
      <c r="B2262" s="16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</row>
    <row r="2263" spans="2:40">
      <c r="B2263" s="16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</row>
    <row r="2264" spans="2:40">
      <c r="B2264" s="16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</row>
    <row r="2265" spans="2:40">
      <c r="B2265" s="16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</row>
    <row r="2266" spans="2:40">
      <c r="B2266" s="16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</row>
    <row r="2267" spans="2:40"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</row>
    <row r="2268" spans="2:40">
      <c r="B2268" s="16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</row>
    <row r="2269" spans="2:40">
      <c r="B2269" s="16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</row>
    <row r="2270" spans="2:40">
      <c r="B2270" s="16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</row>
    <row r="2271" spans="2:40">
      <c r="B2271" s="16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</row>
    <row r="2272" spans="2:40">
      <c r="B2272" s="16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</row>
    <row r="2273" spans="2:40">
      <c r="B2273" s="16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</row>
    <row r="2274" spans="2:40">
      <c r="B2274" s="16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</row>
    <row r="2275" spans="2:40"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</row>
    <row r="2276" spans="2:40">
      <c r="B2276" s="16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</row>
    <row r="2277" spans="2:40">
      <c r="B2277" s="16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</row>
    <row r="2278" spans="2:40">
      <c r="B2278" s="16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</row>
    <row r="2279" spans="2:40">
      <c r="B2279" s="16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</row>
    <row r="2280" spans="2:40">
      <c r="B2280" s="16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</row>
    <row r="2281" spans="2:40">
      <c r="B2281" s="16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</row>
    <row r="2282" spans="2:40">
      <c r="B2282" s="16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</row>
    <row r="2283" spans="2:40"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</row>
    <row r="2284" spans="2:40">
      <c r="B2284" s="16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</row>
    <row r="2285" spans="2:40"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</row>
    <row r="2286" spans="2:40">
      <c r="B2286" s="16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</row>
    <row r="2287" spans="2:40"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</row>
    <row r="2288" spans="2:40">
      <c r="B2288" s="16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</row>
    <row r="2289" spans="2:40">
      <c r="B2289" s="16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</row>
    <row r="2290" spans="2:40">
      <c r="B2290" s="16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</row>
    <row r="2291" spans="2:40">
      <c r="B2291" s="16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</row>
    <row r="2292" spans="2:40">
      <c r="B2292" s="16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</row>
    <row r="2293" spans="2:40">
      <c r="B2293" s="16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</row>
    <row r="2294" spans="2:40">
      <c r="B2294" s="16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</row>
    <row r="2295" spans="2:40"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</row>
    <row r="2296" spans="2:40">
      <c r="B2296" s="16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</row>
    <row r="2297" spans="2:40">
      <c r="B2297" s="16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</row>
    <row r="2298" spans="2:40">
      <c r="B2298" s="16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</row>
    <row r="2299" spans="2:40">
      <c r="B2299" s="16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</row>
    <row r="2300" spans="2:40">
      <c r="B2300" s="16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</row>
    <row r="2301" spans="2:40">
      <c r="B2301" s="16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</row>
    <row r="2302" spans="2:40">
      <c r="B2302" s="16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</row>
    <row r="2303" spans="2:40"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</row>
    <row r="2304" spans="2:40">
      <c r="B2304" s="16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16"/>
      <c r="AI2304" s="16"/>
      <c r="AJ2304" s="16"/>
      <c r="AK2304" s="16"/>
      <c r="AL2304" s="16"/>
      <c r="AM2304" s="16"/>
      <c r="AN2304" s="16"/>
    </row>
    <row r="2305" spans="2:40">
      <c r="B2305" s="16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</row>
    <row r="2306" spans="2:40">
      <c r="B2306" s="16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</row>
    <row r="2307" spans="2:40">
      <c r="B2307" s="16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</row>
    <row r="2308" spans="2:40">
      <c r="B2308" s="16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</row>
    <row r="2309" spans="2:40">
      <c r="B2309" s="16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/>
    </row>
    <row r="2310" spans="2:40">
      <c r="B2310" s="16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</row>
    <row r="2311" spans="2:40"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</row>
    <row r="2312" spans="2:40">
      <c r="B2312" s="16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</row>
    <row r="2313" spans="2:40">
      <c r="B2313" s="16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</row>
    <row r="2314" spans="2:40">
      <c r="B2314" s="16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</row>
    <row r="2315" spans="2:40">
      <c r="B2315" s="16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</row>
    <row r="2316" spans="2:40">
      <c r="B2316" s="16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</row>
    <row r="2317" spans="2:40">
      <c r="B2317" s="16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</row>
    <row r="2318" spans="2:40">
      <c r="B2318" s="16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</row>
    <row r="2319" spans="2:40">
      <c r="B2319" s="16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</row>
    <row r="2320" spans="2:40">
      <c r="B2320" s="16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</row>
    <row r="2321" spans="2:40">
      <c r="B2321" s="16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</row>
    <row r="2322" spans="2:40">
      <c r="B2322" s="16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</row>
    <row r="2323" spans="2:40">
      <c r="B2323" s="16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</row>
    <row r="2324" spans="2:40">
      <c r="B2324" s="16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16"/>
      <c r="AH2324" s="16"/>
      <c r="AI2324" s="16"/>
      <c r="AJ2324" s="16"/>
      <c r="AK2324" s="16"/>
      <c r="AL2324" s="16"/>
      <c r="AM2324" s="16"/>
      <c r="AN2324" s="16"/>
    </row>
    <row r="2325" spans="2:40">
      <c r="B2325" s="16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Z76"/>
  <sheetViews>
    <sheetView showGridLines="0" workbookViewId="0"/>
  </sheetViews>
  <sheetFormatPr defaultRowHeight="12.75"/>
  <cols>
    <col min="1" max="1" width="21.7109375" style="59" bestFit="1" customWidth="1"/>
    <col min="2" max="2" width="16.28515625" style="59" bestFit="1" customWidth="1"/>
    <col min="3" max="3" width="15.42578125" style="59" customWidth="1"/>
    <col min="4" max="4" width="21.28515625" style="59" customWidth="1"/>
    <col min="5" max="5" width="9.7109375" style="59" bestFit="1" customWidth="1"/>
    <col min="6" max="6" width="9.140625" style="59"/>
    <col min="7" max="7" width="8.28515625" style="59" customWidth="1"/>
    <col min="8" max="8" width="15.5703125" style="59" bestFit="1" customWidth="1"/>
    <col min="9" max="13" width="9.140625" style="59"/>
    <col min="14" max="14" width="11.42578125" style="59" bestFit="1" customWidth="1"/>
    <col min="15" max="15" width="11.28515625" style="59" bestFit="1" customWidth="1"/>
    <col min="16" max="16" width="10" style="59" bestFit="1" customWidth="1"/>
    <col min="17" max="17" width="13.28515625" style="59" bestFit="1" customWidth="1"/>
    <col min="18" max="19" width="11.42578125" style="59" bestFit="1" customWidth="1"/>
    <col min="20" max="20" width="10" style="59" bestFit="1" customWidth="1"/>
    <col min="21" max="21" width="10.140625" style="59" bestFit="1" customWidth="1"/>
    <col min="22" max="23" width="9.7109375" style="59" bestFit="1" customWidth="1"/>
    <col min="24" max="250" width="9.140625" style="59"/>
    <col min="251" max="251" width="21.85546875" style="59" customWidth="1"/>
    <col min="252" max="252" width="9.140625" style="59"/>
    <col min="253" max="253" width="14.7109375" style="59" customWidth="1"/>
    <col min="254" max="254" width="12" style="59" customWidth="1"/>
    <col min="255" max="255" width="9.140625" style="59"/>
    <col min="256" max="256" width="10.42578125" style="59" bestFit="1" customWidth="1"/>
    <col min="257" max="257" width="21.7109375" style="59" bestFit="1" customWidth="1"/>
    <col min="258" max="258" width="22" style="59" bestFit="1" customWidth="1"/>
    <col min="259" max="259" width="14.42578125" style="59" customWidth="1"/>
    <col min="260" max="260" width="16.42578125" style="59" customWidth="1"/>
    <col min="261" max="506" width="9.140625" style="59"/>
    <col min="507" max="507" width="21.85546875" style="59" customWidth="1"/>
    <col min="508" max="508" width="9.140625" style="59"/>
    <col min="509" max="509" width="14.7109375" style="59" customWidth="1"/>
    <col min="510" max="510" width="12" style="59" customWidth="1"/>
    <col min="511" max="511" width="9.140625" style="59"/>
    <col min="512" max="512" width="10.42578125" style="59" bestFit="1" customWidth="1"/>
    <col min="513" max="513" width="21.7109375" style="59" bestFit="1" customWidth="1"/>
    <col min="514" max="514" width="22" style="59" bestFit="1" customWidth="1"/>
    <col min="515" max="515" width="14.42578125" style="59" customWidth="1"/>
    <col min="516" max="516" width="16.42578125" style="59" customWidth="1"/>
    <col min="517" max="762" width="9.140625" style="59"/>
    <col min="763" max="763" width="21.85546875" style="59" customWidth="1"/>
    <col min="764" max="764" width="9.140625" style="59"/>
    <col min="765" max="765" width="14.7109375" style="59" customWidth="1"/>
    <col min="766" max="766" width="12" style="59" customWidth="1"/>
    <col min="767" max="767" width="9.140625" style="59"/>
    <col min="768" max="768" width="10.42578125" style="59" bestFit="1" customWidth="1"/>
    <col min="769" max="769" width="21.7109375" style="59" bestFit="1" customWidth="1"/>
    <col min="770" max="770" width="22" style="59" bestFit="1" customWidth="1"/>
    <col min="771" max="771" width="14.42578125" style="59" customWidth="1"/>
    <col min="772" max="772" width="16.42578125" style="59" customWidth="1"/>
    <col min="773" max="1018" width="9.140625" style="59"/>
    <col min="1019" max="1019" width="21.85546875" style="59" customWidth="1"/>
    <col min="1020" max="1020" width="9.140625" style="59"/>
    <col min="1021" max="1021" width="14.7109375" style="59" customWidth="1"/>
    <col min="1022" max="1022" width="12" style="59" customWidth="1"/>
    <col min="1023" max="1023" width="9.140625" style="59"/>
    <col min="1024" max="1024" width="10.42578125" style="59" bestFit="1" customWidth="1"/>
    <col min="1025" max="1025" width="21.7109375" style="59" bestFit="1" customWidth="1"/>
    <col min="1026" max="1026" width="22" style="59" bestFit="1" customWidth="1"/>
    <col min="1027" max="1027" width="14.42578125" style="59" customWidth="1"/>
    <col min="1028" max="1028" width="16.42578125" style="59" customWidth="1"/>
    <col min="1029" max="1274" width="9.140625" style="59"/>
    <col min="1275" max="1275" width="21.85546875" style="59" customWidth="1"/>
    <col min="1276" max="1276" width="9.140625" style="59"/>
    <col min="1277" max="1277" width="14.7109375" style="59" customWidth="1"/>
    <col min="1278" max="1278" width="12" style="59" customWidth="1"/>
    <col min="1279" max="1279" width="9.140625" style="59"/>
    <col min="1280" max="1280" width="10.42578125" style="59" bestFit="1" customWidth="1"/>
    <col min="1281" max="1281" width="21.7109375" style="59" bestFit="1" customWidth="1"/>
    <col min="1282" max="1282" width="22" style="59" bestFit="1" customWidth="1"/>
    <col min="1283" max="1283" width="14.42578125" style="59" customWidth="1"/>
    <col min="1284" max="1284" width="16.42578125" style="59" customWidth="1"/>
    <col min="1285" max="1530" width="9.140625" style="59"/>
    <col min="1531" max="1531" width="21.85546875" style="59" customWidth="1"/>
    <col min="1532" max="1532" width="9.140625" style="59"/>
    <col min="1533" max="1533" width="14.7109375" style="59" customWidth="1"/>
    <col min="1534" max="1534" width="12" style="59" customWidth="1"/>
    <col min="1535" max="1535" width="9.140625" style="59"/>
    <col min="1536" max="1536" width="10.42578125" style="59" bestFit="1" customWidth="1"/>
    <col min="1537" max="1537" width="21.7109375" style="59" bestFit="1" customWidth="1"/>
    <col min="1538" max="1538" width="22" style="59" bestFit="1" customWidth="1"/>
    <col min="1539" max="1539" width="14.42578125" style="59" customWidth="1"/>
    <col min="1540" max="1540" width="16.42578125" style="59" customWidth="1"/>
    <col min="1541" max="1786" width="9.140625" style="59"/>
    <col min="1787" max="1787" width="21.85546875" style="59" customWidth="1"/>
    <col min="1788" max="1788" width="9.140625" style="59"/>
    <col min="1789" max="1789" width="14.7109375" style="59" customWidth="1"/>
    <col min="1790" max="1790" width="12" style="59" customWidth="1"/>
    <col min="1791" max="1791" width="9.140625" style="59"/>
    <col min="1792" max="1792" width="10.42578125" style="59" bestFit="1" customWidth="1"/>
    <col min="1793" max="1793" width="21.7109375" style="59" bestFit="1" customWidth="1"/>
    <col min="1794" max="1794" width="22" style="59" bestFit="1" customWidth="1"/>
    <col min="1795" max="1795" width="14.42578125" style="59" customWidth="1"/>
    <col min="1796" max="1796" width="16.42578125" style="59" customWidth="1"/>
    <col min="1797" max="2042" width="9.140625" style="59"/>
    <col min="2043" max="2043" width="21.85546875" style="59" customWidth="1"/>
    <col min="2044" max="2044" width="9.140625" style="59"/>
    <col min="2045" max="2045" width="14.7109375" style="59" customWidth="1"/>
    <col min="2046" max="2046" width="12" style="59" customWidth="1"/>
    <col min="2047" max="2047" width="9.140625" style="59"/>
    <col min="2048" max="2048" width="10.42578125" style="59" bestFit="1" customWidth="1"/>
    <col min="2049" max="2049" width="21.7109375" style="59" bestFit="1" customWidth="1"/>
    <col min="2050" max="2050" width="22" style="59" bestFit="1" customWidth="1"/>
    <col min="2051" max="2051" width="14.42578125" style="59" customWidth="1"/>
    <col min="2052" max="2052" width="16.42578125" style="59" customWidth="1"/>
    <col min="2053" max="2298" width="9.140625" style="59"/>
    <col min="2299" max="2299" width="21.85546875" style="59" customWidth="1"/>
    <col min="2300" max="2300" width="9.140625" style="59"/>
    <col min="2301" max="2301" width="14.7109375" style="59" customWidth="1"/>
    <col min="2302" max="2302" width="12" style="59" customWidth="1"/>
    <col min="2303" max="2303" width="9.140625" style="59"/>
    <col min="2304" max="2304" width="10.42578125" style="59" bestFit="1" customWidth="1"/>
    <col min="2305" max="2305" width="21.7109375" style="59" bestFit="1" customWidth="1"/>
    <col min="2306" max="2306" width="22" style="59" bestFit="1" customWidth="1"/>
    <col min="2307" max="2307" width="14.42578125" style="59" customWidth="1"/>
    <col min="2308" max="2308" width="16.42578125" style="59" customWidth="1"/>
    <col min="2309" max="2554" width="9.140625" style="59"/>
    <col min="2555" max="2555" width="21.85546875" style="59" customWidth="1"/>
    <col min="2556" max="2556" width="9.140625" style="59"/>
    <col min="2557" max="2557" width="14.7109375" style="59" customWidth="1"/>
    <col min="2558" max="2558" width="12" style="59" customWidth="1"/>
    <col min="2559" max="2559" width="9.140625" style="59"/>
    <col min="2560" max="2560" width="10.42578125" style="59" bestFit="1" customWidth="1"/>
    <col min="2561" max="2561" width="21.7109375" style="59" bestFit="1" customWidth="1"/>
    <col min="2562" max="2562" width="22" style="59" bestFit="1" customWidth="1"/>
    <col min="2563" max="2563" width="14.42578125" style="59" customWidth="1"/>
    <col min="2564" max="2564" width="16.42578125" style="59" customWidth="1"/>
    <col min="2565" max="2810" width="9.140625" style="59"/>
    <col min="2811" max="2811" width="21.85546875" style="59" customWidth="1"/>
    <col min="2812" max="2812" width="9.140625" style="59"/>
    <col min="2813" max="2813" width="14.7109375" style="59" customWidth="1"/>
    <col min="2814" max="2814" width="12" style="59" customWidth="1"/>
    <col min="2815" max="2815" width="9.140625" style="59"/>
    <col min="2816" max="2816" width="10.42578125" style="59" bestFit="1" customWidth="1"/>
    <col min="2817" max="2817" width="21.7109375" style="59" bestFit="1" customWidth="1"/>
    <col min="2818" max="2818" width="22" style="59" bestFit="1" customWidth="1"/>
    <col min="2819" max="2819" width="14.42578125" style="59" customWidth="1"/>
    <col min="2820" max="2820" width="16.42578125" style="59" customWidth="1"/>
    <col min="2821" max="3066" width="9.140625" style="59"/>
    <col min="3067" max="3067" width="21.85546875" style="59" customWidth="1"/>
    <col min="3068" max="3068" width="9.140625" style="59"/>
    <col min="3069" max="3069" width="14.7109375" style="59" customWidth="1"/>
    <col min="3070" max="3070" width="12" style="59" customWidth="1"/>
    <col min="3071" max="3071" width="9.140625" style="59"/>
    <col min="3072" max="3072" width="10.42578125" style="59" bestFit="1" customWidth="1"/>
    <col min="3073" max="3073" width="21.7109375" style="59" bestFit="1" customWidth="1"/>
    <col min="3074" max="3074" width="22" style="59" bestFit="1" customWidth="1"/>
    <col min="3075" max="3075" width="14.42578125" style="59" customWidth="1"/>
    <col min="3076" max="3076" width="16.42578125" style="59" customWidth="1"/>
    <col min="3077" max="3322" width="9.140625" style="59"/>
    <col min="3323" max="3323" width="21.85546875" style="59" customWidth="1"/>
    <col min="3324" max="3324" width="9.140625" style="59"/>
    <col min="3325" max="3325" width="14.7109375" style="59" customWidth="1"/>
    <col min="3326" max="3326" width="12" style="59" customWidth="1"/>
    <col min="3327" max="3327" width="9.140625" style="59"/>
    <col min="3328" max="3328" width="10.42578125" style="59" bestFit="1" customWidth="1"/>
    <col min="3329" max="3329" width="21.7109375" style="59" bestFit="1" customWidth="1"/>
    <col min="3330" max="3330" width="22" style="59" bestFit="1" customWidth="1"/>
    <col min="3331" max="3331" width="14.42578125" style="59" customWidth="1"/>
    <col min="3332" max="3332" width="16.42578125" style="59" customWidth="1"/>
    <col min="3333" max="3578" width="9.140625" style="59"/>
    <col min="3579" max="3579" width="21.85546875" style="59" customWidth="1"/>
    <col min="3580" max="3580" width="9.140625" style="59"/>
    <col min="3581" max="3581" width="14.7109375" style="59" customWidth="1"/>
    <col min="3582" max="3582" width="12" style="59" customWidth="1"/>
    <col min="3583" max="3583" width="9.140625" style="59"/>
    <col min="3584" max="3584" width="10.42578125" style="59" bestFit="1" customWidth="1"/>
    <col min="3585" max="3585" width="21.7109375" style="59" bestFit="1" customWidth="1"/>
    <col min="3586" max="3586" width="22" style="59" bestFit="1" customWidth="1"/>
    <col min="3587" max="3587" width="14.42578125" style="59" customWidth="1"/>
    <col min="3588" max="3588" width="16.42578125" style="59" customWidth="1"/>
    <col min="3589" max="3834" width="9.140625" style="59"/>
    <col min="3835" max="3835" width="21.85546875" style="59" customWidth="1"/>
    <col min="3836" max="3836" width="9.140625" style="59"/>
    <col min="3837" max="3837" width="14.7109375" style="59" customWidth="1"/>
    <col min="3838" max="3838" width="12" style="59" customWidth="1"/>
    <col min="3839" max="3839" width="9.140625" style="59"/>
    <col min="3840" max="3840" width="10.42578125" style="59" bestFit="1" customWidth="1"/>
    <col min="3841" max="3841" width="21.7109375" style="59" bestFit="1" customWidth="1"/>
    <col min="3842" max="3842" width="22" style="59" bestFit="1" customWidth="1"/>
    <col min="3843" max="3843" width="14.42578125" style="59" customWidth="1"/>
    <col min="3844" max="3844" width="16.42578125" style="59" customWidth="1"/>
    <col min="3845" max="4090" width="9.140625" style="59"/>
    <col min="4091" max="4091" width="21.85546875" style="59" customWidth="1"/>
    <col min="4092" max="4092" width="9.140625" style="59"/>
    <col min="4093" max="4093" width="14.7109375" style="59" customWidth="1"/>
    <col min="4094" max="4094" width="12" style="59" customWidth="1"/>
    <col min="4095" max="4095" width="9.140625" style="59"/>
    <col min="4096" max="4096" width="10.42578125" style="59" bestFit="1" customWidth="1"/>
    <col min="4097" max="4097" width="21.7109375" style="59" bestFit="1" customWidth="1"/>
    <col min="4098" max="4098" width="22" style="59" bestFit="1" customWidth="1"/>
    <col min="4099" max="4099" width="14.42578125" style="59" customWidth="1"/>
    <col min="4100" max="4100" width="16.42578125" style="59" customWidth="1"/>
    <col min="4101" max="4346" width="9.140625" style="59"/>
    <col min="4347" max="4347" width="21.85546875" style="59" customWidth="1"/>
    <col min="4348" max="4348" width="9.140625" style="59"/>
    <col min="4349" max="4349" width="14.7109375" style="59" customWidth="1"/>
    <col min="4350" max="4350" width="12" style="59" customWidth="1"/>
    <col min="4351" max="4351" width="9.140625" style="59"/>
    <col min="4352" max="4352" width="10.42578125" style="59" bestFit="1" customWidth="1"/>
    <col min="4353" max="4353" width="21.7109375" style="59" bestFit="1" customWidth="1"/>
    <col min="4354" max="4354" width="22" style="59" bestFit="1" customWidth="1"/>
    <col min="4355" max="4355" width="14.42578125" style="59" customWidth="1"/>
    <col min="4356" max="4356" width="16.42578125" style="59" customWidth="1"/>
    <col min="4357" max="4602" width="9.140625" style="59"/>
    <col min="4603" max="4603" width="21.85546875" style="59" customWidth="1"/>
    <col min="4604" max="4604" width="9.140625" style="59"/>
    <col min="4605" max="4605" width="14.7109375" style="59" customWidth="1"/>
    <col min="4606" max="4606" width="12" style="59" customWidth="1"/>
    <col min="4607" max="4607" width="9.140625" style="59"/>
    <col min="4608" max="4608" width="10.42578125" style="59" bestFit="1" customWidth="1"/>
    <col min="4609" max="4609" width="21.7109375" style="59" bestFit="1" customWidth="1"/>
    <col min="4610" max="4610" width="22" style="59" bestFit="1" customWidth="1"/>
    <col min="4611" max="4611" width="14.42578125" style="59" customWidth="1"/>
    <col min="4612" max="4612" width="16.42578125" style="59" customWidth="1"/>
    <col min="4613" max="4858" width="9.140625" style="59"/>
    <col min="4859" max="4859" width="21.85546875" style="59" customWidth="1"/>
    <col min="4860" max="4860" width="9.140625" style="59"/>
    <col min="4861" max="4861" width="14.7109375" style="59" customWidth="1"/>
    <col min="4862" max="4862" width="12" style="59" customWidth="1"/>
    <col min="4863" max="4863" width="9.140625" style="59"/>
    <col min="4864" max="4864" width="10.42578125" style="59" bestFit="1" customWidth="1"/>
    <col min="4865" max="4865" width="21.7109375" style="59" bestFit="1" customWidth="1"/>
    <col min="4866" max="4866" width="22" style="59" bestFit="1" customWidth="1"/>
    <col min="4867" max="4867" width="14.42578125" style="59" customWidth="1"/>
    <col min="4868" max="4868" width="16.42578125" style="59" customWidth="1"/>
    <col min="4869" max="5114" width="9.140625" style="59"/>
    <col min="5115" max="5115" width="21.85546875" style="59" customWidth="1"/>
    <col min="5116" max="5116" width="9.140625" style="59"/>
    <col min="5117" max="5117" width="14.7109375" style="59" customWidth="1"/>
    <col min="5118" max="5118" width="12" style="59" customWidth="1"/>
    <col min="5119" max="5119" width="9.140625" style="59"/>
    <col min="5120" max="5120" width="10.42578125" style="59" bestFit="1" customWidth="1"/>
    <col min="5121" max="5121" width="21.7109375" style="59" bestFit="1" customWidth="1"/>
    <col min="5122" max="5122" width="22" style="59" bestFit="1" customWidth="1"/>
    <col min="5123" max="5123" width="14.42578125" style="59" customWidth="1"/>
    <col min="5124" max="5124" width="16.42578125" style="59" customWidth="1"/>
    <col min="5125" max="5370" width="9.140625" style="59"/>
    <col min="5371" max="5371" width="21.85546875" style="59" customWidth="1"/>
    <col min="5372" max="5372" width="9.140625" style="59"/>
    <col min="5373" max="5373" width="14.7109375" style="59" customWidth="1"/>
    <col min="5374" max="5374" width="12" style="59" customWidth="1"/>
    <col min="5375" max="5375" width="9.140625" style="59"/>
    <col min="5376" max="5376" width="10.42578125" style="59" bestFit="1" customWidth="1"/>
    <col min="5377" max="5377" width="21.7109375" style="59" bestFit="1" customWidth="1"/>
    <col min="5378" max="5378" width="22" style="59" bestFit="1" customWidth="1"/>
    <col min="5379" max="5379" width="14.42578125" style="59" customWidth="1"/>
    <col min="5380" max="5380" width="16.42578125" style="59" customWidth="1"/>
    <col min="5381" max="5626" width="9.140625" style="59"/>
    <col min="5627" max="5627" width="21.85546875" style="59" customWidth="1"/>
    <col min="5628" max="5628" width="9.140625" style="59"/>
    <col min="5629" max="5629" width="14.7109375" style="59" customWidth="1"/>
    <col min="5630" max="5630" width="12" style="59" customWidth="1"/>
    <col min="5631" max="5631" width="9.140625" style="59"/>
    <col min="5632" max="5632" width="10.42578125" style="59" bestFit="1" customWidth="1"/>
    <col min="5633" max="5633" width="21.7109375" style="59" bestFit="1" customWidth="1"/>
    <col min="5634" max="5634" width="22" style="59" bestFit="1" customWidth="1"/>
    <col min="5635" max="5635" width="14.42578125" style="59" customWidth="1"/>
    <col min="5636" max="5636" width="16.42578125" style="59" customWidth="1"/>
    <col min="5637" max="5882" width="9.140625" style="59"/>
    <col min="5883" max="5883" width="21.85546875" style="59" customWidth="1"/>
    <col min="5884" max="5884" width="9.140625" style="59"/>
    <col min="5885" max="5885" width="14.7109375" style="59" customWidth="1"/>
    <col min="5886" max="5886" width="12" style="59" customWidth="1"/>
    <col min="5887" max="5887" width="9.140625" style="59"/>
    <col min="5888" max="5888" width="10.42578125" style="59" bestFit="1" customWidth="1"/>
    <col min="5889" max="5889" width="21.7109375" style="59" bestFit="1" customWidth="1"/>
    <col min="5890" max="5890" width="22" style="59" bestFit="1" customWidth="1"/>
    <col min="5891" max="5891" width="14.42578125" style="59" customWidth="1"/>
    <col min="5892" max="5892" width="16.42578125" style="59" customWidth="1"/>
    <col min="5893" max="6138" width="9.140625" style="59"/>
    <col min="6139" max="6139" width="21.85546875" style="59" customWidth="1"/>
    <col min="6140" max="6140" width="9.140625" style="59"/>
    <col min="6141" max="6141" width="14.7109375" style="59" customWidth="1"/>
    <col min="6142" max="6142" width="12" style="59" customWidth="1"/>
    <col min="6143" max="6143" width="9.140625" style="59"/>
    <col min="6144" max="6144" width="10.42578125" style="59" bestFit="1" customWidth="1"/>
    <col min="6145" max="6145" width="21.7109375" style="59" bestFit="1" customWidth="1"/>
    <col min="6146" max="6146" width="22" style="59" bestFit="1" customWidth="1"/>
    <col min="6147" max="6147" width="14.42578125" style="59" customWidth="1"/>
    <col min="6148" max="6148" width="16.42578125" style="59" customWidth="1"/>
    <col min="6149" max="6394" width="9.140625" style="59"/>
    <col min="6395" max="6395" width="21.85546875" style="59" customWidth="1"/>
    <col min="6396" max="6396" width="9.140625" style="59"/>
    <col min="6397" max="6397" width="14.7109375" style="59" customWidth="1"/>
    <col min="6398" max="6398" width="12" style="59" customWidth="1"/>
    <col min="6399" max="6399" width="9.140625" style="59"/>
    <col min="6400" max="6400" width="10.42578125" style="59" bestFit="1" customWidth="1"/>
    <col min="6401" max="6401" width="21.7109375" style="59" bestFit="1" customWidth="1"/>
    <col min="6402" max="6402" width="22" style="59" bestFit="1" customWidth="1"/>
    <col min="6403" max="6403" width="14.42578125" style="59" customWidth="1"/>
    <col min="6404" max="6404" width="16.42578125" style="59" customWidth="1"/>
    <col min="6405" max="6650" width="9.140625" style="59"/>
    <col min="6651" max="6651" width="21.85546875" style="59" customWidth="1"/>
    <col min="6652" max="6652" width="9.140625" style="59"/>
    <col min="6653" max="6653" width="14.7109375" style="59" customWidth="1"/>
    <col min="6654" max="6654" width="12" style="59" customWidth="1"/>
    <col min="6655" max="6655" width="9.140625" style="59"/>
    <col min="6656" max="6656" width="10.42578125" style="59" bestFit="1" customWidth="1"/>
    <col min="6657" max="6657" width="21.7109375" style="59" bestFit="1" customWidth="1"/>
    <col min="6658" max="6658" width="22" style="59" bestFit="1" customWidth="1"/>
    <col min="6659" max="6659" width="14.42578125" style="59" customWidth="1"/>
    <col min="6660" max="6660" width="16.42578125" style="59" customWidth="1"/>
    <col min="6661" max="6906" width="9.140625" style="59"/>
    <col min="6907" max="6907" width="21.85546875" style="59" customWidth="1"/>
    <col min="6908" max="6908" width="9.140625" style="59"/>
    <col min="6909" max="6909" width="14.7109375" style="59" customWidth="1"/>
    <col min="6910" max="6910" width="12" style="59" customWidth="1"/>
    <col min="6911" max="6911" width="9.140625" style="59"/>
    <col min="6912" max="6912" width="10.42578125" style="59" bestFit="1" customWidth="1"/>
    <col min="6913" max="6913" width="21.7109375" style="59" bestFit="1" customWidth="1"/>
    <col min="6914" max="6914" width="22" style="59" bestFit="1" customWidth="1"/>
    <col min="6915" max="6915" width="14.42578125" style="59" customWidth="1"/>
    <col min="6916" max="6916" width="16.42578125" style="59" customWidth="1"/>
    <col min="6917" max="7162" width="9.140625" style="59"/>
    <col min="7163" max="7163" width="21.85546875" style="59" customWidth="1"/>
    <col min="7164" max="7164" width="9.140625" style="59"/>
    <col min="7165" max="7165" width="14.7109375" style="59" customWidth="1"/>
    <col min="7166" max="7166" width="12" style="59" customWidth="1"/>
    <col min="7167" max="7167" width="9.140625" style="59"/>
    <col min="7168" max="7168" width="10.42578125" style="59" bestFit="1" customWidth="1"/>
    <col min="7169" max="7169" width="21.7109375" style="59" bestFit="1" customWidth="1"/>
    <col min="7170" max="7170" width="22" style="59" bestFit="1" customWidth="1"/>
    <col min="7171" max="7171" width="14.42578125" style="59" customWidth="1"/>
    <col min="7172" max="7172" width="16.42578125" style="59" customWidth="1"/>
    <col min="7173" max="7418" width="9.140625" style="59"/>
    <col min="7419" max="7419" width="21.85546875" style="59" customWidth="1"/>
    <col min="7420" max="7420" width="9.140625" style="59"/>
    <col min="7421" max="7421" width="14.7109375" style="59" customWidth="1"/>
    <col min="7422" max="7422" width="12" style="59" customWidth="1"/>
    <col min="7423" max="7423" width="9.140625" style="59"/>
    <col min="7424" max="7424" width="10.42578125" style="59" bestFit="1" customWidth="1"/>
    <col min="7425" max="7425" width="21.7109375" style="59" bestFit="1" customWidth="1"/>
    <col min="7426" max="7426" width="22" style="59" bestFit="1" customWidth="1"/>
    <col min="7427" max="7427" width="14.42578125" style="59" customWidth="1"/>
    <col min="7428" max="7428" width="16.42578125" style="59" customWidth="1"/>
    <col min="7429" max="7674" width="9.140625" style="59"/>
    <col min="7675" max="7675" width="21.85546875" style="59" customWidth="1"/>
    <col min="7676" max="7676" width="9.140625" style="59"/>
    <col min="7677" max="7677" width="14.7109375" style="59" customWidth="1"/>
    <col min="7678" max="7678" width="12" style="59" customWidth="1"/>
    <col min="7679" max="7679" width="9.140625" style="59"/>
    <col min="7680" max="7680" width="10.42578125" style="59" bestFit="1" customWidth="1"/>
    <col min="7681" max="7681" width="21.7109375" style="59" bestFit="1" customWidth="1"/>
    <col min="7682" max="7682" width="22" style="59" bestFit="1" customWidth="1"/>
    <col min="7683" max="7683" width="14.42578125" style="59" customWidth="1"/>
    <col min="7684" max="7684" width="16.42578125" style="59" customWidth="1"/>
    <col min="7685" max="7930" width="9.140625" style="59"/>
    <col min="7931" max="7931" width="21.85546875" style="59" customWidth="1"/>
    <col min="7932" max="7932" width="9.140625" style="59"/>
    <col min="7933" max="7933" width="14.7109375" style="59" customWidth="1"/>
    <col min="7934" max="7934" width="12" style="59" customWidth="1"/>
    <col min="7935" max="7935" width="9.140625" style="59"/>
    <col min="7936" max="7936" width="10.42578125" style="59" bestFit="1" customWidth="1"/>
    <col min="7937" max="7937" width="21.7109375" style="59" bestFit="1" customWidth="1"/>
    <col min="7938" max="7938" width="22" style="59" bestFit="1" customWidth="1"/>
    <col min="7939" max="7939" width="14.42578125" style="59" customWidth="1"/>
    <col min="7940" max="7940" width="16.42578125" style="59" customWidth="1"/>
    <col min="7941" max="8186" width="9.140625" style="59"/>
    <col min="8187" max="8187" width="21.85546875" style="59" customWidth="1"/>
    <col min="8188" max="8188" width="9.140625" style="59"/>
    <col min="8189" max="8189" width="14.7109375" style="59" customWidth="1"/>
    <col min="8190" max="8190" width="12" style="59" customWidth="1"/>
    <col min="8191" max="8191" width="9.140625" style="59"/>
    <col min="8192" max="8192" width="10.42578125" style="59" bestFit="1" customWidth="1"/>
    <col min="8193" max="8193" width="21.7109375" style="59" bestFit="1" customWidth="1"/>
    <col min="8194" max="8194" width="22" style="59" bestFit="1" customWidth="1"/>
    <col min="8195" max="8195" width="14.42578125" style="59" customWidth="1"/>
    <col min="8196" max="8196" width="16.42578125" style="59" customWidth="1"/>
    <col min="8197" max="8442" width="9.140625" style="59"/>
    <col min="8443" max="8443" width="21.85546875" style="59" customWidth="1"/>
    <col min="8444" max="8444" width="9.140625" style="59"/>
    <col min="8445" max="8445" width="14.7109375" style="59" customWidth="1"/>
    <col min="8446" max="8446" width="12" style="59" customWidth="1"/>
    <col min="8447" max="8447" width="9.140625" style="59"/>
    <col min="8448" max="8448" width="10.42578125" style="59" bestFit="1" customWidth="1"/>
    <col min="8449" max="8449" width="21.7109375" style="59" bestFit="1" customWidth="1"/>
    <col min="8450" max="8450" width="22" style="59" bestFit="1" customWidth="1"/>
    <col min="8451" max="8451" width="14.42578125" style="59" customWidth="1"/>
    <col min="8452" max="8452" width="16.42578125" style="59" customWidth="1"/>
    <col min="8453" max="8698" width="9.140625" style="59"/>
    <col min="8699" max="8699" width="21.85546875" style="59" customWidth="1"/>
    <col min="8700" max="8700" width="9.140625" style="59"/>
    <col min="8701" max="8701" width="14.7109375" style="59" customWidth="1"/>
    <col min="8702" max="8702" width="12" style="59" customWidth="1"/>
    <col min="8703" max="8703" width="9.140625" style="59"/>
    <col min="8704" max="8704" width="10.42578125" style="59" bestFit="1" customWidth="1"/>
    <col min="8705" max="8705" width="21.7109375" style="59" bestFit="1" customWidth="1"/>
    <col min="8706" max="8706" width="22" style="59" bestFit="1" customWidth="1"/>
    <col min="8707" max="8707" width="14.42578125" style="59" customWidth="1"/>
    <col min="8708" max="8708" width="16.42578125" style="59" customWidth="1"/>
    <col min="8709" max="8954" width="9.140625" style="59"/>
    <col min="8955" max="8955" width="21.85546875" style="59" customWidth="1"/>
    <col min="8956" max="8956" width="9.140625" style="59"/>
    <col min="8957" max="8957" width="14.7109375" style="59" customWidth="1"/>
    <col min="8958" max="8958" width="12" style="59" customWidth="1"/>
    <col min="8959" max="8959" width="9.140625" style="59"/>
    <col min="8960" max="8960" width="10.42578125" style="59" bestFit="1" customWidth="1"/>
    <col min="8961" max="8961" width="21.7109375" style="59" bestFit="1" customWidth="1"/>
    <col min="8962" max="8962" width="22" style="59" bestFit="1" customWidth="1"/>
    <col min="8963" max="8963" width="14.42578125" style="59" customWidth="1"/>
    <col min="8964" max="8964" width="16.42578125" style="59" customWidth="1"/>
    <col min="8965" max="9210" width="9.140625" style="59"/>
    <col min="9211" max="9211" width="21.85546875" style="59" customWidth="1"/>
    <col min="9212" max="9212" width="9.140625" style="59"/>
    <col min="9213" max="9213" width="14.7109375" style="59" customWidth="1"/>
    <col min="9214" max="9214" width="12" style="59" customWidth="1"/>
    <col min="9215" max="9215" width="9.140625" style="59"/>
    <col min="9216" max="9216" width="10.42578125" style="59" bestFit="1" customWidth="1"/>
    <col min="9217" max="9217" width="21.7109375" style="59" bestFit="1" customWidth="1"/>
    <col min="9218" max="9218" width="22" style="59" bestFit="1" customWidth="1"/>
    <col min="9219" max="9219" width="14.42578125" style="59" customWidth="1"/>
    <col min="9220" max="9220" width="16.42578125" style="59" customWidth="1"/>
    <col min="9221" max="9466" width="9.140625" style="59"/>
    <col min="9467" max="9467" width="21.85546875" style="59" customWidth="1"/>
    <col min="9468" max="9468" width="9.140625" style="59"/>
    <col min="9469" max="9469" width="14.7109375" style="59" customWidth="1"/>
    <col min="9470" max="9470" width="12" style="59" customWidth="1"/>
    <col min="9471" max="9471" width="9.140625" style="59"/>
    <col min="9472" max="9472" width="10.42578125" style="59" bestFit="1" customWidth="1"/>
    <col min="9473" max="9473" width="21.7109375" style="59" bestFit="1" customWidth="1"/>
    <col min="9474" max="9474" width="22" style="59" bestFit="1" customWidth="1"/>
    <col min="9475" max="9475" width="14.42578125" style="59" customWidth="1"/>
    <col min="9476" max="9476" width="16.42578125" style="59" customWidth="1"/>
    <col min="9477" max="9722" width="9.140625" style="59"/>
    <col min="9723" max="9723" width="21.85546875" style="59" customWidth="1"/>
    <col min="9724" max="9724" width="9.140625" style="59"/>
    <col min="9725" max="9725" width="14.7109375" style="59" customWidth="1"/>
    <col min="9726" max="9726" width="12" style="59" customWidth="1"/>
    <col min="9727" max="9727" width="9.140625" style="59"/>
    <col min="9728" max="9728" width="10.42578125" style="59" bestFit="1" customWidth="1"/>
    <col min="9729" max="9729" width="21.7109375" style="59" bestFit="1" customWidth="1"/>
    <col min="9730" max="9730" width="22" style="59" bestFit="1" customWidth="1"/>
    <col min="9731" max="9731" width="14.42578125" style="59" customWidth="1"/>
    <col min="9732" max="9732" width="16.42578125" style="59" customWidth="1"/>
    <col min="9733" max="9978" width="9.140625" style="59"/>
    <col min="9979" max="9979" width="21.85546875" style="59" customWidth="1"/>
    <col min="9980" max="9980" width="9.140625" style="59"/>
    <col min="9981" max="9981" width="14.7109375" style="59" customWidth="1"/>
    <col min="9982" max="9982" width="12" style="59" customWidth="1"/>
    <col min="9983" max="9983" width="9.140625" style="59"/>
    <col min="9984" max="9984" width="10.42578125" style="59" bestFit="1" customWidth="1"/>
    <col min="9985" max="9985" width="21.7109375" style="59" bestFit="1" customWidth="1"/>
    <col min="9986" max="9986" width="22" style="59" bestFit="1" customWidth="1"/>
    <col min="9987" max="9987" width="14.42578125" style="59" customWidth="1"/>
    <col min="9988" max="9988" width="16.42578125" style="59" customWidth="1"/>
    <col min="9989" max="10234" width="9.140625" style="59"/>
    <col min="10235" max="10235" width="21.85546875" style="59" customWidth="1"/>
    <col min="10236" max="10236" width="9.140625" style="59"/>
    <col min="10237" max="10237" width="14.7109375" style="59" customWidth="1"/>
    <col min="10238" max="10238" width="12" style="59" customWidth="1"/>
    <col min="10239" max="10239" width="9.140625" style="59"/>
    <col min="10240" max="10240" width="10.42578125" style="59" bestFit="1" customWidth="1"/>
    <col min="10241" max="10241" width="21.7109375" style="59" bestFit="1" customWidth="1"/>
    <col min="10242" max="10242" width="22" style="59" bestFit="1" customWidth="1"/>
    <col min="10243" max="10243" width="14.42578125" style="59" customWidth="1"/>
    <col min="10244" max="10244" width="16.42578125" style="59" customWidth="1"/>
    <col min="10245" max="10490" width="9.140625" style="59"/>
    <col min="10491" max="10491" width="21.85546875" style="59" customWidth="1"/>
    <col min="10492" max="10492" width="9.140625" style="59"/>
    <col min="10493" max="10493" width="14.7109375" style="59" customWidth="1"/>
    <col min="10494" max="10494" width="12" style="59" customWidth="1"/>
    <col min="10495" max="10495" width="9.140625" style="59"/>
    <col min="10496" max="10496" width="10.42578125" style="59" bestFit="1" customWidth="1"/>
    <col min="10497" max="10497" width="21.7109375" style="59" bestFit="1" customWidth="1"/>
    <col min="10498" max="10498" width="22" style="59" bestFit="1" customWidth="1"/>
    <col min="10499" max="10499" width="14.42578125" style="59" customWidth="1"/>
    <col min="10500" max="10500" width="16.42578125" style="59" customWidth="1"/>
    <col min="10501" max="10746" width="9.140625" style="59"/>
    <col min="10747" max="10747" width="21.85546875" style="59" customWidth="1"/>
    <col min="10748" max="10748" width="9.140625" style="59"/>
    <col min="10749" max="10749" width="14.7109375" style="59" customWidth="1"/>
    <col min="10750" max="10750" width="12" style="59" customWidth="1"/>
    <col min="10751" max="10751" width="9.140625" style="59"/>
    <col min="10752" max="10752" width="10.42578125" style="59" bestFit="1" customWidth="1"/>
    <col min="10753" max="10753" width="21.7109375" style="59" bestFit="1" customWidth="1"/>
    <col min="10754" max="10754" width="22" style="59" bestFit="1" customWidth="1"/>
    <col min="10755" max="10755" width="14.42578125" style="59" customWidth="1"/>
    <col min="10756" max="10756" width="16.42578125" style="59" customWidth="1"/>
    <col min="10757" max="11002" width="9.140625" style="59"/>
    <col min="11003" max="11003" width="21.85546875" style="59" customWidth="1"/>
    <col min="11004" max="11004" width="9.140625" style="59"/>
    <col min="11005" max="11005" width="14.7109375" style="59" customWidth="1"/>
    <col min="11006" max="11006" width="12" style="59" customWidth="1"/>
    <col min="11007" max="11007" width="9.140625" style="59"/>
    <col min="11008" max="11008" width="10.42578125" style="59" bestFit="1" customWidth="1"/>
    <col min="11009" max="11009" width="21.7109375" style="59" bestFit="1" customWidth="1"/>
    <col min="11010" max="11010" width="22" style="59" bestFit="1" customWidth="1"/>
    <col min="11011" max="11011" width="14.42578125" style="59" customWidth="1"/>
    <col min="11012" max="11012" width="16.42578125" style="59" customWidth="1"/>
    <col min="11013" max="11258" width="9.140625" style="59"/>
    <col min="11259" max="11259" width="21.85546875" style="59" customWidth="1"/>
    <col min="11260" max="11260" width="9.140625" style="59"/>
    <col min="11261" max="11261" width="14.7109375" style="59" customWidth="1"/>
    <col min="11262" max="11262" width="12" style="59" customWidth="1"/>
    <col min="11263" max="11263" width="9.140625" style="59"/>
    <col min="11264" max="11264" width="10.42578125" style="59" bestFit="1" customWidth="1"/>
    <col min="11265" max="11265" width="21.7109375" style="59" bestFit="1" customWidth="1"/>
    <col min="11266" max="11266" width="22" style="59" bestFit="1" customWidth="1"/>
    <col min="11267" max="11267" width="14.42578125" style="59" customWidth="1"/>
    <col min="11268" max="11268" width="16.42578125" style="59" customWidth="1"/>
    <col min="11269" max="11514" width="9.140625" style="59"/>
    <col min="11515" max="11515" width="21.85546875" style="59" customWidth="1"/>
    <col min="11516" max="11516" width="9.140625" style="59"/>
    <col min="11517" max="11517" width="14.7109375" style="59" customWidth="1"/>
    <col min="11518" max="11518" width="12" style="59" customWidth="1"/>
    <col min="11519" max="11519" width="9.140625" style="59"/>
    <col min="11520" max="11520" width="10.42578125" style="59" bestFit="1" customWidth="1"/>
    <col min="11521" max="11521" width="21.7109375" style="59" bestFit="1" customWidth="1"/>
    <col min="11522" max="11522" width="22" style="59" bestFit="1" customWidth="1"/>
    <col min="11523" max="11523" width="14.42578125" style="59" customWidth="1"/>
    <col min="11524" max="11524" width="16.42578125" style="59" customWidth="1"/>
    <col min="11525" max="11770" width="9.140625" style="59"/>
    <col min="11771" max="11771" width="21.85546875" style="59" customWidth="1"/>
    <col min="11772" max="11772" width="9.140625" style="59"/>
    <col min="11773" max="11773" width="14.7109375" style="59" customWidth="1"/>
    <col min="11774" max="11774" width="12" style="59" customWidth="1"/>
    <col min="11775" max="11775" width="9.140625" style="59"/>
    <col min="11776" max="11776" width="10.42578125" style="59" bestFit="1" customWidth="1"/>
    <col min="11777" max="11777" width="21.7109375" style="59" bestFit="1" customWidth="1"/>
    <col min="11778" max="11778" width="22" style="59" bestFit="1" customWidth="1"/>
    <col min="11779" max="11779" width="14.42578125" style="59" customWidth="1"/>
    <col min="11780" max="11780" width="16.42578125" style="59" customWidth="1"/>
    <col min="11781" max="12026" width="9.140625" style="59"/>
    <col min="12027" max="12027" width="21.85546875" style="59" customWidth="1"/>
    <col min="12028" max="12028" width="9.140625" style="59"/>
    <col min="12029" max="12029" width="14.7109375" style="59" customWidth="1"/>
    <col min="12030" max="12030" width="12" style="59" customWidth="1"/>
    <col min="12031" max="12031" width="9.140625" style="59"/>
    <col min="12032" max="12032" width="10.42578125" style="59" bestFit="1" customWidth="1"/>
    <col min="12033" max="12033" width="21.7109375" style="59" bestFit="1" customWidth="1"/>
    <col min="12034" max="12034" width="22" style="59" bestFit="1" customWidth="1"/>
    <col min="12035" max="12035" width="14.42578125" style="59" customWidth="1"/>
    <col min="12036" max="12036" width="16.42578125" style="59" customWidth="1"/>
    <col min="12037" max="12282" width="9.140625" style="59"/>
    <col min="12283" max="12283" width="21.85546875" style="59" customWidth="1"/>
    <col min="12284" max="12284" width="9.140625" style="59"/>
    <col min="12285" max="12285" width="14.7109375" style="59" customWidth="1"/>
    <col min="12286" max="12286" width="12" style="59" customWidth="1"/>
    <col min="12287" max="12287" width="9.140625" style="59"/>
    <col min="12288" max="12288" width="10.42578125" style="59" bestFit="1" customWidth="1"/>
    <col min="12289" max="12289" width="21.7109375" style="59" bestFit="1" customWidth="1"/>
    <col min="12290" max="12290" width="22" style="59" bestFit="1" customWidth="1"/>
    <col min="12291" max="12291" width="14.42578125" style="59" customWidth="1"/>
    <col min="12292" max="12292" width="16.42578125" style="59" customWidth="1"/>
    <col min="12293" max="12538" width="9.140625" style="59"/>
    <col min="12539" max="12539" width="21.85546875" style="59" customWidth="1"/>
    <col min="12540" max="12540" width="9.140625" style="59"/>
    <col min="12541" max="12541" width="14.7109375" style="59" customWidth="1"/>
    <col min="12542" max="12542" width="12" style="59" customWidth="1"/>
    <col min="12543" max="12543" width="9.140625" style="59"/>
    <col min="12544" max="12544" width="10.42578125" style="59" bestFit="1" customWidth="1"/>
    <col min="12545" max="12545" width="21.7109375" style="59" bestFit="1" customWidth="1"/>
    <col min="12546" max="12546" width="22" style="59" bestFit="1" customWidth="1"/>
    <col min="12547" max="12547" width="14.42578125" style="59" customWidth="1"/>
    <col min="12548" max="12548" width="16.42578125" style="59" customWidth="1"/>
    <col min="12549" max="12794" width="9.140625" style="59"/>
    <col min="12795" max="12795" width="21.85546875" style="59" customWidth="1"/>
    <col min="12796" max="12796" width="9.140625" style="59"/>
    <col min="12797" max="12797" width="14.7109375" style="59" customWidth="1"/>
    <col min="12798" max="12798" width="12" style="59" customWidth="1"/>
    <col min="12799" max="12799" width="9.140625" style="59"/>
    <col min="12800" max="12800" width="10.42578125" style="59" bestFit="1" customWidth="1"/>
    <col min="12801" max="12801" width="21.7109375" style="59" bestFit="1" customWidth="1"/>
    <col min="12802" max="12802" width="22" style="59" bestFit="1" customWidth="1"/>
    <col min="12803" max="12803" width="14.42578125" style="59" customWidth="1"/>
    <col min="12804" max="12804" width="16.42578125" style="59" customWidth="1"/>
    <col min="12805" max="13050" width="9.140625" style="59"/>
    <col min="13051" max="13051" width="21.85546875" style="59" customWidth="1"/>
    <col min="13052" max="13052" width="9.140625" style="59"/>
    <col min="13053" max="13053" width="14.7109375" style="59" customWidth="1"/>
    <col min="13054" max="13054" width="12" style="59" customWidth="1"/>
    <col min="13055" max="13055" width="9.140625" style="59"/>
    <col min="13056" max="13056" width="10.42578125" style="59" bestFit="1" customWidth="1"/>
    <col min="13057" max="13057" width="21.7109375" style="59" bestFit="1" customWidth="1"/>
    <col min="13058" max="13058" width="22" style="59" bestFit="1" customWidth="1"/>
    <col min="13059" max="13059" width="14.42578125" style="59" customWidth="1"/>
    <col min="13060" max="13060" width="16.42578125" style="59" customWidth="1"/>
    <col min="13061" max="13306" width="9.140625" style="59"/>
    <col min="13307" max="13307" width="21.85546875" style="59" customWidth="1"/>
    <col min="13308" max="13308" width="9.140625" style="59"/>
    <col min="13309" max="13309" width="14.7109375" style="59" customWidth="1"/>
    <col min="13310" max="13310" width="12" style="59" customWidth="1"/>
    <col min="13311" max="13311" width="9.140625" style="59"/>
    <col min="13312" max="13312" width="10.42578125" style="59" bestFit="1" customWidth="1"/>
    <col min="13313" max="13313" width="21.7109375" style="59" bestFit="1" customWidth="1"/>
    <col min="13314" max="13314" width="22" style="59" bestFit="1" customWidth="1"/>
    <col min="13315" max="13315" width="14.42578125" style="59" customWidth="1"/>
    <col min="13316" max="13316" width="16.42578125" style="59" customWidth="1"/>
    <col min="13317" max="13562" width="9.140625" style="59"/>
    <col min="13563" max="13563" width="21.85546875" style="59" customWidth="1"/>
    <col min="13564" max="13564" width="9.140625" style="59"/>
    <col min="13565" max="13565" width="14.7109375" style="59" customWidth="1"/>
    <col min="13566" max="13566" width="12" style="59" customWidth="1"/>
    <col min="13567" max="13567" width="9.140625" style="59"/>
    <col min="13568" max="13568" width="10.42578125" style="59" bestFit="1" customWidth="1"/>
    <col min="13569" max="13569" width="21.7109375" style="59" bestFit="1" customWidth="1"/>
    <col min="13570" max="13570" width="22" style="59" bestFit="1" customWidth="1"/>
    <col min="13571" max="13571" width="14.42578125" style="59" customWidth="1"/>
    <col min="13572" max="13572" width="16.42578125" style="59" customWidth="1"/>
    <col min="13573" max="13818" width="9.140625" style="59"/>
    <col min="13819" max="13819" width="21.85546875" style="59" customWidth="1"/>
    <col min="13820" max="13820" width="9.140625" style="59"/>
    <col min="13821" max="13821" width="14.7109375" style="59" customWidth="1"/>
    <col min="13822" max="13822" width="12" style="59" customWidth="1"/>
    <col min="13823" max="13823" width="9.140625" style="59"/>
    <col min="13824" max="13824" width="10.42578125" style="59" bestFit="1" customWidth="1"/>
    <col min="13825" max="13825" width="21.7109375" style="59" bestFit="1" customWidth="1"/>
    <col min="13826" max="13826" width="22" style="59" bestFit="1" customWidth="1"/>
    <col min="13827" max="13827" width="14.42578125" style="59" customWidth="1"/>
    <col min="13828" max="13828" width="16.42578125" style="59" customWidth="1"/>
    <col min="13829" max="14074" width="9.140625" style="59"/>
    <col min="14075" max="14075" width="21.85546875" style="59" customWidth="1"/>
    <col min="14076" max="14076" width="9.140625" style="59"/>
    <col min="14077" max="14077" width="14.7109375" style="59" customWidth="1"/>
    <col min="14078" max="14078" width="12" style="59" customWidth="1"/>
    <col min="14079" max="14079" width="9.140625" style="59"/>
    <col min="14080" max="14080" width="10.42578125" style="59" bestFit="1" customWidth="1"/>
    <col min="14081" max="14081" width="21.7109375" style="59" bestFit="1" customWidth="1"/>
    <col min="14082" max="14082" width="22" style="59" bestFit="1" customWidth="1"/>
    <col min="14083" max="14083" width="14.42578125" style="59" customWidth="1"/>
    <col min="14084" max="14084" width="16.42578125" style="59" customWidth="1"/>
    <col min="14085" max="14330" width="9.140625" style="59"/>
    <col min="14331" max="14331" width="21.85546875" style="59" customWidth="1"/>
    <col min="14332" max="14332" width="9.140625" style="59"/>
    <col min="14333" max="14333" width="14.7109375" style="59" customWidth="1"/>
    <col min="14334" max="14334" width="12" style="59" customWidth="1"/>
    <col min="14335" max="14335" width="9.140625" style="59"/>
    <col min="14336" max="14336" width="10.42578125" style="59" bestFit="1" customWidth="1"/>
    <col min="14337" max="14337" width="21.7109375" style="59" bestFit="1" customWidth="1"/>
    <col min="14338" max="14338" width="22" style="59" bestFit="1" customWidth="1"/>
    <col min="14339" max="14339" width="14.42578125" style="59" customWidth="1"/>
    <col min="14340" max="14340" width="16.42578125" style="59" customWidth="1"/>
    <col min="14341" max="14586" width="9.140625" style="59"/>
    <col min="14587" max="14587" width="21.85546875" style="59" customWidth="1"/>
    <col min="14588" max="14588" width="9.140625" style="59"/>
    <col min="14589" max="14589" width="14.7109375" style="59" customWidth="1"/>
    <col min="14590" max="14590" width="12" style="59" customWidth="1"/>
    <col min="14591" max="14591" width="9.140625" style="59"/>
    <col min="14592" max="14592" width="10.42578125" style="59" bestFit="1" customWidth="1"/>
    <col min="14593" max="14593" width="21.7109375" style="59" bestFit="1" customWidth="1"/>
    <col min="14594" max="14594" width="22" style="59" bestFit="1" customWidth="1"/>
    <col min="14595" max="14595" width="14.42578125" style="59" customWidth="1"/>
    <col min="14596" max="14596" width="16.42578125" style="59" customWidth="1"/>
    <col min="14597" max="14842" width="9.140625" style="59"/>
    <col min="14843" max="14843" width="21.85546875" style="59" customWidth="1"/>
    <col min="14844" max="14844" width="9.140625" style="59"/>
    <col min="14845" max="14845" width="14.7109375" style="59" customWidth="1"/>
    <col min="14846" max="14846" width="12" style="59" customWidth="1"/>
    <col min="14847" max="14847" width="9.140625" style="59"/>
    <col min="14848" max="14848" width="10.42578125" style="59" bestFit="1" customWidth="1"/>
    <col min="14849" max="14849" width="21.7109375" style="59" bestFit="1" customWidth="1"/>
    <col min="14850" max="14850" width="22" style="59" bestFit="1" customWidth="1"/>
    <col min="14851" max="14851" width="14.42578125" style="59" customWidth="1"/>
    <col min="14852" max="14852" width="16.42578125" style="59" customWidth="1"/>
    <col min="14853" max="15098" width="9.140625" style="59"/>
    <col min="15099" max="15099" width="21.85546875" style="59" customWidth="1"/>
    <col min="15100" max="15100" width="9.140625" style="59"/>
    <col min="15101" max="15101" width="14.7109375" style="59" customWidth="1"/>
    <col min="15102" max="15102" width="12" style="59" customWidth="1"/>
    <col min="15103" max="15103" width="9.140625" style="59"/>
    <col min="15104" max="15104" width="10.42578125" style="59" bestFit="1" customWidth="1"/>
    <col min="15105" max="15105" width="21.7109375" style="59" bestFit="1" customWidth="1"/>
    <col min="15106" max="15106" width="22" style="59" bestFit="1" customWidth="1"/>
    <col min="15107" max="15107" width="14.42578125" style="59" customWidth="1"/>
    <col min="15108" max="15108" width="16.42578125" style="59" customWidth="1"/>
    <col min="15109" max="15354" width="9.140625" style="59"/>
    <col min="15355" max="15355" width="21.85546875" style="59" customWidth="1"/>
    <col min="15356" max="15356" width="9.140625" style="59"/>
    <col min="15357" max="15357" width="14.7109375" style="59" customWidth="1"/>
    <col min="15358" max="15358" width="12" style="59" customWidth="1"/>
    <col min="15359" max="15359" width="9.140625" style="59"/>
    <col min="15360" max="15360" width="10.42578125" style="59" bestFit="1" customWidth="1"/>
    <col min="15361" max="15361" width="21.7109375" style="59" bestFit="1" customWidth="1"/>
    <col min="15362" max="15362" width="22" style="59" bestFit="1" customWidth="1"/>
    <col min="15363" max="15363" width="14.42578125" style="59" customWidth="1"/>
    <col min="15364" max="15364" width="16.42578125" style="59" customWidth="1"/>
    <col min="15365" max="15610" width="9.140625" style="59"/>
    <col min="15611" max="15611" width="21.85546875" style="59" customWidth="1"/>
    <col min="15612" max="15612" width="9.140625" style="59"/>
    <col min="15613" max="15613" width="14.7109375" style="59" customWidth="1"/>
    <col min="15614" max="15614" width="12" style="59" customWidth="1"/>
    <col min="15615" max="15615" width="9.140625" style="59"/>
    <col min="15616" max="15616" width="10.42578125" style="59" bestFit="1" customWidth="1"/>
    <col min="15617" max="15617" width="21.7109375" style="59" bestFit="1" customWidth="1"/>
    <col min="15618" max="15618" width="22" style="59" bestFit="1" customWidth="1"/>
    <col min="15619" max="15619" width="14.42578125" style="59" customWidth="1"/>
    <col min="15620" max="15620" width="16.42578125" style="59" customWidth="1"/>
    <col min="15621" max="15866" width="9.140625" style="59"/>
    <col min="15867" max="15867" width="21.85546875" style="59" customWidth="1"/>
    <col min="15868" max="15868" width="9.140625" style="59"/>
    <col min="15869" max="15869" width="14.7109375" style="59" customWidth="1"/>
    <col min="15870" max="15870" width="12" style="59" customWidth="1"/>
    <col min="15871" max="15871" width="9.140625" style="59"/>
    <col min="15872" max="15872" width="10.42578125" style="59" bestFit="1" customWidth="1"/>
    <col min="15873" max="15873" width="21.7109375" style="59" bestFit="1" customWidth="1"/>
    <col min="15874" max="15874" width="22" style="59" bestFit="1" customWidth="1"/>
    <col min="15875" max="15875" width="14.42578125" style="59" customWidth="1"/>
    <col min="15876" max="15876" width="16.42578125" style="59" customWidth="1"/>
    <col min="15877" max="16122" width="9.140625" style="59"/>
    <col min="16123" max="16123" width="21.85546875" style="59" customWidth="1"/>
    <col min="16124" max="16124" width="9.140625" style="59"/>
    <col min="16125" max="16125" width="14.7109375" style="59" customWidth="1"/>
    <col min="16126" max="16126" width="12" style="59" customWidth="1"/>
    <col min="16127" max="16127" width="9.140625" style="59"/>
    <col min="16128" max="16128" width="10.42578125" style="59" bestFit="1" customWidth="1"/>
    <col min="16129" max="16129" width="21.7109375" style="59" bestFit="1" customWidth="1"/>
    <col min="16130" max="16130" width="22" style="59" bestFit="1" customWidth="1"/>
    <col min="16131" max="16131" width="14.42578125" style="59" customWidth="1"/>
    <col min="16132" max="16132" width="16.42578125" style="59" customWidth="1"/>
    <col min="16133" max="16384" width="9.140625" style="59"/>
  </cols>
  <sheetData>
    <row r="2" spans="2:8" ht="20.25">
      <c r="C2" s="56" t="s">
        <v>201</v>
      </c>
      <c r="D2" s="57" t="s">
        <v>259</v>
      </c>
    </row>
    <row r="10" spans="2:8">
      <c r="D10" s="58"/>
    </row>
    <row r="11" spans="2:8" ht="14.25" customHeight="1">
      <c r="B11" s="58"/>
      <c r="C11" s="304" t="s">
        <v>203</v>
      </c>
      <c r="D11" s="305"/>
      <c r="G11" s="60" t="s">
        <v>204</v>
      </c>
      <c r="H11" s="61">
        <f>balanceamento!F4*0.01</f>
        <v>500</v>
      </c>
    </row>
    <row r="12" spans="2:8" ht="15" customHeight="1">
      <c r="B12" s="62" t="s">
        <v>205</v>
      </c>
      <c r="C12" s="63">
        <f>'Família 06'!N25</f>
        <v>955095.82019999996</v>
      </c>
      <c r="D12" s="64">
        <f>C12/$C$12</f>
        <v>1</v>
      </c>
      <c r="G12" s="60" t="s">
        <v>204</v>
      </c>
      <c r="H12" s="65">
        <f>balanceamento!C2</f>
        <v>250</v>
      </c>
    </row>
    <row r="13" spans="2:8" ht="9.9499999999999993" customHeight="1">
      <c r="B13" s="62" t="s">
        <v>202</v>
      </c>
      <c r="C13" s="63">
        <f>balanceamento!B4</f>
        <v>20313.32</v>
      </c>
      <c r="D13" s="64">
        <f>C13/$C$12</f>
        <v>2.1268358179754497E-2</v>
      </c>
      <c r="G13" s="66"/>
      <c r="H13" s="66"/>
    </row>
    <row r="14" spans="2:8">
      <c r="B14" s="60" t="s">
        <v>206</v>
      </c>
      <c r="C14" s="67">
        <f>C19*C17</f>
        <v>81.253280000000004</v>
      </c>
      <c r="D14" s="68">
        <v>0</v>
      </c>
      <c r="G14" s="66"/>
      <c r="H14" s="66"/>
    </row>
    <row r="15" spans="2:8">
      <c r="B15" s="69" t="s">
        <v>206</v>
      </c>
      <c r="C15" s="70">
        <f>'Família 06'!N27*'Família 06'!G29</f>
        <v>0</v>
      </c>
      <c r="D15" s="71">
        <v>0</v>
      </c>
    </row>
    <row r="16" spans="2:8">
      <c r="B16" s="58"/>
      <c r="C16" s="306" t="s">
        <v>207</v>
      </c>
      <c r="D16" s="306"/>
    </row>
    <row r="17" spans="2:5">
      <c r="B17" s="62" t="s">
        <v>208</v>
      </c>
      <c r="C17" s="307">
        <f>balanceamento!C4</f>
        <v>21</v>
      </c>
      <c r="D17" s="307"/>
    </row>
    <row r="18" spans="2:5">
      <c r="B18" s="62" t="s">
        <v>209</v>
      </c>
      <c r="C18" s="308">
        <f>C13/C17</f>
        <v>967.30095238095237</v>
      </c>
      <c r="D18" s="308"/>
    </row>
    <row r="19" spans="2:5">
      <c r="B19" s="62" t="s">
        <v>209</v>
      </c>
      <c r="C19" s="309">
        <f>balanceamento!D4/balanceamento!C2</f>
        <v>3.8692038095238095</v>
      </c>
      <c r="D19" s="309"/>
    </row>
    <row r="20" spans="2:5">
      <c r="B20" s="62" t="s">
        <v>209</v>
      </c>
      <c r="C20" s="310">
        <f>balanceamento!G4</f>
        <v>1934.6019047619047</v>
      </c>
      <c r="D20" s="310"/>
    </row>
    <row r="21" spans="2:5">
      <c r="B21" s="72" t="s">
        <v>210</v>
      </c>
      <c r="C21" s="311">
        <f>(((D74*60)/C18))*H12</f>
        <v>329.29333851093565</v>
      </c>
      <c r="D21" s="311"/>
    </row>
    <row r="22" spans="2:5">
      <c r="B22" s="72" t="s">
        <v>210</v>
      </c>
      <c r="C22" s="312">
        <f>(D74*60)/C19</f>
        <v>329.29333851093565</v>
      </c>
      <c r="D22" s="312"/>
    </row>
    <row r="23" spans="2:5">
      <c r="B23" s="72" t="s">
        <v>210</v>
      </c>
      <c r="C23" s="313">
        <f>((G74*60)/C20)</f>
        <v>0.37917524182949941</v>
      </c>
      <c r="D23" s="313"/>
    </row>
    <row r="25" spans="2:5">
      <c r="E25" s="74" t="s">
        <v>212</v>
      </c>
    </row>
    <row r="26" spans="2:5">
      <c r="E26" s="74">
        <f>'Família 06'!I28</f>
        <v>2.1268358179754494E-2</v>
      </c>
    </row>
    <row r="27" spans="2:5">
      <c r="E27" s="78">
        <v>0</v>
      </c>
    </row>
    <row r="39" spans="1:21">
      <c r="A39" s="73" t="s">
        <v>211</v>
      </c>
    </row>
    <row r="40" spans="1:21" ht="13.5" thickBot="1"/>
    <row r="41" spans="1:21" ht="15" customHeight="1" thickTop="1" thickBot="1">
      <c r="Q41" s="314" t="s">
        <v>261</v>
      </c>
      <c r="R41" s="315"/>
      <c r="S41" s="316"/>
    </row>
    <row r="42" spans="1:21" ht="15" customHeight="1" thickTop="1" thickBot="1">
      <c r="Q42" s="75"/>
      <c r="S42" s="76"/>
      <c r="U42" s="77"/>
    </row>
    <row r="43" spans="1:21" ht="15" customHeight="1" thickTop="1" thickBot="1">
      <c r="I43" s="78">
        <v>0</v>
      </c>
      <c r="Q43" s="317" t="s">
        <v>213</v>
      </c>
      <c r="R43" s="318"/>
      <c r="S43" s="79">
        <v>50</v>
      </c>
    </row>
    <row r="44" spans="1:21" ht="14.25" thickTop="1" thickBot="1">
      <c r="Q44" s="301">
        <v>50000</v>
      </c>
      <c r="R44" s="302"/>
      <c r="S44" s="303"/>
    </row>
    <row r="45" spans="1:21" ht="13.5" thickTop="1">
      <c r="R45" s="80"/>
      <c r="S45" s="110"/>
    </row>
    <row r="46" spans="1:21" ht="15" customHeight="1">
      <c r="O46" s="294" t="s">
        <v>270</v>
      </c>
      <c r="P46" s="295"/>
      <c r="Q46" s="286" t="s">
        <v>214</v>
      </c>
      <c r="R46" s="286"/>
      <c r="S46" s="286"/>
    </row>
    <row r="47" spans="1:21" ht="15.75" customHeight="1">
      <c r="A47" s="81"/>
      <c r="B47" s="81"/>
      <c r="C47" s="81"/>
      <c r="D47" s="296"/>
      <c r="E47" s="296"/>
      <c r="F47" s="81"/>
      <c r="G47" s="81"/>
      <c r="K47" s="81"/>
      <c r="L47" s="81"/>
      <c r="M47" s="81"/>
      <c r="O47" s="297">
        <f>I48+D48</f>
        <v>0</v>
      </c>
      <c r="P47" s="297"/>
      <c r="Q47" s="286">
        <f>Q44/(O66*100)</f>
        <v>0.14285714285714285</v>
      </c>
      <c r="R47" s="286"/>
      <c r="S47" s="286"/>
    </row>
    <row r="48" spans="1:21" ht="13.5" thickBot="1">
      <c r="A48" s="82"/>
      <c r="B48" s="82"/>
      <c r="C48" s="232"/>
      <c r="D48" s="298">
        <f>($C$22*((E27*E26)/(S49)))/(G74*60)</f>
        <v>0</v>
      </c>
      <c r="E48" s="298"/>
      <c r="F48" s="81"/>
      <c r="G48" s="81"/>
      <c r="H48" s="82"/>
      <c r="I48" s="83">
        <f>(C22*((I43*E26)/(Q47*O66)))/(L74*60)</f>
        <v>0</v>
      </c>
      <c r="J48" s="82"/>
      <c r="K48" s="81"/>
      <c r="L48" s="299"/>
      <c r="M48" s="299"/>
      <c r="N48" s="84"/>
      <c r="O48" s="300" t="s">
        <v>215</v>
      </c>
      <c r="P48" s="300"/>
      <c r="R48" s="80"/>
      <c r="S48" s="111"/>
    </row>
    <row r="49" spans="3:26" ht="14.25" thickTop="1" thickBot="1">
      <c r="C49" s="233">
        <v>30</v>
      </c>
      <c r="F49" s="278">
        <v>744</v>
      </c>
      <c r="G49" s="279"/>
      <c r="K49" s="278">
        <v>404.3</v>
      </c>
      <c r="L49" s="280"/>
      <c r="M49" s="279"/>
      <c r="O49" s="287">
        <f>C49+F49+K49</f>
        <v>1178.3</v>
      </c>
      <c r="P49" s="287"/>
      <c r="Q49" s="292" t="s">
        <v>216</v>
      </c>
      <c r="R49" s="293"/>
      <c r="S49" s="86">
        <f>((tecelagem!F78+tecelagem!F77)*(Q44*0.01))/Q55</f>
        <v>24.807494285714288</v>
      </c>
    </row>
    <row r="50" spans="3:26" ht="14.25" thickTop="1" thickBot="1">
      <c r="R50" s="80"/>
      <c r="S50" s="85"/>
    </row>
    <row r="51" spans="3:26" ht="14.25" thickTop="1" thickBot="1">
      <c r="Q51" s="87" t="s">
        <v>217</v>
      </c>
      <c r="R51" s="87" t="s">
        <v>218</v>
      </c>
      <c r="S51" s="87" t="s">
        <v>219</v>
      </c>
    </row>
    <row r="52" spans="3:26" ht="14.25" thickTop="1" thickBot="1">
      <c r="Q52" s="88">
        <f>S49*S61</f>
        <v>24.08311545257143</v>
      </c>
      <c r="R52" s="88">
        <f>S49*S62</f>
        <v>0.43165040057142856</v>
      </c>
      <c r="S52" s="88">
        <f>S49*S63</f>
        <v>0.29272843257142861</v>
      </c>
    </row>
    <row r="53" spans="3:26" ht="13.5" thickTop="1"/>
    <row r="54" spans="3:26">
      <c r="Q54" s="283" t="s">
        <v>98</v>
      </c>
      <c r="R54" s="283"/>
    </row>
    <row r="55" spans="3:26">
      <c r="Q55" s="284">
        <v>3500</v>
      </c>
      <c r="R55" s="284"/>
    </row>
    <row r="59" spans="3:26">
      <c r="Q59" s="291" t="s">
        <v>220</v>
      </c>
      <c r="R59" s="291"/>
      <c r="S59" s="291"/>
    </row>
    <row r="60" spans="3:26" ht="15" customHeight="1">
      <c r="Q60" s="291" t="s">
        <v>221</v>
      </c>
      <c r="R60" s="291"/>
      <c r="S60" s="89" t="s">
        <v>212</v>
      </c>
      <c r="X60" s="90"/>
      <c r="Y60" s="90"/>
      <c r="Z60" s="77"/>
    </row>
    <row r="61" spans="3:26">
      <c r="Q61" s="291" t="s">
        <v>40</v>
      </c>
      <c r="R61" s="291"/>
      <c r="S61" s="91">
        <v>0.9708</v>
      </c>
      <c r="X61" s="90"/>
      <c r="Y61" s="90"/>
      <c r="Z61" s="77"/>
    </row>
    <row r="62" spans="3:26" ht="15" customHeight="1">
      <c r="Q62" s="291" t="s">
        <v>1</v>
      </c>
      <c r="R62" s="291"/>
      <c r="S62" s="91">
        <v>1.7399999999999999E-2</v>
      </c>
      <c r="Z62" s="77"/>
    </row>
    <row r="63" spans="3:26">
      <c r="Q63" s="291" t="s">
        <v>222</v>
      </c>
      <c r="R63" s="291"/>
      <c r="S63" s="91">
        <v>1.18E-2</v>
      </c>
      <c r="Z63" s="77"/>
    </row>
    <row r="64" spans="3:26" ht="9.9499999999999993" customHeight="1">
      <c r="S64" s="91">
        <f>SUM(S61:S63)</f>
        <v>1</v>
      </c>
      <c r="X64" s="90"/>
      <c r="Z64" s="77"/>
    </row>
    <row r="65" spans="2:26" ht="16.5" customHeight="1">
      <c r="O65" s="283" t="s">
        <v>98</v>
      </c>
      <c r="P65" s="283"/>
      <c r="Z65" s="77"/>
    </row>
    <row r="66" spans="2:26">
      <c r="O66" s="284">
        <v>3500</v>
      </c>
      <c r="P66" s="284"/>
      <c r="Y66" s="90"/>
      <c r="Z66" s="77"/>
    </row>
    <row r="67" spans="2:26" ht="9.9499999999999993" customHeight="1">
      <c r="X67" s="90"/>
      <c r="Y67" s="90"/>
      <c r="Z67" s="77"/>
    </row>
    <row r="68" spans="2:26" ht="5.25" customHeight="1">
      <c r="X68" s="90"/>
      <c r="Y68" s="90"/>
      <c r="Z68" s="77"/>
    </row>
    <row r="69" spans="2:26">
      <c r="X69" s="90"/>
      <c r="Y69" s="90"/>
      <c r="Z69" s="77"/>
    </row>
    <row r="70" spans="2:26" ht="3" customHeight="1">
      <c r="S70" s="77"/>
      <c r="T70" s="77"/>
      <c r="U70" s="77"/>
      <c r="V70" s="77"/>
      <c r="W70" s="77"/>
      <c r="X70" s="90"/>
      <c r="Y70" s="90"/>
      <c r="Z70" s="77"/>
    </row>
    <row r="71" spans="2:26" ht="15" customHeight="1">
      <c r="B71" s="319" t="s">
        <v>269</v>
      </c>
      <c r="C71" s="320"/>
      <c r="D71" s="321"/>
      <c r="E71" s="322" t="s">
        <v>62</v>
      </c>
      <c r="F71" s="322"/>
      <c r="G71" s="322"/>
      <c r="H71" s="322"/>
      <c r="I71" s="322"/>
      <c r="J71" s="322" t="s">
        <v>118</v>
      </c>
      <c r="K71" s="322"/>
      <c r="L71" s="322"/>
      <c r="M71" s="322"/>
      <c r="N71" s="322"/>
      <c r="S71" s="77"/>
      <c r="T71" s="77"/>
      <c r="U71" s="77"/>
      <c r="V71" s="77"/>
      <c r="W71" s="77"/>
      <c r="X71" s="90"/>
      <c r="Y71" s="90"/>
      <c r="Z71" s="77"/>
    </row>
    <row r="72" spans="2:26" ht="12.95" customHeight="1">
      <c r="B72" s="277" t="s">
        <v>223</v>
      </c>
      <c r="C72" s="277"/>
      <c r="D72" s="92">
        <f>balanceamento!H12</f>
        <v>21.235050663622093</v>
      </c>
      <c r="E72" s="277" t="s">
        <v>223</v>
      </c>
      <c r="F72" s="277"/>
      <c r="G72" s="285">
        <f>balanceamento!H13</f>
        <v>12.225885751365091</v>
      </c>
      <c r="H72" s="285"/>
      <c r="I72" s="285"/>
      <c r="J72" s="277" t="s">
        <v>223</v>
      </c>
      <c r="K72" s="277"/>
      <c r="L72" s="290">
        <f>balanceamento!H14</f>
        <v>6.6190476190476195</v>
      </c>
      <c r="M72" s="290"/>
      <c r="N72" s="290"/>
    </row>
    <row r="73" spans="2:26" ht="12.95" customHeight="1">
      <c r="B73" s="277" t="s">
        <v>224</v>
      </c>
      <c r="C73" s="277"/>
      <c r="D73" s="230">
        <f>balanceamento!D7</f>
        <v>1</v>
      </c>
      <c r="E73" s="281" t="s">
        <v>224</v>
      </c>
      <c r="F73" s="281"/>
      <c r="G73" s="288">
        <f>balanceamento!D8</f>
        <v>1</v>
      </c>
      <c r="H73" s="288"/>
      <c r="I73" s="288"/>
      <c r="J73" s="277" t="s">
        <v>224</v>
      </c>
      <c r="K73" s="277"/>
      <c r="L73" s="289">
        <f>balanceamento!D9</f>
        <v>1</v>
      </c>
      <c r="M73" s="277"/>
      <c r="N73" s="277"/>
    </row>
    <row r="74" spans="2:26" ht="12.95" customHeight="1">
      <c r="B74" s="277" t="s">
        <v>225</v>
      </c>
      <c r="C74" s="277"/>
      <c r="D74" s="92">
        <f>D72</f>
        <v>21.235050663622093</v>
      </c>
      <c r="E74" s="281" t="s">
        <v>225</v>
      </c>
      <c r="F74" s="281"/>
      <c r="G74" s="285">
        <f>G72</f>
        <v>12.225885751365091</v>
      </c>
      <c r="H74" s="285"/>
      <c r="I74" s="285"/>
      <c r="J74" s="277" t="s">
        <v>225</v>
      </c>
      <c r="K74" s="277"/>
      <c r="L74" s="290">
        <f>L72</f>
        <v>6.6190476190476195</v>
      </c>
      <c r="M74" s="290"/>
      <c r="N74" s="290"/>
    </row>
    <row r="75" spans="2:26" ht="12.95" customHeight="1">
      <c r="B75" s="277" t="s">
        <v>260</v>
      </c>
      <c r="C75" s="277"/>
      <c r="D75" s="93">
        <f>$D$13*D74</f>
        <v>0.4516346634791481</v>
      </c>
      <c r="E75" s="277" t="s">
        <v>260</v>
      </c>
      <c r="F75" s="277"/>
      <c r="G75" s="282">
        <f>$D$13*G74</f>
        <v>0.2600245172247897</v>
      </c>
      <c r="H75" s="282"/>
      <c r="I75" s="282"/>
      <c r="J75" s="277" t="s">
        <v>260</v>
      </c>
      <c r="K75" s="277"/>
      <c r="L75" s="282">
        <f>$D$13*L74</f>
        <v>0.14077627557075598</v>
      </c>
      <c r="M75" s="282"/>
      <c r="N75" s="282"/>
    </row>
    <row r="76" spans="2:26" ht="12.95" customHeight="1">
      <c r="B76" s="277" t="s">
        <v>260</v>
      </c>
      <c r="C76" s="277"/>
      <c r="D76" s="93">
        <f>$D$13*D74</f>
        <v>0.4516346634791481</v>
      </c>
      <c r="E76" s="281" t="s">
        <v>260</v>
      </c>
      <c r="F76" s="281"/>
      <c r="G76" s="282">
        <f>$D$13*G74</f>
        <v>0.2600245172247897</v>
      </c>
      <c r="H76" s="282"/>
      <c r="I76" s="282"/>
      <c r="J76" s="277" t="s">
        <v>260</v>
      </c>
      <c r="K76" s="277"/>
      <c r="L76" s="282">
        <f>$D$13*L74</f>
        <v>0.14077627557075598</v>
      </c>
      <c r="M76" s="282"/>
      <c r="N76" s="282"/>
    </row>
  </sheetData>
  <mergeCells count="61">
    <mergeCell ref="B71:D71"/>
    <mergeCell ref="J71:N71"/>
    <mergeCell ref="E71:I71"/>
    <mergeCell ref="G72:I72"/>
    <mergeCell ref="G73:I73"/>
    <mergeCell ref="G74:I74"/>
    <mergeCell ref="G75:I75"/>
    <mergeCell ref="G76:I76"/>
    <mergeCell ref="Q44:S44"/>
    <mergeCell ref="C11:D11"/>
    <mergeCell ref="C16:D16"/>
    <mergeCell ref="C17:D17"/>
    <mergeCell ref="C18:D18"/>
    <mergeCell ref="C19:D19"/>
    <mergeCell ref="C20:D20"/>
    <mergeCell ref="C21:D21"/>
    <mergeCell ref="C22:D22"/>
    <mergeCell ref="C23:D23"/>
    <mergeCell ref="Q41:S41"/>
    <mergeCell ref="Q43:R43"/>
    <mergeCell ref="O46:P46"/>
    <mergeCell ref="D47:E47"/>
    <mergeCell ref="O47:P47"/>
    <mergeCell ref="D48:E48"/>
    <mergeCell ref="L48:M48"/>
    <mergeCell ref="O48:P48"/>
    <mergeCell ref="J72:K72"/>
    <mergeCell ref="L72:N72"/>
    <mergeCell ref="Q49:R49"/>
    <mergeCell ref="Q54:R54"/>
    <mergeCell ref="Q55:R55"/>
    <mergeCell ref="Q59:S59"/>
    <mergeCell ref="Q60:R60"/>
    <mergeCell ref="Q61:R61"/>
    <mergeCell ref="Q46:S46"/>
    <mergeCell ref="Q47:S47"/>
    <mergeCell ref="O49:P49"/>
    <mergeCell ref="E75:F75"/>
    <mergeCell ref="J75:K75"/>
    <mergeCell ref="E73:F73"/>
    <mergeCell ref="J73:K73"/>
    <mergeCell ref="E74:F74"/>
    <mergeCell ref="J74:K74"/>
    <mergeCell ref="L73:N73"/>
    <mergeCell ref="L74:N74"/>
    <mergeCell ref="Q62:R62"/>
    <mergeCell ref="Q63:R63"/>
    <mergeCell ref="B74:C74"/>
    <mergeCell ref="B75:C75"/>
    <mergeCell ref="B76:C76"/>
    <mergeCell ref="F49:G49"/>
    <mergeCell ref="K49:M49"/>
    <mergeCell ref="B72:C72"/>
    <mergeCell ref="B73:C73"/>
    <mergeCell ref="E76:F76"/>
    <mergeCell ref="J76:K76"/>
    <mergeCell ref="L75:N75"/>
    <mergeCell ref="L76:N76"/>
    <mergeCell ref="O65:P65"/>
    <mergeCell ref="O66:P66"/>
    <mergeCell ref="E72:F72"/>
  </mergeCells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2:Z76"/>
  <sheetViews>
    <sheetView showGridLines="0" workbookViewId="0"/>
  </sheetViews>
  <sheetFormatPr defaultRowHeight="12.75"/>
  <cols>
    <col min="1" max="1" width="21.7109375" style="59" bestFit="1" customWidth="1"/>
    <col min="2" max="2" width="16.28515625" style="59" bestFit="1" customWidth="1"/>
    <col min="3" max="3" width="15.42578125" style="59" customWidth="1"/>
    <col min="4" max="4" width="21.28515625" style="59" customWidth="1"/>
    <col min="5" max="5" width="9.7109375" style="59" bestFit="1" customWidth="1"/>
    <col min="6" max="6" width="9.140625" style="59"/>
    <col min="7" max="7" width="8.28515625" style="59" customWidth="1"/>
    <col min="8" max="8" width="15.5703125" style="59" bestFit="1" customWidth="1"/>
    <col min="9" max="13" width="9.140625" style="59"/>
    <col min="14" max="14" width="11.42578125" style="59" bestFit="1" customWidth="1"/>
    <col min="15" max="15" width="11.28515625" style="59" bestFit="1" customWidth="1"/>
    <col min="16" max="16" width="10" style="59" bestFit="1" customWidth="1"/>
    <col min="17" max="17" width="13.28515625" style="59" bestFit="1" customWidth="1"/>
    <col min="18" max="19" width="11.42578125" style="59" bestFit="1" customWidth="1"/>
    <col min="20" max="20" width="10" style="59" bestFit="1" customWidth="1"/>
    <col min="21" max="21" width="10.140625" style="59" bestFit="1" customWidth="1"/>
    <col min="22" max="23" width="9.7109375" style="59" bestFit="1" customWidth="1"/>
    <col min="24" max="250" width="9.140625" style="59"/>
    <col min="251" max="251" width="21.85546875" style="59" customWidth="1"/>
    <col min="252" max="252" width="9.140625" style="59"/>
    <col min="253" max="253" width="14.7109375" style="59" customWidth="1"/>
    <col min="254" max="254" width="12" style="59" customWidth="1"/>
    <col min="255" max="255" width="9.140625" style="59"/>
    <col min="256" max="256" width="10.42578125" style="59" bestFit="1" customWidth="1"/>
    <col min="257" max="257" width="21.7109375" style="59" bestFit="1" customWidth="1"/>
    <col min="258" max="258" width="22" style="59" bestFit="1" customWidth="1"/>
    <col min="259" max="259" width="14.42578125" style="59" customWidth="1"/>
    <col min="260" max="260" width="16.42578125" style="59" customWidth="1"/>
    <col min="261" max="506" width="9.140625" style="59"/>
    <col min="507" max="507" width="21.85546875" style="59" customWidth="1"/>
    <col min="508" max="508" width="9.140625" style="59"/>
    <col min="509" max="509" width="14.7109375" style="59" customWidth="1"/>
    <col min="510" max="510" width="12" style="59" customWidth="1"/>
    <col min="511" max="511" width="9.140625" style="59"/>
    <col min="512" max="512" width="10.42578125" style="59" bestFit="1" customWidth="1"/>
    <col min="513" max="513" width="21.7109375" style="59" bestFit="1" customWidth="1"/>
    <col min="514" max="514" width="22" style="59" bestFit="1" customWidth="1"/>
    <col min="515" max="515" width="14.42578125" style="59" customWidth="1"/>
    <col min="516" max="516" width="16.42578125" style="59" customWidth="1"/>
    <col min="517" max="762" width="9.140625" style="59"/>
    <col min="763" max="763" width="21.85546875" style="59" customWidth="1"/>
    <col min="764" max="764" width="9.140625" style="59"/>
    <col min="765" max="765" width="14.7109375" style="59" customWidth="1"/>
    <col min="766" max="766" width="12" style="59" customWidth="1"/>
    <col min="767" max="767" width="9.140625" style="59"/>
    <col min="768" max="768" width="10.42578125" style="59" bestFit="1" customWidth="1"/>
    <col min="769" max="769" width="21.7109375" style="59" bestFit="1" customWidth="1"/>
    <col min="770" max="770" width="22" style="59" bestFit="1" customWidth="1"/>
    <col min="771" max="771" width="14.42578125" style="59" customWidth="1"/>
    <col min="772" max="772" width="16.42578125" style="59" customWidth="1"/>
    <col min="773" max="1018" width="9.140625" style="59"/>
    <col min="1019" max="1019" width="21.85546875" style="59" customWidth="1"/>
    <col min="1020" max="1020" width="9.140625" style="59"/>
    <col min="1021" max="1021" width="14.7109375" style="59" customWidth="1"/>
    <col min="1022" max="1022" width="12" style="59" customWidth="1"/>
    <col min="1023" max="1023" width="9.140625" style="59"/>
    <col min="1024" max="1024" width="10.42578125" style="59" bestFit="1" customWidth="1"/>
    <col min="1025" max="1025" width="21.7109375" style="59" bestFit="1" customWidth="1"/>
    <col min="1026" max="1026" width="22" style="59" bestFit="1" customWidth="1"/>
    <col min="1027" max="1027" width="14.42578125" style="59" customWidth="1"/>
    <col min="1028" max="1028" width="16.42578125" style="59" customWidth="1"/>
    <col min="1029" max="1274" width="9.140625" style="59"/>
    <col min="1275" max="1275" width="21.85546875" style="59" customWidth="1"/>
    <col min="1276" max="1276" width="9.140625" style="59"/>
    <col min="1277" max="1277" width="14.7109375" style="59" customWidth="1"/>
    <col min="1278" max="1278" width="12" style="59" customWidth="1"/>
    <col min="1279" max="1279" width="9.140625" style="59"/>
    <col min="1280" max="1280" width="10.42578125" style="59" bestFit="1" customWidth="1"/>
    <col min="1281" max="1281" width="21.7109375" style="59" bestFit="1" customWidth="1"/>
    <col min="1282" max="1282" width="22" style="59" bestFit="1" customWidth="1"/>
    <col min="1283" max="1283" width="14.42578125" style="59" customWidth="1"/>
    <col min="1284" max="1284" width="16.42578125" style="59" customWidth="1"/>
    <col min="1285" max="1530" width="9.140625" style="59"/>
    <col min="1531" max="1531" width="21.85546875" style="59" customWidth="1"/>
    <col min="1532" max="1532" width="9.140625" style="59"/>
    <col min="1533" max="1533" width="14.7109375" style="59" customWidth="1"/>
    <col min="1534" max="1534" width="12" style="59" customWidth="1"/>
    <col min="1535" max="1535" width="9.140625" style="59"/>
    <col min="1536" max="1536" width="10.42578125" style="59" bestFit="1" customWidth="1"/>
    <col min="1537" max="1537" width="21.7109375" style="59" bestFit="1" customWidth="1"/>
    <col min="1538" max="1538" width="22" style="59" bestFit="1" customWidth="1"/>
    <col min="1539" max="1539" width="14.42578125" style="59" customWidth="1"/>
    <col min="1540" max="1540" width="16.42578125" style="59" customWidth="1"/>
    <col min="1541" max="1786" width="9.140625" style="59"/>
    <col min="1787" max="1787" width="21.85546875" style="59" customWidth="1"/>
    <col min="1788" max="1788" width="9.140625" style="59"/>
    <col min="1789" max="1789" width="14.7109375" style="59" customWidth="1"/>
    <col min="1790" max="1790" width="12" style="59" customWidth="1"/>
    <col min="1791" max="1791" width="9.140625" style="59"/>
    <col min="1792" max="1792" width="10.42578125" style="59" bestFit="1" customWidth="1"/>
    <col min="1793" max="1793" width="21.7109375" style="59" bestFit="1" customWidth="1"/>
    <col min="1794" max="1794" width="22" style="59" bestFit="1" customWidth="1"/>
    <col min="1795" max="1795" width="14.42578125" style="59" customWidth="1"/>
    <col min="1796" max="1796" width="16.42578125" style="59" customWidth="1"/>
    <col min="1797" max="2042" width="9.140625" style="59"/>
    <col min="2043" max="2043" width="21.85546875" style="59" customWidth="1"/>
    <col min="2044" max="2044" width="9.140625" style="59"/>
    <col min="2045" max="2045" width="14.7109375" style="59" customWidth="1"/>
    <col min="2046" max="2046" width="12" style="59" customWidth="1"/>
    <col min="2047" max="2047" width="9.140625" style="59"/>
    <col min="2048" max="2048" width="10.42578125" style="59" bestFit="1" customWidth="1"/>
    <col min="2049" max="2049" width="21.7109375" style="59" bestFit="1" customWidth="1"/>
    <col min="2050" max="2050" width="22" style="59" bestFit="1" customWidth="1"/>
    <col min="2051" max="2051" width="14.42578125" style="59" customWidth="1"/>
    <col min="2052" max="2052" width="16.42578125" style="59" customWidth="1"/>
    <col min="2053" max="2298" width="9.140625" style="59"/>
    <col min="2299" max="2299" width="21.85546875" style="59" customWidth="1"/>
    <col min="2300" max="2300" width="9.140625" style="59"/>
    <col min="2301" max="2301" width="14.7109375" style="59" customWidth="1"/>
    <col min="2302" max="2302" width="12" style="59" customWidth="1"/>
    <col min="2303" max="2303" width="9.140625" style="59"/>
    <col min="2304" max="2304" width="10.42578125" style="59" bestFit="1" customWidth="1"/>
    <col min="2305" max="2305" width="21.7109375" style="59" bestFit="1" customWidth="1"/>
    <col min="2306" max="2306" width="22" style="59" bestFit="1" customWidth="1"/>
    <col min="2307" max="2307" width="14.42578125" style="59" customWidth="1"/>
    <col min="2308" max="2308" width="16.42578125" style="59" customWidth="1"/>
    <col min="2309" max="2554" width="9.140625" style="59"/>
    <col min="2555" max="2555" width="21.85546875" style="59" customWidth="1"/>
    <col min="2556" max="2556" width="9.140625" style="59"/>
    <col min="2557" max="2557" width="14.7109375" style="59" customWidth="1"/>
    <col min="2558" max="2558" width="12" style="59" customWidth="1"/>
    <col min="2559" max="2559" width="9.140625" style="59"/>
    <col min="2560" max="2560" width="10.42578125" style="59" bestFit="1" customWidth="1"/>
    <col min="2561" max="2561" width="21.7109375" style="59" bestFit="1" customWidth="1"/>
    <col min="2562" max="2562" width="22" style="59" bestFit="1" customWidth="1"/>
    <col min="2563" max="2563" width="14.42578125" style="59" customWidth="1"/>
    <col min="2564" max="2564" width="16.42578125" style="59" customWidth="1"/>
    <col min="2565" max="2810" width="9.140625" style="59"/>
    <col min="2811" max="2811" width="21.85546875" style="59" customWidth="1"/>
    <col min="2812" max="2812" width="9.140625" style="59"/>
    <col min="2813" max="2813" width="14.7109375" style="59" customWidth="1"/>
    <col min="2814" max="2814" width="12" style="59" customWidth="1"/>
    <col min="2815" max="2815" width="9.140625" style="59"/>
    <col min="2816" max="2816" width="10.42578125" style="59" bestFit="1" customWidth="1"/>
    <col min="2817" max="2817" width="21.7109375" style="59" bestFit="1" customWidth="1"/>
    <col min="2818" max="2818" width="22" style="59" bestFit="1" customWidth="1"/>
    <col min="2819" max="2819" width="14.42578125" style="59" customWidth="1"/>
    <col min="2820" max="2820" width="16.42578125" style="59" customWidth="1"/>
    <col min="2821" max="3066" width="9.140625" style="59"/>
    <col min="3067" max="3067" width="21.85546875" style="59" customWidth="1"/>
    <col min="3068" max="3068" width="9.140625" style="59"/>
    <col min="3069" max="3069" width="14.7109375" style="59" customWidth="1"/>
    <col min="3070" max="3070" width="12" style="59" customWidth="1"/>
    <col min="3071" max="3071" width="9.140625" style="59"/>
    <col min="3072" max="3072" width="10.42578125" style="59" bestFit="1" customWidth="1"/>
    <col min="3073" max="3073" width="21.7109375" style="59" bestFit="1" customWidth="1"/>
    <col min="3074" max="3074" width="22" style="59" bestFit="1" customWidth="1"/>
    <col min="3075" max="3075" width="14.42578125" style="59" customWidth="1"/>
    <col min="3076" max="3076" width="16.42578125" style="59" customWidth="1"/>
    <col min="3077" max="3322" width="9.140625" style="59"/>
    <col min="3323" max="3323" width="21.85546875" style="59" customWidth="1"/>
    <col min="3324" max="3324" width="9.140625" style="59"/>
    <col min="3325" max="3325" width="14.7109375" style="59" customWidth="1"/>
    <col min="3326" max="3326" width="12" style="59" customWidth="1"/>
    <col min="3327" max="3327" width="9.140625" style="59"/>
    <col min="3328" max="3328" width="10.42578125" style="59" bestFit="1" customWidth="1"/>
    <col min="3329" max="3329" width="21.7109375" style="59" bestFit="1" customWidth="1"/>
    <col min="3330" max="3330" width="22" style="59" bestFit="1" customWidth="1"/>
    <col min="3331" max="3331" width="14.42578125" style="59" customWidth="1"/>
    <col min="3332" max="3332" width="16.42578125" style="59" customWidth="1"/>
    <col min="3333" max="3578" width="9.140625" style="59"/>
    <col min="3579" max="3579" width="21.85546875" style="59" customWidth="1"/>
    <col min="3580" max="3580" width="9.140625" style="59"/>
    <col min="3581" max="3581" width="14.7109375" style="59" customWidth="1"/>
    <col min="3582" max="3582" width="12" style="59" customWidth="1"/>
    <col min="3583" max="3583" width="9.140625" style="59"/>
    <col min="3584" max="3584" width="10.42578125" style="59" bestFit="1" customWidth="1"/>
    <col min="3585" max="3585" width="21.7109375" style="59" bestFit="1" customWidth="1"/>
    <col min="3586" max="3586" width="22" style="59" bestFit="1" customWidth="1"/>
    <col min="3587" max="3587" width="14.42578125" style="59" customWidth="1"/>
    <col min="3588" max="3588" width="16.42578125" style="59" customWidth="1"/>
    <col min="3589" max="3834" width="9.140625" style="59"/>
    <col min="3835" max="3835" width="21.85546875" style="59" customWidth="1"/>
    <col min="3836" max="3836" width="9.140625" style="59"/>
    <col min="3837" max="3837" width="14.7109375" style="59" customWidth="1"/>
    <col min="3838" max="3838" width="12" style="59" customWidth="1"/>
    <col min="3839" max="3839" width="9.140625" style="59"/>
    <col min="3840" max="3840" width="10.42578125" style="59" bestFit="1" customWidth="1"/>
    <col min="3841" max="3841" width="21.7109375" style="59" bestFit="1" customWidth="1"/>
    <col min="3842" max="3842" width="22" style="59" bestFit="1" customWidth="1"/>
    <col min="3843" max="3843" width="14.42578125" style="59" customWidth="1"/>
    <col min="3844" max="3844" width="16.42578125" style="59" customWidth="1"/>
    <col min="3845" max="4090" width="9.140625" style="59"/>
    <col min="4091" max="4091" width="21.85546875" style="59" customWidth="1"/>
    <col min="4092" max="4092" width="9.140625" style="59"/>
    <col min="4093" max="4093" width="14.7109375" style="59" customWidth="1"/>
    <col min="4094" max="4094" width="12" style="59" customWidth="1"/>
    <col min="4095" max="4095" width="9.140625" style="59"/>
    <col min="4096" max="4096" width="10.42578125" style="59" bestFit="1" customWidth="1"/>
    <col min="4097" max="4097" width="21.7109375" style="59" bestFit="1" customWidth="1"/>
    <col min="4098" max="4098" width="22" style="59" bestFit="1" customWidth="1"/>
    <col min="4099" max="4099" width="14.42578125" style="59" customWidth="1"/>
    <col min="4100" max="4100" width="16.42578125" style="59" customWidth="1"/>
    <col min="4101" max="4346" width="9.140625" style="59"/>
    <col min="4347" max="4347" width="21.85546875" style="59" customWidth="1"/>
    <col min="4348" max="4348" width="9.140625" style="59"/>
    <col min="4349" max="4349" width="14.7109375" style="59" customWidth="1"/>
    <col min="4350" max="4350" width="12" style="59" customWidth="1"/>
    <col min="4351" max="4351" width="9.140625" style="59"/>
    <col min="4352" max="4352" width="10.42578125" style="59" bestFit="1" customWidth="1"/>
    <col min="4353" max="4353" width="21.7109375" style="59" bestFit="1" customWidth="1"/>
    <col min="4354" max="4354" width="22" style="59" bestFit="1" customWidth="1"/>
    <col min="4355" max="4355" width="14.42578125" style="59" customWidth="1"/>
    <col min="4356" max="4356" width="16.42578125" style="59" customWidth="1"/>
    <col min="4357" max="4602" width="9.140625" style="59"/>
    <col min="4603" max="4603" width="21.85546875" style="59" customWidth="1"/>
    <col min="4604" max="4604" width="9.140625" style="59"/>
    <col min="4605" max="4605" width="14.7109375" style="59" customWidth="1"/>
    <col min="4606" max="4606" width="12" style="59" customWidth="1"/>
    <col min="4607" max="4607" width="9.140625" style="59"/>
    <col min="4608" max="4608" width="10.42578125" style="59" bestFit="1" customWidth="1"/>
    <col min="4609" max="4609" width="21.7109375" style="59" bestFit="1" customWidth="1"/>
    <col min="4610" max="4610" width="22" style="59" bestFit="1" customWidth="1"/>
    <col min="4611" max="4611" width="14.42578125" style="59" customWidth="1"/>
    <col min="4612" max="4612" width="16.42578125" style="59" customWidth="1"/>
    <col min="4613" max="4858" width="9.140625" style="59"/>
    <col min="4859" max="4859" width="21.85546875" style="59" customWidth="1"/>
    <col min="4860" max="4860" width="9.140625" style="59"/>
    <col min="4861" max="4861" width="14.7109375" style="59" customWidth="1"/>
    <col min="4862" max="4862" width="12" style="59" customWidth="1"/>
    <col min="4863" max="4863" width="9.140625" style="59"/>
    <col min="4864" max="4864" width="10.42578125" style="59" bestFit="1" customWidth="1"/>
    <col min="4865" max="4865" width="21.7109375" style="59" bestFit="1" customWidth="1"/>
    <col min="4866" max="4866" width="22" style="59" bestFit="1" customWidth="1"/>
    <col min="4867" max="4867" width="14.42578125" style="59" customWidth="1"/>
    <col min="4868" max="4868" width="16.42578125" style="59" customWidth="1"/>
    <col min="4869" max="5114" width="9.140625" style="59"/>
    <col min="5115" max="5115" width="21.85546875" style="59" customWidth="1"/>
    <col min="5116" max="5116" width="9.140625" style="59"/>
    <col min="5117" max="5117" width="14.7109375" style="59" customWidth="1"/>
    <col min="5118" max="5118" width="12" style="59" customWidth="1"/>
    <col min="5119" max="5119" width="9.140625" style="59"/>
    <col min="5120" max="5120" width="10.42578125" style="59" bestFit="1" customWidth="1"/>
    <col min="5121" max="5121" width="21.7109375" style="59" bestFit="1" customWidth="1"/>
    <col min="5122" max="5122" width="22" style="59" bestFit="1" customWidth="1"/>
    <col min="5123" max="5123" width="14.42578125" style="59" customWidth="1"/>
    <col min="5124" max="5124" width="16.42578125" style="59" customWidth="1"/>
    <col min="5125" max="5370" width="9.140625" style="59"/>
    <col min="5371" max="5371" width="21.85546875" style="59" customWidth="1"/>
    <col min="5372" max="5372" width="9.140625" style="59"/>
    <col min="5373" max="5373" width="14.7109375" style="59" customWidth="1"/>
    <col min="5374" max="5374" width="12" style="59" customWidth="1"/>
    <col min="5375" max="5375" width="9.140625" style="59"/>
    <col min="5376" max="5376" width="10.42578125" style="59" bestFit="1" customWidth="1"/>
    <col min="5377" max="5377" width="21.7109375" style="59" bestFit="1" customWidth="1"/>
    <col min="5378" max="5378" width="22" style="59" bestFit="1" customWidth="1"/>
    <col min="5379" max="5379" width="14.42578125" style="59" customWidth="1"/>
    <col min="5380" max="5380" width="16.42578125" style="59" customWidth="1"/>
    <col min="5381" max="5626" width="9.140625" style="59"/>
    <col min="5627" max="5627" width="21.85546875" style="59" customWidth="1"/>
    <col min="5628" max="5628" width="9.140625" style="59"/>
    <col min="5629" max="5629" width="14.7109375" style="59" customWidth="1"/>
    <col min="5630" max="5630" width="12" style="59" customWidth="1"/>
    <col min="5631" max="5631" width="9.140625" style="59"/>
    <col min="5632" max="5632" width="10.42578125" style="59" bestFit="1" customWidth="1"/>
    <col min="5633" max="5633" width="21.7109375" style="59" bestFit="1" customWidth="1"/>
    <col min="5634" max="5634" width="22" style="59" bestFit="1" customWidth="1"/>
    <col min="5635" max="5635" width="14.42578125" style="59" customWidth="1"/>
    <col min="5636" max="5636" width="16.42578125" style="59" customWidth="1"/>
    <col min="5637" max="5882" width="9.140625" style="59"/>
    <col min="5883" max="5883" width="21.85546875" style="59" customWidth="1"/>
    <col min="5884" max="5884" width="9.140625" style="59"/>
    <col min="5885" max="5885" width="14.7109375" style="59" customWidth="1"/>
    <col min="5886" max="5886" width="12" style="59" customWidth="1"/>
    <col min="5887" max="5887" width="9.140625" style="59"/>
    <col min="5888" max="5888" width="10.42578125" style="59" bestFit="1" customWidth="1"/>
    <col min="5889" max="5889" width="21.7109375" style="59" bestFit="1" customWidth="1"/>
    <col min="5890" max="5890" width="22" style="59" bestFit="1" customWidth="1"/>
    <col min="5891" max="5891" width="14.42578125" style="59" customWidth="1"/>
    <col min="5892" max="5892" width="16.42578125" style="59" customWidth="1"/>
    <col min="5893" max="6138" width="9.140625" style="59"/>
    <col min="6139" max="6139" width="21.85546875" style="59" customWidth="1"/>
    <col min="6140" max="6140" width="9.140625" style="59"/>
    <col min="6141" max="6141" width="14.7109375" style="59" customWidth="1"/>
    <col min="6142" max="6142" width="12" style="59" customWidth="1"/>
    <col min="6143" max="6143" width="9.140625" style="59"/>
    <col min="6144" max="6144" width="10.42578125" style="59" bestFit="1" customWidth="1"/>
    <col min="6145" max="6145" width="21.7109375" style="59" bestFit="1" customWidth="1"/>
    <col min="6146" max="6146" width="22" style="59" bestFit="1" customWidth="1"/>
    <col min="6147" max="6147" width="14.42578125" style="59" customWidth="1"/>
    <col min="6148" max="6148" width="16.42578125" style="59" customWidth="1"/>
    <col min="6149" max="6394" width="9.140625" style="59"/>
    <col min="6395" max="6395" width="21.85546875" style="59" customWidth="1"/>
    <col min="6396" max="6396" width="9.140625" style="59"/>
    <col min="6397" max="6397" width="14.7109375" style="59" customWidth="1"/>
    <col min="6398" max="6398" width="12" style="59" customWidth="1"/>
    <col min="6399" max="6399" width="9.140625" style="59"/>
    <col min="6400" max="6400" width="10.42578125" style="59" bestFit="1" customWidth="1"/>
    <col min="6401" max="6401" width="21.7109375" style="59" bestFit="1" customWidth="1"/>
    <col min="6402" max="6402" width="22" style="59" bestFit="1" customWidth="1"/>
    <col min="6403" max="6403" width="14.42578125" style="59" customWidth="1"/>
    <col min="6404" max="6404" width="16.42578125" style="59" customWidth="1"/>
    <col min="6405" max="6650" width="9.140625" style="59"/>
    <col min="6651" max="6651" width="21.85546875" style="59" customWidth="1"/>
    <col min="6652" max="6652" width="9.140625" style="59"/>
    <col min="6653" max="6653" width="14.7109375" style="59" customWidth="1"/>
    <col min="6654" max="6654" width="12" style="59" customWidth="1"/>
    <col min="6655" max="6655" width="9.140625" style="59"/>
    <col min="6656" max="6656" width="10.42578125" style="59" bestFit="1" customWidth="1"/>
    <col min="6657" max="6657" width="21.7109375" style="59" bestFit="1" customWidth="1"/>
    <col min="6658" max="6658" width="22" style="59" bestFit="1" customWidth="1"/>
    <col min="6659" max="6659" width="14.42578125" style="59" customWidth="1"/>
    <col min="6660" max="6660" width="16.42578125" style="59" customWidth="1"/>
    <col min="6661" max="6906" width="9.140625" style="59"/>
    <col min="6907" max="6907" width="21.85546875" style="59" customWidth="1"/>
    <col min="6908" max="6908" width="9.140625" style="59"/>
    <col min="6909" max="6909" width="14.7109375" style="59" customWidth="1"/>
    <col min="6910" max="6910" width="12" style="59" customWidth="1"/>
    <col min="6911" max="6911" width="9.140625" style="59"/>
    <col min="6912" max="6912" width="10.42578125" style="59" bestFit="1" customWidth="1"/>
    <col min="6913" max="6913" width="21.7109375" style="59" bestFit="1" customWidth="1"/>
    <col min="6914" max="6914" width="22" style="59" bestFit="1" customWidth="1"/>
    <col min="6915" max="6915" width="14.42578125" style="59" customWidth="1"/>
    <col min="6916" max="6916" width="16.42578125" style="59" customWidth="1"/>
    <col min="6917" max="7162" width="9.140625" style="59"/>
    <col min="7163" max="7163" width="21.85546875" style="59" customWidth="1"/>
    <col min="7164" max="7164" width="9.140625" style="59"/>
    <col min="7165" max="7165" width="14.7109375" style="59" customWidth="1"/>
    <col min="7166" max="7166" width="12" style="59" customWidth="1"/>
    <col min="7167" max="7167" width="9.140625" style="59"/>
    <col min="7168" max="7168" width="10.42578125" style="59" bestFit="1" customWidth="1"/>
    <col min="7169" max="7169" width="21.7109375" style="59" bestFit="1" customWidth="1"/>
    <col min="7170" max="7170" width="22" style="59" bestFit="1" customWidth="1"/>
    <col min="7171" max="7171" width="14.42578125" style="59" customWidth="1"/>
    <col min="7172" max="7172" width="16.42578125" style="59" customWidth="1"/>
    <col min="7173" max="7418" width="9.140625" style="59"/>
    <col min="7419" max="7419" width="21.85546875" style="59" customWidth="1"/>
    <col min="7420" max="7420" width="9.140625" style="59"/>
    <col min="7421" max="7421" width="14.7109375" style="59" customWidth="1"/>
    <col min="7422" max="7422" width="12" style="59" customWidth="1"/>
    <col min="7423" max="7423" width="9.140625" style="59"/>
    <col min="7424" max="7424" width="10.42578125" style="59" bestFit="1" customWidth="1"/>
    <col min="7425" max="7425" width="21.7109375" style="59" bestFit="1" customWidth="1"/>
    <col min="7426" max="7426" width="22" style="59" bestFit="1" customWidth="1"/>
    <col min="7427" max="7427" width="14.42578125" style="59" customWidth="1"/>
    <col min="7428" max="7428" width="16.42578125" style="59" customWidth="1"/>
    <col min="7429" max="7674" width="9.140625" style="59"/>
    <col min="7675" max="7675" width="21.85546875" style="59" customWidth="1"/>
    <col min="7676" max="7676" width="9.140625" style="59"/>
    <col min="7677" max="7677" width="14.7109375" style="59" customWidth="1"/>
    <col min="7678" max="7678" width="12" style="59" customWidth="1"/>
    <col min="7679" max="7679" width="9.140625" style="59"/>
    <col min="7680" max="7680" width="10.42578125" style="59" bestFit="1" customWidth="1"/>
    <col min="7681" max="7681" width="21.7109375" style="59" bestFit="1" customWidth="1"/>
    <col min="7682" max="7682" width="22" style="59" bestFit="1" customWidth="1"/>
    <col min="7683" max="7683" width="14.42578125" style="59" customWidth="1"/>
    <col min="7684" max="7684" width="16.42578125" style="59" customWidth="1"/>
    <col min="7685" max="7930" width="9.140625" style="59"/>
    <col min="7931" max="7931" width="21.85546875" style="59" customWidth="1"/>
    <col min="7932" max="7932" width="9.140625" style="59"/>
    <col min="7933" max="7933" width="14.7109375" style="59" customWidth="1"/>
    <col min="7934" max="7934" width="12" style="59" customWidth="1"/>
    <col min="7935" max="7935" width="9.140625" style="59"/>
    <col min="7936" max="7936" width="10.42578125" style="59" bestFit="1" customWidth="1"/>
    <col min="7937" max="7937" width="21.7109375" style="59" bestFit="1" customWidth="1"/>
    <col min="7938" max="7938" width="22" style="59" bestFit="1" customWidth="1"/>
    <col min="7939" max="7939" width="14.42578125" style="59" customWidth="1"/>
    <col min="7940" max="7940" width="16.42578125" style="59" customWidth="1"/>
    <col min="7941" max="8186" width="9.140625" style="59"/>
    <col min="8187" max="8187" width="21.85546875" style="59" customWidth="1"/>
    <col min="8188" max="8188" width="9.140625" style="59"/>
    <col min="8189" max="8189" width="14.7109375" style="59" customWidth="1"/>
    <col min="8190" max="8190" width="12" style="59" customWidth="1"/>
    <col min="8191" max="8191" width="9.140625" style="59"/>
    <col min="8192" max="8192" width="10.42578125" style="59" bestFit="1" customWidth="1"/>
    <col min="8193" max="8193" width="21.7109375" style="59" bestFit="1" customWidth="1"/>
    <col min="8194" max="8194" width="22" style="59" bestFit="1" customWidth="1"/>
    <col min="8195" max="8195" width="14.42578125" style="59" customWidth="1"/>
    <col min="8196" max="8196" width="16.42578125" style="59" customWidth="1"/>
    <col min="8197" max="8442" width="9.140625" style="59"/>
    <col min="8443" max="8443" width="21.85546875" style="59" customWidth="1"/>
    <col min="8444" max="8444" width="9.140625" style="59"/>
    <col min="8445" max="8445" width="14.7109375" style="59" customWidth="1"/>
    <col min="8446" max="8446" width="12" style="59" customWidth="1"/>
    <col min="8447" max="8447" width="9.140625" style="59"/>
    <col min="8448" max="8448" width="10.42578125" style="59" bestFit="1" customWidth="1"/>
    <col min="8449" max="8449" width="21.7109375" style="59" bestFit="1" customWidth="1"/>
    <col min="8450" max="8450" width="22" style="59" bestFit="1" customWidth="1"/>
    <col min="8451" max="8451" width="14.42578125" style="59" customWidth="1"/>
    <col min="8452" max="8452" width="16.42578125" style="59" customWidth="1"/>
    <col min="8453" max="8698" width="9.140625" style="59"/>
    <col min="8699" max="8699" width="21.85546875" style="59" customWidth="1"/>
    <col min="8700" max="8700" width="9.140625" style="59"/>
    <col min="8701" max="8701" width="14.7109375" style="59" customWidth="1"/>
    <col min="8702" max="8702" width="12" style="59" customWidth="1"/>
    <col min="8703" max="8703" width="9.140625" style="59"/>
    <col min="8704" max="8704" width="10.42578125" style="59" bestFit="1" customWidth="1"/>
    <col min="8705" max="8705" width="21.7109375" style="59" bestFit="1" customWidth="1"/>
    <col min="8706" max="8706" width="22" style="59" bestFit="1" customWidth="1"/>
    <col min="8707" max="8707" width="14.42578125" style="59" customWidth="1"/>
    <col min="8708" max="8708" width="16.42578125" style="59" customWidth="1"/>
    <col min="8709" max="8954" width="9.140625" style="59"/>
    <col min="8955" max="8955" width="21.85546875" style="59" customWidth="1"/>
    <col min="8956" max="8956" width="9.140625" style="59"/>
    <col min="8957" max="8957" width="14.7109375" style="59" customWidth="1"/>
    <col min="8958" max="8958" width="12" style="59" customWidth="1"/>
    <col min="8959" max="8959" width="9.140625" style="59"/>
    <col min="8960" max="8960" width="10.42578125" style="59" bestFit="1" customWidth="1"/>
    <col min="8961" max="8961" width="21.7109375" style="59" bestFit="1" customWidth="1"/>
    <col min="8962" max="8962" width="22" style="59" bestFit="1" customWidth="1"/>
    <col min="8963" max="8963" width="14.42578125" style="59" customWidth="1"/>
    <col min="8964" max="8964" width="16.42578125" style="59" customWidth="1"/>
    <col min="8965" max="9210" width="9.140625" style="59"/>
    <col min="9211" max="9211" width="21.85546875" style="59" customWidth="1"/>
    <col min="9212" max="9212" width="9.140625" style="59"/>
    <col min="9213" max="9213" width="14.7109375" style="59" customWidth="1"/>
    <col min="9214" max="9214" width="12" style="59" customWidth="1"/>
    <col min="9215" max="9215" width="9.140625" style="59"/>
    <col min="9216" max="9216" width="10.42578125" style="59" bestFit="1" customWidth="1"/>
    <col min="9217" max="9217" width="21.7109375" style="59" bestFit="1" customWidth="1"/>
    <col min="9218" max="9218" width="22" style="59" bestFit="1" customWidth="1"/>
    <col min="9219" max="9219" width="14.42578125" style="59" customWidth="1"/>
    <col min="9220" max="9220" width="16.42578125" style="59" customWidth="1"/>
    <col min="9221" max="9466" width="9.140625" style="59"/>
    <col min="9467" max="9467" width="21.85546875" style="59" customWidth="1"/>
    <col min="9468" max="9468" width="9.140625" style="59"/>
    <col min="9469" max="9469" width="14.7109375" style="59" customWidth="1"/>
    <col min="9470" max="9470" width="12" style="59" customWidth="1"/>
    <col min="9471" max="9471" width="9.140625" style="59"/>
    <col min="9472" max="9472" width="10.42578125" style="59" bestFit="1" customWidth="1"/>
    <col min="9473" max="9473" width="21.7109375" style="59" bestFit="1" customWidth="1"/>
    <col min="9474" max="9474" width="22" style="59" bestFit="1" customWidth="1"/>
    <col min="9475" max="9475" width="14.42578125" style="59" customWidth="1"/>
    <col min="9476" max="9476" width="16.42578125" style="59" customWidth="1"/>
    <col min="9477" max="9722" width="9.140625" style="59"/>
    <col min="9723" max="9723" width="21.85546875" style="59" customWidth="1"/>
    <col min="9724" max="9724" width="9.140625" style="59"/>
    <col min="9725" max="9725" width="14.7109375" style="59" customWidth="1"/>
    <col min="9726" max="9726" width="12" style="59" customWidth="1"/>
    <col min="9727" max="9727" width="9.140625" style="59"/>
    <col min="9728" max="9728" width="10.42578125" style="59" bestFit="1" customWidth="1"/>
    <col min="9729" max="9729" width="21.7109375" style="59" bestFit="1" customWidth="1"/>
    <col min="9730" max="9730" width="22" style="59" bestFit="1" customWidth="1"/>
    <col min="9731" max="9731" width="14.42578125" style="59" customWidth="1"/>
    <col min="9732" max="9732" width="16.42578125" style="59" customWidth="1"/>
    <col min="9733" max="9978" width="9.140625" style="59"/>
    <col min="9979" max="9979" width="21.85546875" style="59" customWidth="1"/>
    <col min="9980" max="9980" width="9.140625" style="59"/>
    <col min="9981" max="9981" width="14.7109375" style="59" customWidth="1"/>
    <col min="9982" max="9982" width="12" style="59" customWidth="1"/>
    <col min="9983" max="9983" width="9.140625" style="59"/>
    <col min="9984" max="9984" width="10.42578125" style="59" bestFit="1" customWidth="1"/>
    <col min="9985" max="9985" width="21.7109375" style="59" bestFit="1" customWidth="1"/>
    <col min="9986" max="9986" width="22" style="59" bestFit="1" customWidth="1"/>
    <col min="9987" max="9987" width="14.42578125" style="59" customWidth="1"/>
    <col min="9988" max="9988" width="16.42578125" style="59" customWidth="1"/>
    <col min="9989" max="10234" width="9.140625" style="59"/>
    <col min="10235" max="10235" width="21.85546875" style="59" customWidth="1"/>
    <col min="10236" max="10236" width="9.140625" style="59"/>
    <col min="10237" max="10237" width="14.7109375" style="59" customWidth="1"/>
    <col min="10238" max="10238" width="12" style="59" customWidth="1"/>
    <col min="10239" max="10239" width="9.140625" style="59"/>
    <col min="10240" max="10240" width="10.42578125" style="59" bestFit="1" customWidth="1"/>
    <col min="10241" max="10241" width="21.7109375" style="59" bestFit="1" customWidth="1"/>
    <col min="10242" max="10242" width="22" style="59" bestFit="1" customWidth="1"/>
    <col min="10243" max="10243" width="14.42578125" style="59" customWidth="1"/>
    <col min="10244" max="10244" width="16.42578125" style="59" customWidth="1"/>
    <col min="10245" max="10490" width="9.140625" style="59"/>
    <col min="10491" max="10491" width="21.85546875" style="59" customWidth="1"/>
    <col min="10492" max="10492" width="9.140625" style="59"/>
    <col min="10493" max="10493" width="14.7109375" style="59" customWidth="1"/>
    <col min="10494" max="10494" width="12" style="59" customWidth="1"/>
    <col min="10495" max="10495" width="9.140625" style="59"/>
    <col min="10496" max="10496" width="10.42578125" style="59" bestFit="1" customWidth="1"/>
    <col min="10497" max="10497" width="21.7109375" style="59" bestFit="1" customWidth="1"/>
    <col min="10498" max="10498" width="22" style="59" bestFit="1" customWidth="1"/>
    <col min="10499" max="10499" width="14.42578125" style="59" customWidth="1"/>
    <col min="10500" max="10500" width="16.42578125" style="59" customWidth="1"/>
    <col min="10501" max="10746" width="9.140625" style="59"/>
    <col min="10747" max="10747" width="21.85546875" style="59" customWidth="1"/>
    <col min="10748" max="10748" width="9.140625" style="59"/>
    <col min="10749" max="10749" width="14.7109375" style="59" customWidth="1"/>
    <col min="10750" max="10750" width="12" style="59" customWidth="1"/>
    <col min="10751" max="10751" width="9.140625" style="59"/>
    <col min="10752" max="10752" width="10.42578125" style="59" bestFit="1" customWidth="1"/>
    <col min="10753" max="10753" width="21.7109375" style="59" bestFit="1" customWidth="1"/>
    <col min="10754" max="10754" width="22" style="59" bestFit="1" customWidth="1"/>
    <col min="10755" max="10755" width="14.42578125" style="59" customWidth="1"/>
    <col min="10756" max="10756" width="16.42578125" style="59" customWidth="1"/>
    <col min="10757" max="11002" width="9.140625" style="59"/>
    <col min="11003" max="11003" width="21.85546875" style="59" customWidth="1"/>
    <col min="11004" max="11004" width="9.140625" style="59"/>
    <col min="11005" max="11005" width="14.7109375" style="59" customWidth="1"/>
    <col min="11006" max="11006" width="12" style="59" customWidth="1"/>
    <col min="11007" max="11007" width="9.140625" style="59"/>
    <col min="11008" max="11008" width="10.42578125" style="59" bestFit="1" customWidth="1"/>
    <col min="11009" max="11009" width="21.7109375" style="59" bestFit="1" customWidth="1"/>
    <col min="11010" max="11010" width="22" style="59" bestFit="1" customWidth="1"/>
    <col min="11011" max="11011" width="14.42578125" style="59" customWidth="1"/>
    <col min="11012" max="11012" width="16.42578125" style="59" customWidth="1"/>
    <col min="11013" max="11258" width="9.140625" style="59"/>
    <col min="11259" max="11259" width="21.85546875" style="59" customWidth="1"/>
    <col min="11260" max="11260" width="9.140625" style="59"/>
    <col min="11261" max="11261" width="14.7109375" style="59" customWidth="1"/>
    <col min="11262" max="11262" width="12" style="59" customWidth="1"/>
    <col min="11263" max="11263" width="9.140625" style="59"/>
    <col min="11264" max="11264" width="10.42578125" style="59" bestFit="1" customWidth="1"/>
    <col min="11265" max="11265" width="21.7109375" style="59" bestFit="1" customWidth="1"/>
    <col min="11266" max="11266" width="22" style="59" bestFit="1" customWidth="1"/>
    <col min="11267" max="11267" width="14.42578125" style="59" customWidth="1"/>
    <col min="11268" max="11268" width="16.42578125" style="59" customWidth="1"/>
    <col min="11269" max="11514" width="9.140625" style="59"/>
    <col min="11515" max="11515" width="21.85546875" style="59" customWidth="1"/>
    <col min="11516" max="11516" width="9.140625" style="59"/>
    <col min="11517" max="11517" width="14.7109375" style="59" customWidth="1"/>
    <col min="11518" max="11518" width="12" style="59" customWidth="1"/>
    <col min="11519" max="11519" width="9.140625" style="59"/>
    <col min="11520" max="11520" width="10.42578125" style="59" bestFit="1" customWidth="1"/>
    <col min="11521" max="11521" width="21.7109375" style="59" bestFit="1" customWidth="1"/>
    <col min="11522" max="11522" width="22" style="59" bestFit="1" customWidth="1"/>
    <col min="11523" max="11523" width="14.42578125" style="59" customWidth="1"/>
    <col min="11524" max="11524" width="16.42578125" style="59" customWidth="1"/>
    <col min="11525" max="11770" width="9.140625" style="59"/>
    <col min="11771" max="11771" width="21.85546875" style="59" customWidth="1"/>
    <col min="11772" max="11772" width="9.140625" style="59"/>
    <col min="11773" max="11773" width="14.7109375" style="59" customWidth="1"/>
    <col min="11774" max="11774" width="12" style="59" customWidth="1"/>
    <col min="11775" max="11775" width="9.140625" style="59"/>
    <col min="11776" max="11776" width="10.42578125" style="59" bestFit="1" customWidth="1"/>
    <col min="11777" max="11777" width="21.7109375" style="59" bestFit="1" customWidth="1"/>
    <col min="11778" max="11778" width="22" style="59" bestFit="1" customWidth="1"/>
    <col min="11779" max="11779" width="14.42578125" style="59" customWidth="1"/>
    <col min="11780" max="11780" width="16.42578125" style="59" customWidth="1"/>
    <col min="11781" max="12026" width="9.140625" style="59"/>
    <col min="12027" max="12027" width="21.85546875" style="59" customWidth="1"/>
    <col min="12028" max="12028" width="9.140625" style="59"/>
    <col min="12029" max="12029" width="14.7109375" style="59" customWidth="1"/>
    <col min="12030" max="12030" width="12" style="59" customWidth="1"/>
    <col min="12031" max="12031" width="9.140625" style="59"/>
    <col min="12032" max="12032" width="10.42578125" style="59" bestFit="1" customWidth="1"/>
    <col min="12033" max="12033" width="21.7109375" style="59" bestFit="1" customWidth="1"/>
    <col min="12034" max="12034" width="22" style="59" bestFit="1" customWidth="1"/>
    <col min="12035" max="12035" width="14.42578125" style="59" customWidth="1"/>
    <col min="12036" max="12036" width="16.42578125" style="59" customWidth="1"/>
    <col min="12037" max="12282" width="9.140625" style="59"/>
    <col min="12283" max="12283" width="21.85546875" style="59" customWidth="1"/>
    <col min="12284" max="12284" width="9.140625" style="59"/>
    <col min="12285" max="12285" width="14.7109375" style="59" customWidth="1"/>
    <col min="12286" max="12286" width="12" style="59" customWidth="1"/>
    <col min="12287" max="12287" width="9.140625" style="59"/>
    <col min="12288" max="12288" width="10.42578125" style="59" bestFit="1" customWidth="1"/>
    <col min="12289" max="12289" width="21.7109375" style="59" bestFit="1" customWidth="1"/>
    <col min="12290" max="12290" width="22" style="59" bestFit="1" customWidth="1"/>
    <col min="12291" max="12291" width="14.42578125" style="59" customWidth="1"/>
    <col min="12292" max="12292" width="16.42578125" style="59" customWidth="1"/>
    <col min="12293" max="12538" width="9.140625" style="59"/>
    <col min="12539" max="12539" width="21.85546875" style="59" customWidth="1"/>
    <col min="12540" max="12540" width="9.140625" style="59"/>
    <col min="12541" max="12541" width="14.7109375" style="59" customWidth="1"/>
    <col min="12542" max="12542" width="12" style="59" customWidth="1"/>
    <col min="12543" max="12543" width="9.140625" style="59"/>
    <col min="12544" max="12544" width="10.42578125" style="59" bestFit="1" customWidth="1"/>
    <col min="12545" max="12545" width="21.7109375" style="59" bestFit="1" customWidth="1"/>
    <col min="12546" max="12546" width="22" style="59" bestFit="1" customWidth="1"/>
    <col min="12547" max="12547" width="14.42578125" style="59" customWidth="1"/>
    <col min="12548" max="12548" width="16.42578125" style="59" customWidth="1"/>
    <col min="12549" max="12794" width="9.140625" style="59"/>
    <col min="12795" max="12795" width="21.85546875" style="59" customWidth="1"/>
    <col min="12796" max="12796" width="9.140625" style="59"/>
    <col min="12797" max="12797" width="14.7109375" style="59" customWidth="1"/>
    <col min="12798" max="12798" width="12" style="59" customWidth="1"/>
    <col min="12799" max="12799" width="9.140625" style="59"/>
    <col min="12800" max="12800" width="10.42578125" style="59" bestFit="1" customWidth="1"/>
    <col min="12801" max="12801" width="21.7109375" style="59" bestFit="1" customWidth="1"/>
    <col min="12802" max="12802" width="22" style="59" bestFit="1" customWidth="1"/>
    <col min="12803" max="12803" width="14.42578125" style="59" customWidth="1"/>
    <col min="12804" max="12804" width="16.42578125" style="59" customWidth="1"/>
    <col min="12805" max="13050" width="9.140625" style="59"/>
    <col min="13051" max="13051" width="21.85546875" style="59" customWidth="1"/>
    <col min="13052" max="13052" width="9.140625" style="59"/>
    <col min="13053" max="13053" width="14.7109375" style="59" customWidth="1"/>
    <col min="13054" max="13054" width="12" style="59" customWidth="1"/>
    <col min="13055" max="13055" width="9.140625" style="59"/>
    <col min="13056" max="13056" width="10.42578125" style="59" bestFit="1" customWidth="1"/>
    <col min="13057" max="13057" width="21.7109375" style="59" bestFit="1" customWidth="1"/>
    <col min="13058" max="13058" width="22" style="59" bestFit="1" customWidth="1"/>
    <col min="13059" max="13059" width="14.42578125" style="59" customWidth="1"/>
    <col min="13060" max="13060" width="16.42578125" style="59" customWidth="1"/>
    <col min="13061" max="13306" width="9.140625" style="59"/>
    <col min="13307" max="13307" width="21.85546875" style="59" customWidth="1"/>
    <col min="13308" max="13308" width="9.140625" style="59"/>
    <col min="13309" max="13309" width="14.7109375" style="59" customWidth="1"/>
    <col min="13310" max="13310" width="12" style="59" customWidth="1"/>
    <col min="13311" max="13311" width="9.140625" style="59"/>
    <col min="13312" max="13312" width="10.42578125" style="59" bestFit="1" customWidth="1"/>
    <col min="13313" max="13313" width="21.7109375" style="59" bestFit="1" customWidth="1"/>
    <col min="13314" max="13314" width="22" style="59" bestFit="1" customWidth="1"/>
    <col min="13315" max="13315" width="14.42578125" style="59" customWidth="1"/>
    <col min="13316" max="13316" width="16.42578125" style="59" customWidth="1"/>
    <col min="13317" max="13562" width="9.140625" style="59"/>
    <col min="13563" max="13563" width="21.85546875" style="59" customWidth="1"/>
    <col min="13564" max="13564" width="9.140625" style="59"/>
    <col min="13565" max="13565" width="14.7109375" style="59" customWidth="1"/>
    <col min="13566" max="13566" width="12" style="59" customWidth="1"/>
    <col min="13567" max="13567" width="9.140625" style="59"/>
    <col min="13568" max="13568" width="10.42578125" style="59" bestFit="1" customWidth="1"/>
    <col min="13569" max="13569" width="21.7109375" style="59" bestFit="1" customWidth="1"/>
    <col min="13570" max="13570" width="22" style="59" bestFit="1" customWidth="1"/>
    <col min="13571" max="13571" width="14.42578125" style="59" customWidth="1"/>
    <col min="13572" max="13572" width="16.42578125" style="59" customWidth="1"/>
    <col min="13573" max="13818" width="9.140625" style="59"/>
    <col min="13819" max="13819" width="21.85546875" style="59" customWidth="1"/>
    <col min="13820" max="13820" width="9.140625" style="59"/>
    <col min="13821" max="13821" width="14.7109375" style="59" customWidth="1"/>
    <col min="13822" max="13822" width="12" style="59" customWidth="1"/>
    <col min="13823" max="13823" width="9.140625" style="59"/>
    <col min="13824" max="13824" width="10.42578125" style="59" bestFit="1" customWidth="1"/>
    <col min="13825" max="13825" width="21.7109375" style="59" bestFit="1" customWidth="1"/>
    <col min="13826" max="13826" width="22" style="59" bestFit="1" customWidth="1"/>
    <col min="13827" max="13827" width="14.42578125" style="59" customWidth="1"/>
    <col min="13828" max="13828" width="16.42578125" style="59" customWidth="1"/>
    <col min="13829" max="14074" width="9.140625" style="59"/>
    <col min="14075" max="14075" width="21.85546875" style="59" customWidth="1"/>
    <col min="14076" max="14076" width="9.140625" style="59"/>
    <col min="14077" max="14077" width="14.7109375" style="59" customWidth="1"/>
    <col min="14078" max="14078" width="12" style="59" customWidth="1"/>
    <col min="14079" max="14079" width="9.140625" style="59"/>
    <col min="14080" max="14080" width="10.42578125" style="59" bestFit="1" customWidth="1"/>
    <col min="14081" max="14081" width="21.7109375" style="59" bestFit="1" customWidth="1"/>
    <col min="14082" max="14082" width="22" style="59" bestFit="1" customWidth="1"/>
    <col min="14083" max="14083" width="14.42578125" style="59" customWidth="1"/>
    <col min="14084" max="14084" width="16.42578125" style="59" customWidth="1"/>
    <col min="14085" max="14330" width="9.140625" style="59"/>
    <col min="14331" max="14331" width="21.85546875" style="59" customWidth="1"/>
    <col min="14332" max="14332" width="9.140625" style="59"/>
    <col min="14333" max="14333" width="14.7109375" style="59" customWidth="1"/>
    <col min="14334" max="14334" width="12" style="59" customWidth="1"/>
    <col min="14335" max="14335" width="9.140625" style="59"/>
    <col min="14336" max="14336" width="10.42578125" style="59" bestFit="1" customWidth="1"/>
    <col min="14337" max="14337" width="21.7109375" style="59" bestFit="1" customWidth="1"/>
    <col min="14338" max="14338" width="22" style="59" bestFit="1" customWidth="1"/>
    <col min="14339" max="14339" width="14.42578125" style="59" customWidth="1"/>
    <col min="14340" max="14340" width="16.42578125" style="59" customWidth="1"/>
    <col min="14341" max="14586" width="9.140625" style="59"/>
    <col min="14587" max="14587" width="21.85546875" style="59" customWidth="1"/>
    <col min="14588" max="14588" width="9.140625" style="59"/>
    <col min="14589" max="14589" width="14.7109375" style="59" customWidth="1"/>
    <col min="14590" max="14590" width="12" style="59" customWidth="1"/>
    <col min="14591" max="14591" width="9.140625" style="59"/>
    <col min="14592" max="14592" width="10.42578125" style="59" bestFit="1" customWidth="1"/>
    <col min="14593" max="14593" width="21.7109375" style="59" bestFit="1" customWidth="1"/>
    <col min="14594" max="14594" width="22" style="59" bestFit="1" customWidth="1"/>
    <col min="14595" max="14595" width="14.42578125" style="59" customWidth="1"/>
    <col min="14596" max="14596" width="16.42578125" style="59" customWidth="1"/>
    <col min="14597" max="14842" width="9.140625" style="59"/>
    <col min="14843" max="14843" width="21.85546875" style="59" customWidth="1"/>
    <col min="14844" max="14844" width="9.140625" style="59"/>
    <col min="14845" max="14845" width="14.7109375" style="59" customWidth="1"/>
    <col min="14846" max="14846" width="12" style="59" customWidth="1"/>
    <col min="14847" max="14847" width="9.140625" style="59"/>
    <col min="14848" max="14848" width="10.42578125" style="59" bestFit="1" customWidth="1"/>
    <col min="14849" max="14849" width="21.7109375" style="59" bestFit="1" customWidth="1"/>
    <col min="14850" max="14850" width="22" style="59" bestFit="1" customWidth="1"/>
    <col min="14851" max="14851" width="14.42578125" style="59" customWidth="1"/>
    <col min="14852" max="14852" width="16.42578125" style="59" customWidth="1"/>
    <col min="14853" max="15098" width="9.140625" style="59"/>
    <col min="15099" max="15099" width="21.85546875" style="59" customWidth="1"/>
    <col min="15100" max="15100" width="9.140625" style="59"/>
    <col min="15101" max="15101" width="14.7109375" style="59" customWidth="1"/>
    <col min="15102" max="15102" width="12" style="59" customWidth="1"/>
    <col min="15103" max="15103" width="9.140625" style="59"/>
    <col min="15104" max="15104" width="10.42578125" style="59" bestFit="1" customWidth="1"/>
    <col min="15105" max="15105" width="21.7109375" style="59" bestFit="1" customWidth="1"/>
    <col min="15106" max="15106" width="22" style="59" bestFit="1" customWidth="1"/>
    <col min="15107" max="15107" width="14.42578125" style="59" customWidth="1"/>
    <col min="15108" max="15108" width="16.42578125" style="59" customWidth="1"/>
    <col min="15109" max="15354" width="9.140625" style="59"/>
    <col min="15355" max="15355" width="21.85546875" style="59" customWidth="1"/>
    <col min="15356" max="15356" width="9.140625" style="59"/>
    <col min="15357" max="15357" width="14.7109375" style="59" customWidth="1"/>
    <col min="15358" max="15358" width="12" style="59" customWidth="1"/>
    <col min="15359" max="15359" width="9.140625" style="59"/>
    <col min="15360" max="15360" width="10.42578125" style="59" bestFit="1" customWidth="1"/>
    <col min="15361" max="15361" width="21.7109375" style="59" bestFit="1" customWidth="1"/>
    <col min="15362" max="15362" width="22" style="59" bestFit="1" customWidth="1"/>
    <col min="15363" max="15363" width="14.42578125" style="59" customWidth="1"/>
    <col min="15364" max="15364" width="16.42578125" style="59" customWidth="1"/>
    <col min="15365" max="15610" width="9.140625" style="59"/>
    <col min="15611" max="15611" width="21.85546875" style="59" customWidth="1"/>
    <col min="15612" max="15612" width="9.140625" style="59"/>
    <col min="15613" max="15613" width="14.7109375" style="59" customWidth="1"/>
    <col min="15614" max="15614" width="12" style="59" customWidth="1"/>
    <col min="15615" max="15615" width="9.140625" style="59"/>
    <col min="15616" max="15616" width="10.42578125" style="59" bestFit="1" customWidth="1"/>
    <col min="15617" max="15617" width="21.7109375" style="59" bestFit="1" customWidth="1"/>
    <col min="15618" max="15618" width="22" style="59" bestFit="1" customWidth="1"/>
    <col min="15619" max="15619" width="14.42578125" style="59" customWidth="1"/>
    <col min="15620" max="15620" width="16.42578125" style="59" customWidth="1"/>
    <col min="15621" max="15866" width="9.140625" style="59"/>
    <col min="15867" max="15867" width="21.85546875" style="59" customWidth="1"/>
    <col min="15868" max="15868" width="9.140625" style="59"/>
    <col min="15869" max="15869" width="14.7109375" style="59" customWidth="1"/>
    <col min="15870" max="15870" width="12" style="59" customWidth="1"/>
    <col min="15871" max="15871" width="9.140625" style="59"/>
    <col min="15872" max="15872" width="10.42578125" style="59" bestFit="1" customWidth="1"/>
    <col min="15873" max="15873" width="21.7109375" style="59" bestFit="1" customWidth="1"/>
    <col min="15874" max="15874" width="22" style="59" bestFit="1" customWidth="1"/>
    <col min="15875" max="15875" width="14.42578125" style="59" customWidth="1"/>
    <col min="15876" max="15876" width="16.42578125" style="59" customWidth="1"/>
    <col min="15877" max="16122" width="9.140625" style="59"/>
    <col min="16123" max="16123" width="21.85546875" style="59" customWidth="1"/>
    <col min="16124" max="16124" width="9.140625" style="59"/>
    <col min="16125" max="16125" width="14.7109375" style="59" customWidth="1"/>
    <col min="16126" max="16126" width="12" style="59" customWidth="1"/>
    <col min="16127" max="16127" width="9.140625" style="59"/>
    <col min="16128" max="16128" width="10.42578125" style="59" bestFit="1" customWidth="1"/>
    <col min="16129" max="16129" width="21.7109375" style="59" bestFit="1" customWidth="1"/>
    <col min="16130" max="16130" width="22" style="59" bestFit="1" customWidth="1"/>
    <col min="16131" max="16131" width="14.42578125" style="59" customWidth="1"/>
    <col min="16132" max="16132" width="16.42578125" style="59" customWidth="1"/>
    <col min="16133" max="16384" width="9.140625" style="59"/>
  </cols>
  <sheetData>
    <row r="2" spans="2:8" ht="20.25">
      <c r="C2" s="56" t="s">
        <v>201</v>
      </c>
      <c r="D2" s="57" t="s">
        <v>259</v>
      </c>
    </row>
    <row r="10" spans="2:8">
      <c r="D10" s="58"/>
    </row>
    <row r="11" spans="2:8" ht="14.25" customHeight="1">
      <c r="B11" s="58"/>
      <c r="C11" s="304" t="s">
        <v>203</v>
      </c>
      <c r="D11" s="305"/>
      <c r="G11" s="60" t="s">
        <v>204</v>
      </c>
      <c r="H11" s="61">
        <f>balanceamento!F4*0.01</f>
        <v>500</v>
      </c>
    </row>
    <row r="12" spans="2:8" ht="15" customHeight="1">
      <c r="B12" s="236" t="s">
        <v>205</v>
      </c>
      <c r="C12" s="234">
        <f>'Família 06'!N25</f>
        <v>955095.82019999996</v>
      </c>
      <c r="D12" s="64">
        <f>C12/$C$12</f>
        <v>1</v>
      </c>
      <c r="G12" s="60" t="s">
        <v>204</v>
      </c>
      <c r="H12" s="65">
        <f>balanceamento!C2</f>
        <v>250</v>
      </c>
    </row>
    <row r="13" spans="2:8" ht="9.9499999999999993" customHeight="1">
      <c r="B13" s="236" t="s">
        <v>202</v>
      </c>
      <c r="C13" s="234">
        <f>balanceamento!B4</f>
        <v>20313.32</v>
      </c>
      <c r="D13" s="64">
        <f>C13/$C$12</f>
        <v>2.1268358179754497E-2</v>
      </c>
      <c r="G13" s="66"/>
      <c r="H13" s="66"/>
    </row>
    <row r="14" spans="2:8">
      <c r="B14" s="60" t="s">
        <v>206</v>
      </c>
      <c r="C14" s="67">
        <f>C19*C17</f>
        <v>81.253280000000004</v>
      </c>
      <c r="D14" s="68">
        <v>0</v>
      </c>
      <c r="G14" s="66"/>
      <c r="H14" s="66"/>
    </row>
    <row r="15" spans="2:8">
      <c r="B15" s="69" t="s">
        <v>206</v>
      </c>
      <c r="C15" s="70">
        <f>'Família 06'!N27*'Família 06'!G29</f>
        <v>0</v>
      </c>
      <c r="D15" s="71">
        <v>0</v>
      </c>
    </row>
    <row r="16" spans="2:8">
      <c r="B16" s="58"/>
      <c r="C16" s="306" t="s">
        <v>207</v>
      </c>
      <c r="D16" s="306"/>
    </row>
    <row r="17" spans="2:5">
      <c r="B17" s="236" t="s">
        <v>208</v>
      </c>
      <c r="C17" s="307">
        <f>balanceamento!C4</f>
        <v>21</v>
      </c>
      <c r="D17" s="307"/>
    </row>
    <row r="18" spans="2:5">
      <c r="B18" s="236" t="s">
        <v>209</v>
      </c>
      <c r="C18" s="308">
        <f>C13/C17</f>
        <v>967.30095238095237</v>
      </c>
      <c r="D18" s="308"/>
    </row>
    <row r="19" spans="2:5">
      <c r="B19" s="236" t="s">
        <v>209</v>
      </c>
      <c r="C19" s="309">
        <f>balanceamento!D4/balanceamento!C2</f>
        <v>3.8692038095238095</v>
      </c>
      <c r="D19" s="309"/>
    </row>
    <row r="20" spans="2:5">
      <c r="B20" s="236" t="s">
        <v>209</v>
      </c>
      <c r="C20" s="310">
        <f>balanceamento!G4</f>
        <v>1934.6019047619047</v>
      </c>
      <c r="D20" s="310"/>
    </row>
    <row r="21" spans="2:5">
      <c r="B21" s="72" t="s">
        <v>210</v>
      </c>
      <c r="C21" s="311">
        <f>(((D74*60)/C18))*H12</f>
        <v>329.29333851093565</v>
      </c>
      <c r="D21" s="311"/>
    </row>
    <row r="22" spans="2:5">
      <c r="B22" s="72" t="s">
        <v>210</v>
      </c>
      <c r="C22" s="312">
        <f>(D74*60)/C19</f>
        <v>329.29333851093565</v>
      </c>
      <c r="D22" s="312"/>
    </row>
    <row r="23" spans="2:5">
      <c r="B23" s="72" t="s">
        <v>210</v>
      </c>
      <c r="C23" s="313">
        <f>((G74*60)/C20)</f>
        <v>0.37917524182949941</v>
      </c>
      <c r="D23" s="313"/>
    </row>
    <row r="25" spans="2:5">
      <c r="E25" s="74" t="s">
        <v>212</v>
      </c>
    </row>
    <row r="26" spans="2:5">
      <c r="E26" s="74">
        <f>'Família 06'!I28</f>
        <v>2.1268358179754494E-2</v>
      </c>
    </row>
    <row r="27" spans="2:5">
      <c r="E27" s="78">
        <v>0</v>
      </c>
    </row>
    <row r="39" spans="1:21">
      <c r="A39" s="73" t="s">
        <v>211</v>
      </c>
    </row>
    <row r="40" spans="1:21" ht="13.5" thickBot="1"/>
    <row r="41" spans="1:21" ht="15" customHeight="1" thickTop="1" thickBot="1">
      <c r="Q41" s="314" t="s">
        <v>261</v>
      </c>
      <c r="R41" s="315"/>
      <c r="S41" s="316"/>
    </row>
    <row r="42" spans="1:21" ht="15" customHeight="1" thickTop="1" thickBot="1">
      <c r="Q42" s="75"/>
      <c r="S42" s="76"/>
      <c r="U42" s="77"/>
    </row>
    <row r="43" spans="1:21" ht="15" customHeight="1" thickTop="1" thickBot="1">
      <c r="I43" s="78">
        <v>0</v>
      </c>
      <c r="Q43" s="317" t="s">
        <v>213</v>
      </c>
      <c r="R43" s="318"/>
      <c r="S43" s="79">
        <v>50</v>
      </c>
    </row>
    <row r="44" spans="1:21" ht="14.25" thickTop="1" thickBot="1">
      <c r="Q44" s="301">
        <v>50000</v>
      </c>
      <c r="R44" s="302"/>
      <c r="S44" s="303"/>
    </row>
    <row r="45" spans="1:21" ht="13.5" thickTop="1">
      <c r="R45" s="80"/>
      <c r="S45" s="110"/>
    </row>
    <row r="46" spans="1:21" ht="15" customHeight="1">
      <c r="O46" s="294" t="s">
        <v>270</v>
      </c>
      <c r="P46" s="295"/>
      <c r="Q46" s="286" t="s">
        <v>214</v>
      </c>
      <c r="R46" s="286"/>
      <c r="S46" s="286"/>
    </row>
    <row r="47" spans="1:21" ht="15.75" customHeight="1">
      <c r="A47" s="81"/>
      <c r="B47" s="81"/>
      <c r="C47" s="81"/>
      <c r="D47" s="296"/>
      <c r="E47" s="296"/>
      <c r="F47" s="81"/>
      <c r="G47" s="81"/>
      <c r="K47" s="81"/>
      <c r="L47" s="81"/>
      <c r="M47" s="81"/>
      <c r="O47" s="297">
        <f>I48+D48</f>
        <v>0</v>
      </c>
      <c r="P47" s="297"/>
      <c r="Q47" s="286">
        <f>Q44/(O66*100)</f>
        <v>0.14285714285714285</v>
      </c>
      <c r="R47" s="286"/>
      <c r="S47" s="286"/>
    </row>
    <row r="48" spans="1:21" ht="13.5" thickBot="1">
      <c r="A48" s="82"/>
      <c r="B48" s="82"/>
      <c r="C48" s="235"/>
      <c r="D48" s="298">
        <f>($C$22*((E27*E26)/(S49)))/(G74*60)</f>
        <v>0</v>
      </c>
      <c r="E48" s="298"/>
      <c r="F48" s="81"/>
      <c r="G48" s="81"/>
      <c r="H48" s="82"/>
      <c r="I48" s="83">
        <f>(C22*((I43*E26)/(Q47*O66)))/(L74*60)</f>
        <v>0</v>
      </c>
      <c r="J48" s="82"/>
      <c r="K48" s="81"/>
      <c r="L48" s="299"/>
      <c r="M48" s="299"/>
      <c r="N48" s="84"/>
      <c r="O48" s="300" t="s">
        <v>215</v>
      </c>
      <c r="P48" s="300"/>
      <c r="R48" s="80"/>
      <c r="S48" s="111"/>
    </row>
    <row r="49" spans="3:26" ht="14.25" thickTop="1" thickBot="1">
      <c r="C49" s="233">
        <v>30</v>
      </c>
      <c r="F49" s="278">
        <v>744</v>
      </c>
      <c r="G49" s="279"/>
      <c r="K49" s="278">
        <v>404.3</v>
      </c>
      <c r="L49" s="280"/>
      <c r="M49" s="279"/>
      <c r="O49" s="287">
        <f>C49+F49+K49</f>
        <v>1178.3</v>
      </c>
      <c r="P49" s="287"/>
      <c r="Q49" s="292" t="s">
        <v>216</v>
      </c>
      <c r="R49" s="293"/>
      <c r="S49" s="86">
        <f>((tecelagem!F78+tecelagem!F77)*(Q44*0.01))/Q55</f>
        <v>24.807494285714288</v>
      </c>
    </row>
    <row r="50" spans="3:26" ht="14.25" thickTop="1" thickBot="1">
      <c r="R50" s="80"/>
      <c r="S50" s="85"/>
    </row>
    <row r="51" spans="3:26" ht="14.25" thickTop="1" thickBot="1">
      <c r="Q51" s="87" t="s">
        <v>217</v>
      </c>
      <c r="R51" s="87" t="s">
        <v>218</v>
      </c>
      <c r="S51" s="87" t="s">
        <v>219</v>
      </c>
    </row>
    <row r="52" spans="3:26" ht="14.25" thickTop="1" thickBot="1">
      <c r="Q52" s="88">
        <f>S49*S61</f>
        <v>24.08311545257143</v>
      </c>
      <c r="R52" s="88">
        <f>S49*S62</f>
        <v>0.43165040057142856</v>
      </c>
      <c r="S52" s="88">
        <f>S49*S63</f>
        <v>0.29272843257142861</v>
      </c>
    </row>
    <row r="53" spans="3:26" ht="13.5" thickTop="1"/>
    <row r="54" spans="3:26">
      <c r="Q54" s="283" t="s">
        <v>98</v>
      </c>
      <c r="R54" s="283"/>
    </row>
    <row r="55" spans="3:26">
      <c r="Q55" s="284">
        <v>3500</v>
      </c>
      <c r="R55" s="284"/>
    </row>
    <row r="59" spans="3:26">
      <c r="Q59" s="291" t="s">
        <v>220</v>
      </c>
      <c r="R59" s="291"/>
      <c r="S59" s="291"/>
    </row>
    <row r="60" spans="3:26" ht="15" customHeight="1">
      <c r="Q60" s="291" t="s">
        <v>221</v>
      </c>
      <c r="R60" s="291"/>
      <c r="S60" s="238" t="s">
        <v>212</v>
      </c>
      <c r="X60" s="90"/>
      <c r="Y60" s="90"/>
      <c r="Z60" s="77"/>
    </row>
    <row r="61" spans="3:26">
      <c r="Q61" s="291" t="s">
        <v>40</v>
      </c>
      <c r="R61" s="291"/>
      <c r="S61" s="91">
        <v>0.9708</v>
      </c>
      <c r="X61" s="90"/>
      <c r="Y61" s="90"/>
      <c r="Z61" s="77"/>
    </row>
    <row r="62" spans="3:26" ht="15" customHeight="1">
      <c r="Q62" s="291" t="s">
        <v>1</v>
      </c>
      <c r="R62" s="291"/>
      <c r="S62" s="91">
        <v>1.7399999999999999E-2</v>
      </c>
      <c r="Z62" s="77"/>
    </row>
    <row r="63" spans="3:26">
      <c r="Q63" s="291" t="s">
        <v>222</v>
      </c>
      <c r="R63" s="291"/>
      <c r="S63" s="91">
        <v>1.18E-2</v>
      </c>
      <c r="Z63" s="77"/>
    </row>
    <row r="64" spans="3:26" ht="9.9499999999999993" customHeight="1">
      <c r="S64" s="91">
        <f>SUM(S61:S63)</f>
        <v>1</v>
      </c>
      <c r="X64" s="90"/>
      <c r="Z64" s="77"/>
    </row>
    <row r="65" spans="2:26" ht="16.5" customHeight="1">
      <c r="O65" s="283" t="s">
        <v>98</v>
      </c>
      <c r="P65" s="283"/>
      <c r="Z65" s="77"/>
    </row>
    <row r="66" spans="2:26">
      <c r="O66" s="284">
        <v>3500</v>
      </c>
      <c r="P66" s="284"/>
      <c r="Y66" s="90"/>
      <c r="Z66" s="77"/>
    </row>
    <row r="67" spans="2:26" ht="9.9499999999999993" customHeight="1">
      <c r="X67" s="90"/>
      <c r="Y67" s="90"/>
      <c r="Z67" s="77"/>
    </row>
    <row r="68" spans="2:26" ht="5.25" customHeight="1">
      <c r="X68" s="90"/>
      <c r="Y68" s="90"/>
      <c r="Z68" s="77"/>
    </row>
    <row r="69" spans="2:26">
      <c r="X69" s="90"/>
      <c r="Y69" s="90"/>
      <c r="Z69" s="77"/>
    </row>
    <row r="70" spans="2:26" ht="3" customHeight="1">
      <c r="S70" s="77"/>
      <c r="T70" s="77"/>
      <c r="U70" s="77"/>
      <c r="V70" s="77"/>
      <c r="W70" s="77"/>
      <c r="X70" s="90"/>
      <c r="Y70" s="90"/>
      <c r="Z70" s="77"/>
    </row>
    <row r="71" spans="2:26" ht="15" customHeight="1">
      <c r="B71" s="319" t="s">
        <v>269</v>
      </c>
      <c r="C71" s="320"/>
      <c r="D71" s="321"/>
      <c r="E71" s="322" t="s">
        <v>62</v>
      </c>
      <c r="F71" s="322"/>
      <c r="G71" s="322"/>
      <c r="H71" s="322"/>
      <c r="I71" s="322"/>
      <c r="J71" s="322" t="s">
        <v>118</v>
      </c>
      <c r="K71" s="322"/>
      <c r="L71" s="322"/>
      <c r="M71" s="322"/>
      <c r="N71" s="322"/>
      <c r="S71" s="77"/>
      <c r="T71" s="77"/>
      <c r="U71" s="77"/>
      <c r="V71" s="77"/>
      <c r="W71" s="77"/>
      <c r="X71" s="90"/>
      <c r="Y71" s="90"/>
      <c r="Z71" s="77"/>
    </row>
    <row r="72" spans="2:26" ht="12.95" customHeight="1">
      <c r="B72" s="277" t="s">
        <v>223</v>
      </c>
      <c r="C72" s="277"/>
      <c r="D72" s="237">
        <f>balanceamento!H12</f>
        <v>21.235050663622093</v>
      </c>
      <c r="E72" s="277" t="s">
        <v>223</v>
      </c>
      <c r="F72" s="277"/>
      <c r="G72" s="285">
        <f>balanceamento!H13</f>
        <v>12.225885751365091</v>
      </c>
      <c r="H72" s="285"/>
      <c r="I72" s="285"/>
      <c r="J72" s="277" t="s">
        <v>223</v>
      </c>
      <c r="K72" s="277"/>
      <c r="L72" s="290">
        <f>balanceamento!H14</f>
        <v>6.6190476190476195</v>
      </c>
      <c r="M72" s="290"/>
      <c r="N72" s="290"/>
    </row>
    <row r="73" spans="2:26" ht="12.95" customHeight="1">
      <c r="B73" s="277" t="s">
        <v>224</v>
      </c>
      <c r="C73" s="277"/>
      <c r="D73" s="239">
        <f>balanceamento!D7</f>
        <v>1</v>
      </c>
      <c r="E73" s="281" t="s">
        <v>224</v>
      </c>
      <c r="F73" s="281"/>
      <c r="G73" s="288">
        <f>balanceamento!D8</f>
        <v>1</v>
      </c>
      <c r="H73" s="288"/>
      <c r="I73" s="288"/>
      <c r="J73" s="277" t="s">
        <v>224</v>
      </c>
      <c r="K73" s="277"/>
      <c r="L73" s="289">
        <f>balanceamento!D9</f>
        <v>1</v>
      </c>
      <c r="M73" s="277"/>
      <c r="N73" s="277"/>
    </row>
    <row r="74" spans="2:26" ht="12.95" customHeight="1">
      <c r="B74" s="277" t="s">
        <v>225</v>
      </c>
      <c r="C74" s="277"/>
      <c r="D74" s="237">
        <f>D72</f>
        <v>21.235050663622093</v>
      </c>
      <c r="E74" s="281" t="s">
        <v>225</v>
      </c>
      <c r="F74" s="281"/>
      <c r="G74" s="285">
        <f>G72</f>
        <v>12.225885751365091</v>
      </c>
      <c r="H74" s="285"/>
      <c r="I74" s="285"/>
      <c r="J74" s="277" t="s">
        <v>225</v>
      </c>
      <c r="K74" s="277"/>
      <c r="L74" s="290">
        <f>L72</f>
        <v>6.6190476190476195</v>
      </c>
      <c r="M74" s="290"/>
      <c r="N74" s="290"/>
    </row>
    <row r="75" spans="2:26" ht="12.95" customHeight="1">
      <c r="B75" s="277" t="s">
        <v>260</v>
      </c>
      <c r="C75" s="277"/>
      <c r="D75" s="240">
        <f>$D$13*D74</f>
        <v>0.4516346634791481</v>
      </c>
      <c r="E75" s="277" t="s">
        <v>260</v>
      </c>
      <c r="F75" s="277"/>
      <c r="G75" s="282">
        <f>$D$13*G74</f>
        <v>0.2600245172247897</v>
      </c>
      <c r="H75" s="282"/>
      <c r="I75" s="282"/>
      <c r="J75" s="277" t="s">
        <v>260</v>
      </c>
      <c r="K75" s="277"/>
      <c r="L75" s="282">
        <f>$D$13*L74</f>
        <v>0.14077627557075598</v>
      </c>
      <c r="M75" s="282"/>
      <c r="N75" s="282"/>
    </row>
    <row r="76" spans="2:26" ht="12.95" customHeight="1">
      <c r="B76" s="277" t="s">
        <v>260</v>
      </c>
      <c r="C76" s="277"/>
      <c r="D76" s="240">
        <f>$D$13*D74</f>
        <v>0.4516346634791481</v>
      </c>
      <c r="E76" s="281" t="s">
        <v>260</v>
      </c>
      <c r="F76" s="281"/>
      <c r="G76" s="282">
        <f>$D$13*G74</f>
        <v>0.2600245172247897</v>
      </c>
      <c r="H76" s="282"/>
      <c r="I76" s="282"/>
      <c r="J76" s="277" t="s">
        <v>260</v>
      </c>
      <c r="K76" s="277"/>
      <c r="L76" s="282">
        <f>$D$13*L74</f>
        <v>0.14077627557075598</v>
      </c>
      <c r="M76" s="282"/>
      <c r="N76" s="282"/>
    </row>
  </sheetData>
  <mergeCells count="61">
    <mergeCell ref="B75:C75"/>
    <mergeCell ref="E75:F75"/>
    <mergeCell ref="G75:I75"/>
    <mergeCell ref="J75:K75"/>
    <mergeCell ref="L75:N75"/>
    <mergeCell ref="B76:C76"/>
    <mergeCell ref="E76:F76"/>
    <mergeCell ref="G76:I76"/>
    <mergeCell ref="J76:K76"/>
    <mergeCell ref="L76:N76"/>
    <mergeCell ref="B73:C73"/>
    <mergeCell ref="E73:F73"/>
    <mergeCell ref="G73:I73"/>
    <mergeCell ref="J73:K73"/>
    <mergeCell ref="L73:N73"/>
    <mergeCell ref="B74:C74"/>
    <mergeCell ref="E74:F74"/>
    <mergeCell ref="G74:I74"/>
    <mergeCell ref="J74:K74"/>
    <mergeCell ref="L74:N74"/>
    <mergeCell ref="O66:P66"/>
    <mergeCell ref="B71:D71"/>
    <mergeCell ref="E71:I71"/>
    <mergeCell ref="J71:N71"/>
    <mergeCell ref="B72:C72"/>
    <mergeCell ref="E72:F72"/>
    <mergeCell ref="G72:I72"/>
    <mergeCell ref="J72:K72"/>
    <mergeCell ref="L72:N72"/>
    <mergeCell ref="Q59:S59"/>
    <mergeCell ref="Q60:R60"/>
    <mergeCell ref="Q61:R61"/>
    <mergeCell ref="Q62:R62"/>
    <mergeCell ref="Q63:R63"/>
    <mergeCell ref="O65:P65"/>
    <mergeCell ref="F49:G49"/>
    <mergeCell ref="K49:M49"/>
    <mergeCell ref="O49:P49"/>
    <mergeCell ref="Q49:R49"/>
    <mergeCell ref="Q54:R54"/>
    <mergeCell ref="Q55:R55"/>
    <mergeCell ref="O46:P46"/>
    <mergeCell ref="Q46:S46"/>
    <mergeCell ref="D47:E47"/>
    <mergeCell ref="O47:P47"/>
    <mergeCell ref="Q47:S47"/>
    <mergeCell ref="D48:E48"/>
    <mergeCell ref="L48:M48"/>
    <mergeCell ref="O48:P48"/>
    <mergeCell ref="C21:D21"/>
    <mergeCell ref="C22:D22"/>
    <mergeCell ref="C23:D23"/>
    <mergeCell ref="Q41:S41"/>
    <mergeCell ref="Q43:R43"/>
    <mergeCell ref="Q44:S44"/>
    <mergeCell ref="C11:D11"/>
    <mergeCell ref="C16:D16"/>
    <mergeCell ref="C17:D17"/>
    <mergeCell ref="C18:D18"/>
    <mergeCell ref="C19:D19"/>
    <mergeCell ref="C20:D20"/>
  </mergeCells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W57"/>
  <sheetViews>
    <sheetView zoomScale="66" workbookViewId="0"/>
  </sheetViews>
  <sheetFormatPr defaultColWidth="4.7109375" defaultRowHeight="12.75"/>
  <cols>
    <col min="1" max="69" width="3.28515625" style="1" customWidth="1"/>
    <col min="70" max="75" width="5.7109375" style="1" customWidth="1"/>
    <col min="76" max="256" width="4.7109375" style="1"/>
    <col min="257" max="325" width="3.28515625" style="1" customWidth="1"/>
    <col min="326" max="331" width="5.7109375" style="1" customWidth="1"/>
    <col min="332" max="512" width="4.7109375" style="1"/>
    <col min="513" max="581" width="3.28515625" style="1" customWidth="1"/>
    <col min="582" max="587" width="5.7109375" style="1" customWidth="1"/>
    <col min="588" max="768" width="4.7109375" style="1"/>
    <col min="769" max="837" width="3.28515625" style="1" customWidth="1"/>
    <col min="838" max="843" width="5.7109375" style="1" customWidth="1"/>
    <col min="844" max="1024" width="4.7109375" style="1"/>
    <col min="1025" max="1093" width="3.28515625" style="1" customWidth="1"/>
    <col min="1094" max="1099" width="5.7109375" style="1" customWidth="1"/>
    <col min="1100" max="1280" width="4.7109375" style="1"/>
    <col min="1281" max="1349" width="3.28515625" style="1" customWidth="1"/>
    <col min="1350" max="1355" width="5.7109375" style="1" customWidth="1"/>
    <col min="1356" max="1536" width="4.7109375" style="1"/>
    <col min="1537" max="1605" width="3.28515625" style="1" customWidth="1"/>
    <col min="1606" max="1611" width="5.7109375" style="1" customWidth="1"/>
    <col min="1612" max="1792" width="4.7109375" style="1"/>
    <col min="1793" max="1861" width="3.28515625" style="1" customWidth="1"/>
    <col min="1862" max="1867" width="5.7109375" style="1" customWidth="1"/>
    <col min="1868" max="2048" width="4.7109375" style="1"/>
    <col min="2049" max="2117" width="3.28515625" style="1" customWidth="1"/>
    <col min="2118" max="2123" width="5.7109375" style="1" customWidth="1"/>
    <col min="2124" max="2304" width="4.7109375" style="1"/>
    <col min="2305" max="2373" width="3.28515625" style="1" customWidth="1"/>
    <col min="2374" max="2379" width="5.7109375" style="1" customWidth="1"/>
    <col min="2380" max="2560" width="4.7109375" style="1"/>
    <col min="2561" max="2629" width="3.28515625" style="1" customWidth="1"/>
    <col min="2630" max="2635" width="5.7109375" style="1" customWidth="1"/>
    <col min="2636" max="2816" width="4.7109375" style="1"/>
    <col min="2817" max="2885" width="3.28515625" style="1" customWidth="1"/>
    <col min="2886" max="2891" width="5.7109375" style="1" customWidth="1"/>
    <col min="2892" max="3072" width="4.7109375" style="1"/>
    <col min="3073" max="3141" width="3.28515625" style="1" customWidth="1"/>
    <col min="3142" max="3147" width="5.7109375" style="1" customWidth="1"/>
    <col min="3148" max="3328" width="4.7109375" style="1"/>
    <col min="3329" max="3397" width="3.28515625" style="1" customWidth="1"/>
    <col min="3398" max="3403" width="5.7109375" style="1" customWidth="1"/>
    <col min="3404" max="3584" width="4.7109375" style="1"/>
    <col min="3585" max="3653" width="3.28515625" style="1" customWidth="1"/>
    <col min="3654" max="3659" width="5.7109375" style="1" customWidth="1"/>
    <col min="3660" max="3840" width="4.7109375" style="1"/>
    <col min="3841" max="3909" width="3.28515625" style="1" customWidth="1"/>
    <col min="3910" max="3915" width="5.7109375" style="1" customWidth="1"/>
    <col min="3916" max="4096" width="4.7109375" style="1"/>
    <col min="4097" max="4165" width="3.28515625" style="1" customWidth="1"/>
    <col min="4166" max="4171" width="5.7109375" style="1" customWidth="1"/>
    <col min="4172" max="4352" width="4.7109375" style="1"/>
    <col min="4353" max="4421" width="3.28515625" style="1" customWidth="1"/>
    <col min="4422" max="4427" width="5.7109375" style="1" customWidth="1"/>
    <col min="4428" max="4608" width="4.7109375" style="1"/>
    <col min="4609" max="4677" width="3.28515625" style="1" customWidth="1"/>
    <col min="4678" max="4683" width="5.7109375" style="1" customWidth="1"/>
    <col min="4684" max="4864" width="4.7109375" style="1"/>
    <col min="4865" max="4933" width="3.28515625" style="1" customWidth="1"/>
    <col min="4934" max="4939" width="5.7109375" style="1" customWidth="1"/>
    <col min="4940" max="5120" width="4.7109375" style="1"/>
    <col min="5121" max="5189" width="3.28515625" style="1" customWidth="1"/>
    <col min="5190" max="5195" width="5.7109375" style="1" customWidth="1"/>
    <col min="5196" max="5376" width="4.7109375" style="1"/>
    <col min="5377" max="5445" width="3.28515625" style="1" customWidth="1"/>
    <col min="5446" max="5451" width="5.7109375" style="1" customWidth="1"/>
    <col min="5452" max="5632" width="4.7109375" style="1"/>
    <col min="5633" max="5701" width="3.28515625" style="1" customWidth="1"/>
    <col min="5702" max="5707" width="5.7109375" style="1" customWidth="1"/>
    <col min="5708" max="5888" width="4.7109375" style="1"/>
    <col min="5889" max="5957" width="3.28515625" style="1" customWidth="1"/>
    <col min="5958" max="5963" width="5.7109375" style="1" customWidth="1"/>
    <col min="5964" max="6144" width="4.7109375" style="1"/>
    <col min="6145" max="6213" width="3.28515625" style="1" customWidth="1"/>
    <col min="6214" max="6219" width="5.7109375" style="1" customWidth="1"/>
    <col min="6220" max="6400" width="4.7109375" style="1"/>
    <col min="6401" max="6469" width="3.28515625" style="1" customWidth="1"/>
    <col min="6470" max="6475" width="5.7109375" style="1" customWidth="1"/>
    <col min="6476" max="6656" width="4.7109375" style="1"/>
    <col min="6657" max="6725" width="3.28515625" style="1" customWidth="1"/>
    <col min="6726" max="6731" width="5.7109375" style="1" customWidth="1"/>
    <col min="6732" max="6912" width="4.7109375" style="1"/>
    <col min="6913" max="6981" width="3.28515625" style="1" customWidth="1"/>
    <col min="6982" max="6987" width="5.7109375" style="1" customWidth="1"/>
    <col min="6988" max="7168" width="4.7109375" style="1"/>
    <col min="7169" max="7237" width="3.28515625" style="1" customWidth="1"/>
    <col min="7238" max="7243" width="5.7109375" style="1" customWidth="1"/>
    <col min="7244" max="7424" width="4.7109375" style="1"/>
    <col min="7425" max="7493" width="3.28515625" style="1" customWidth="1"/>
    <col min="7494" max="7499" width="5.7109375" style="1" customWidth="1"/>
    <col min="7500" max="7680" width="4.7109375" style="1"/>
    <col min="7681" max="7749" width="3.28515625" style="1" customWidth="1"/>
    <col min="7750" max="7755" width="5.7109375" style="1" customWidth="1"/>
    <col min="7756" max="7936" width="4.7109375" style="1"/>
    <col min="7937" max="8005" width="3.28515625" style="1" customWidth="1"/>
    <col min="8006" max="8011" width="5.7109375" style="1" customWidth="1"/>
    <col min="8012" max="8192" width="4.7109375" style="1"/>
    <col min="8193" max="8261" width="3.28515625" style="1" customWidth="1"/>
    <col min="8262" max="8267" width="5.7109375" style="1" customWidth="1"/>
    <col min="8268" max="8448" width="4.7109375" style="1"/>
    <col min="8449" max="8517" width="3.28515625" style="1" customWidth="1"/>
    <col min="8518" max="8523" width="5.7109375" style="1" customWidth="1"/>
    <col min="8524" max="8704" width="4.7109375" style="1"/>
    <col min="8705" max="8773" width="3.28515625" style="1" customWidth="1"/>
    <col min="8774" max="8779" width="5.7109375" style="1" customWidth="1"/>
    <col min="8780" max="8960" width="4.7109375" style="1"/>
    <col min="8961" max="9029" width="3.28515625" style="1" customWidth="1"/>
    <col min="9030" max="9035" width="5.7109375" style="1" customWidth="1"/>
    <col min="9036" max="9216" width="4.7109375" style="1"/>
    <col min="9217" max="9285" width="3.28515625" style="1" customWidth="1"/>
    <col min="9286" max="9291" width="5.7109375" style="1" customWidth="1"/>
    <col min="9292" max="9472" width="4.7109375" style="1"/>
    <col min="9473" max="9541" width="3.28515625" style="1" customWidth="1"/>
    <col min="9542" max="9547" width="5.7109375" style="1" customWidth="1"/>
    <col min="9548" max="9728" width="4.7109375" style="1"/>
    <col min="9729" max="9797" width="3.28515625" style="1" customWidth="1"/>
    <col min="9798" max="9803" width="5.7109375" style="1" customWidth="1"/>
    <col min="9804" max="9984" width="4.7109375" style="1"/>
    <col min="9985" max="10053" width="3.28515625" style="1" customWidth="1"/>
    <col min="10054" max="10059" width="5.7109375" style="1" customWidth="1"/>
    <col min="10060" max="10240" width="4.7109375" style="1"/>
    <col min="10241" max="10309" width="3.28515625" style="1" customWidth="1"/>
    <col min="10310" max="10315" width="5.7109375" style="1" customWidth="1"/>
    <col min="10316" max="10496" width="4.7109375" style="1"/>
    <col min="10497" max="10565" width="3.28515625" style="1" customWidth="1"/>
    <col min="10566" max="10571" width="5.7109375" style="1" customWidth="1"/>
    <col min="10572" max="10752" width="4.7109375" style="1"/>
    <col min="10753" max="10821" width="3.28515625" style="1" customWidth="1"/>
    <col min="10822" max="10827" width="5.7109375" style="1" customWidth="1"/>
    <col min="10828" max="11008" width="4.7109375" style="1"/>
    <col min="11009" max="11077" width="3.28515625" style="1" customWidth="1"/>
    <col min="11078" max="11083" width="5.7109375" style="1" customWidth="1"/>
    <col min="11084" max="11264" width="4.7109375" style="1"/>
    <col min="11265" max="11333" width="3.28515625" style="1" customWidth="1"/>
    <col min="11334" max="11339" width="5.7109375" style="1" customWidth="1"/>
    <col min="11340" max="11520" width="4.7109375" style="1"/>
    <col min="11521" max="11589" width="3.28515625" style="1" customWidth="1"/>
    <col min="11590" max="11595" width="5.7109375" style="1" customWidth="1"/>
    <col min="11596" max="11776" width="4.7109375" style="1"/>
    <col min="11777" max="11845" width="3.28515625" style="1" customWidth="1"/>
    <col min="11846" max="11851" width="5.7109375" style="1" customWidth="1"/>
    <col min="11852" max="12032" width="4.7109375" style="1"/>
    <col min="12033" max="12101" width="3.28515625" style="1" customWidth="1"/>
    <col min="12102" max="12107" width="5.7109375" style="1" customWidth="1"/>
    <col min="12108" max="12288" width="4.7109375" style="1"/>
    <col min="12289" max="12357" width="3.28515625" style="1" customWidth="1"/>
    <col min="12358" max="12363" width="5.7109375" style="1" customWidth="1"/>
    <col min="12364" max="12544" width="4.7109375" style="1"/>
    <col min="12545" max="12613" width="3.28515625" style="1" customWidth="1"/>
    <col min="12614" max="12619" width="5.7109375" style="1" customWidth="1"/>
    <col min="12620" max="12800" width="4.7109375" style="1"/>
    <col min="12801" max="12869" width="3.28515625" style="1" customWidth="1"/>
    <col min="12870" max="12875" width="5.7109375" style="1" customWidth="1"/>
    <col min="12876" max="13056" width="4.7109375" style="1"/>
    <col min="13057" max="13125" width="3.28515625" style="1" customWidth="1"/>
    <col min="13126" max="13131" width="5.7109375" style="1" customWidth="1"/>
    <col min="13132" max="13312" width="4.7109375" style="1"/>
    <col min="13313" max="13381" width="3.28515625" style="1" customWidth="1"/>
    <col min="13382" max="13387" width="5.7109375" style="1" customWidth="1"/>
    <col min="13388" max="13568" width="4.7109375" style="1"/>
    <col min="13569" max="13637" width="3.28515625" style="1" customWidth="1"/>
    <col min="13638" max="13643" width="5.7109375" style="1" customWidth="1"/>
    <col min="13644" max="13824" width="4.7109375" style="1"/>
    <col min="13825" max="13893" width="3.28515625" style="1" customWidth="1"/>
    <col min="13894" max="13899" width="5.7109375" style="1" customWidth="1"/>
    <col min="13900" max="14080" width="4.7109375" style="1"/>
    <col min="14081" max="14149" width="3.28515625" style="1" customWidth="1"/>
    <col min="14150" max="14155" width="5.7109375" style="1" customWidth="1"/>
    <col min="14156" max="14336" width="4.7109375" style="1"/>
    <col min="14337" max="14405" width="3.28515625" style="1" customWidth="1"/>
    <col min="14406" max="14411" width="5.7109375" style="1" customWidth="1"/>
    <col min="14412" max="14592" width="4.7109375" style="1"/>
    <col min="14593" max="14661" width="3.28515625" style="1" customWidth="1"/>
    <col min="14662" max="14667" width="5.7109375" style="1" customWidth="1"/>
    <col min="14668" max="14848" width="4.7109375" style="1"/>
    <col min="14849" max="14917" width="3.28515625" style="1" customWidth="1"/>
    <col min="14918" max="14923" width="5.7109375" style="1" customWidth="1"/>
    <col min="14924" max="15104" width="4.7109375" style="1"/>
    <col min="15105" max="15173" width="3.28515625" style="1" customWidth="1"/>
    <col min="15174" max="15179" width="5.7109375" style="1" customWidth="1"/>
    <col min="15180" max="15360" width="4.7109375" style="1"/>
    <col min="15361" max="15429" width="3.28515625" style="1" customWidth="1"/>
    <col min="15430" max="15435" width="5.7109375" style="1" customWidth="1"/>
    <col min="15436" max="15616" width="4.7109375" style="1"/>
    <col min="15617" max="15685" width="3.28515625" style="1" customWidth="1"/>
    <col min="15686" max="15691" width="5.7109375" style="1" customWidth="1"/>
    <col min="15692" max="15872" width="4.7109375" style="1"/>
    <col min="15873" max="15941" width="3.28515625" style="1" customWidth="1"/>
    <col min="15942" max="15947" width="5.7109375" style="1" customWidth="1"/>
    <col min="15948" max="16128" width="4.7109375" style="1"/>
    <col min="16129" max="16197" width="3.28515625" style="1" customWidth="1"/>
    <col min="16198" max="16203" width="5.7109375" style="1" customWidth="1"/>
    <col min="16204" max="16384" width="4.7109375" style="1"/>
  </cols>
  <sheetData>
    <row r="1" spans="1:69" ht="15" customHeight="1">
      <c r="A1" s="94"/>
      <c r="B1" s="95" t="s">
        <v>226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6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6"/>
    </row>
    <row r="2" spans="1:69" ht="15" customHeight="1">
      <c r="A2" s="97"/>
      <c r="B2" s="97"/>
      <c r="C2" s="97"/>
      <c r="D2" s="97"/>
      <c r="E2" s="97"/>
      <c r="F2" s="97"/>
      <c r="G2" s="97"/>
      <c r="H2" s="97"/>
      <c r="I2" s="98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8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8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8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8"/>
    </row>
    <row r="3" spans="1:69" ht="15" customHeight="1">
      <c r="A3" s="97"/>
      <c r="B3" s="97"/>
      <c r="C3" s="97"/>
      <c r="D3" s="97"/>
      <c r="E3" s="97"/>
      <c r="F3" s="97"/>
      <c r="G3" s="97"/>
      <c r="H3" s="97"/>
      <c r="I3" s="98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8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8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8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8"/>
    </row>
    <row r="4" spans="1:69" ht="15" customHeight="1">
      <c r="A4" s="97"/>
      <c r="B4" s="97"/>
      <c r="C4" s="97"/>
      <c r="D4" s="97"/>
      <c r="E4" s="97"/>
      <c r="F4" s="97"/>
      <c r="G4" s="97"/>
      <c r="H4" s="97"/>
      <c r="I4" s="98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8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8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8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8"/>
    </row>
    <row r="5" spans="1:69" ht="15" customHeight="1">
      <c r="A5" s="97"/>
      <c r="B5" s="97"/>
      <c r="C5" s="97"/>
      <c r="D5" s="97"/>
      <c r="E5" s="97"/>
      <c r="F5" s="97"/>
      <c r="G5" s="97"/>
      <c r="H5" s="97"/>
      <c r="I5" s="98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8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8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8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8"/>
    </row>
    <row r="6" spans="1:69" ht="15" customHeight="1">
      <c r="A6" s="97"/>
      <c r="B6" s="97"/>
      <c r="C6" s="97"/>
      <c r="D6" s="97"/>
      <c r="E6" s="97"/>
      <c r="F6" s="97"/>
      <c r="G6" s="97"/>
      <c r="H6" s="97"/>
      <c r="I6" s="98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8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8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8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8"/>
    </row>
    <row r="7" spans="1:69" ht="15" customHeight="1">
      <c r="A7" s="97"/>
      <c r="B7" s="97"/>
      <c r="C7" s="97"/>
      <c r="D7" s="97"/>
      <c r="E7" s="97"/>
      <c r="F7" s="97"/>
      <c r="G7" s="97"/>
      <c r="H7" s="97"/>
      <c r="I7" s="98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8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8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8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8"/>
    </row>
    <row r="8" spans="1:69" ht="15" customHeight="1">
      <c r="A8" s="97"/>
      <c r="B8" s="97"/>
      <c r="C8" s="97"/>
      <c r="D8" s="97"/>
      <c r="E8" s="97"/>
      <c r="F8" s="97"/>
      <c r="G8" s="97"/>
      <c r="H8" s="97"/>
      <c r="I8" s="98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8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8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8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8"/>
    </row>
    <row r="9" spans="1:69" ht="15" customHeight="1">
      <c r="A9" s="97"/>
      <c r="B9" s="97"/>
      <c r="C9" s="97"/>
      <c r="D9" s="97"/>
      <c r="E9" s="97"/>
      <c r="F9" s="97"/>
      <c r="G9" s="97"/>
      <c r="H9" s="97"/>
      <c r="I9" s="98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8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8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8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8"/>
    </row>
    <row r="10" spans="1:69" ht="15" customHeight="1">
      <c r="A10" s="97"/>
      <c r="B10" s="97"/>
      <c r="C10" s="97"/>
      <c r="D10" s="97"/>
      <c r="E10" s="97"/>
      <c r="F10" s="97"/>
      <c r="G10" s="97"/>
      <c r="H10" s="97"/>
      <c r="I10" s="98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8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8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8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8"/>
    </row>
    <row r="11" spans="1:69" ht="15" customHeight="1">
      <c r="A11" s="94"/>
      <c r="B11" s="97"/>
      <c r="C11" s="97"/>
      <c r="D11" s="97"/>
      <c r="E11" s="97"/>
      <c r="F11" s="97"/>
      <c r="G11" s="97"/>
      <c r="H11" s="97"/>
      <c r="I11" s="98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8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8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8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8"/>
    </row>
    <row r="12" spans="1:69" ht="15" customHeight="1">
      <c r="A12" s="97"/>
      <c r="B12" s="99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8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8"/>
    </row>
    <row r="13" spans="1:69" ht="15" customHeight="1">
      <c r="A13" s="97"/>
      <c r="B13" s="99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8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8"/>
    </row>
    <row r="14" spans="1:69" ht="15" customHeight="1">
      <c r="A14" s="97"/>
      <c r="B14" s="99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8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8"/>
    </row>
    <row r="15" spans="1:69" ht="15" customHeight="1">
      <c r="A15" s="97"/>
      <c r="B15" s="99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8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8"/>
    </row>
    <row r="16" spans="1:69" ht="15" customHeight="1">
      <c r="A16" s="97"/>
      <c r="B16" s="99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8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8"/>
    </row>
    <row r="17" spans="1:69" ht="15" customHeight="1">
      <c r="A17" s="97"/>
      <c r="B17" s="99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8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8"/>
    </row>
    <row r="18" spans="1:69" ht="15" customHeight="1">
      <c r="A18" s="97"/>
      <c r="B18" s="99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8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8"/>
    </row>
    <row r="19" spans="1:69" ht="15" customHeight="1">
      <c r="A19" s="97"/>
      <c r="B19" s="99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8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8"/>
    </row>
    <row r="20" spans="1:69" ht="15" customHeight="1">
      <c r="A20" s="94"/>
      <c r="B20" s="99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8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8"/>
    </row>
    <row r="21" spans="1:69" ht="15" customHeight="1">
      <c r="A21" s="97"/>
      <c r="B21" s="99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8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8"/>
    </row>
    <row r="22" spans="1:69" ht="15" customHeight="1">
      <c r="A22" s="97"/>
      <c r="B22" s="99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8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8"/>
    </row>
    <row r="23" spans="1:69" ht="15" customHeight="1">
      <c r="A23" s="97"/>
      <c r="B23" s="100"/>
      <c r="C23" s="101"/>
      <c r="D23" s="100" t="s">
        <v>227</v>
      </c>
      <c r="E23" s="101"/>
      <c r="F23" s="101"/>
      <c r="G23" s="101"/>
      <c r="H23" s="101"/>
      <c r="I23" s="100" t="s">
        <v>35</v>
      </c>
      <c r="J23" s="101"/>
      <c r="K23" s="101"/>
      <c r="L23" s="101"/>
      <c r="M23" s="101"/>
      <c r="N23" s="100" t="s">
        <v>228</v>
      </c>
      <c r="O23" s="101"/>
      <c r="P23" s="101"/>
      <c r="Q23" s="101"/>
      <c r="R23" s="101"/>
      <c r="S23" s="101"/>
      <c r="T23" s="101"/>
      <c r="U23" s="100" t="s">
        <v>229</v>
      </c>
      <c r="V23" s="101"/>
      <c r="W23" s="101"/>
      <c r="X23" s="101"/>
      <c r="Y23" s="101"/>
      <c r="Z23" s="101"/>
      <c r="AA23" s="100" t="s">
        <v>230</v>
      </c>
      <c r="AB23" s="101"/>
      <c r="AC23" s="101"/>
      <c r="AD23" s="101"/>
      <c r="AE23" s="101"/>
      <c r="AF23" s="101"/>
      <c r="AG23" s="101"/>
      <c r="AH23" s="100"/>
      <c r="AI23" s="100" t="s">
        <v>231</v>
      </c>
      <c r="AJ23" s="101"/>
      <c r="AK23" s="102"/>
      <c r="AL23" s="100"/>
      <c r="AM23" s="101"/>
      <c r="AN23" s="100" t="s">
        <v>232</v>
      </c>
      <c r="AO23" s="101"/>
      <c r="AP23" s="101"/>
      <c r="AQ23" s="101"/>
      <c r="AR23" s="101"/>
      <c r="AS23" s="101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8"/>
    </row>
    <row r="24" spans="1:69" ht="15" customHeight="1">
      <c r="A24" s="97"/>
      <c r="B24" s="100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2"/>
      <c r="AL24" s="101"/>
      <c r="AM24" s="101"/>
      <c r="AN24" s="101" t="s">
        <v>233</v>
      </c>
      <c r="AO24" s="101"/>
      <c r="AP24" s="101"/>
      <c r="AQ24" s="101"/>
      <c r="AR24" s="101"/>
      <c r="AS24" s="101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8"/>
    </row>
    <row r="25" spans="1:69" ht="15" customHeight="1">
      <c r="A25" s="97"/>
      <c r="B25" s="103"/>
      <c r="C25" s="101"/>
      <c r="D25" s="101"/>
      <c r="E25" s="101"/>
      <c r="F25" s="101"/>
      <c r="G25" s="101"/>
      <c r="H25" s="101"/>
      <c r="I25" s="103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2"/>
      <c r="AL25" s="101"/>
      <c r="AM25" s="101"/>
      <c r="AN25" s="101" t="s">
        <v>234</v>
      </c>
      <c r="AO25" s="101"/>
      <c r="AP25" s="101"/>
      <c r="AQ25" s="101"/>
      <c r="AR25" s="101"/>
      <c r="AS25" s="101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8"/>
    </row>
    <row r="26" spans="1:69" ht="15" customHeight="1">
      <c r="A26" s="97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2"/>
      <c r="AL26" s="101"/>
      <c r="AM26" s="101"/>
      <c r="AN26" s="101"/>
      <c r="AO26" s="101"/>
      <c r="AP26" s="101"/>
      <c r="AQ26" s="101"/>
      <c r="AR26" s="101"/>
      <c r="AS26" s="101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8"/>
    </row>
    <row r="27" spans="1:69" ht="15" customHeight="1">
      <c r="A27" s="97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2"/>
      <c r="AL27" s="101"/>
      <c r="AM27" s="101"/>
      <c r="AN27" s="101"/>
      <c r="AO27" s="101"/>
      <c r="AP27" s="101"/>
      <c r="AQ27" s="101"/>
      <c r="AR27" s="101"/>
      <c r="AS27" s="101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8"/>
    </row>
    <row r="28" spans="1:69" ht="15" customHeight="1">
      <c r="A28" s="97"/>
      <c r="B28" s="103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2"/>
      <c r="AL28" s="101"/>
      <c r="AM28" s="101"/>
      <c r="AN28" s="101"/>
      <c r="AO28" s="101"/>
      <c r="AP28" s="101"/>
      <c r="AQ28" s="101"/>
      <c r="AR28" s="101"/>
      <c r="AS28" s="101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8"/>
    </row>
    <row r="29" spans="1:69" ht="15" customHeight="1">
      <c r="A29" s="94"/>
      <c r="B29" s="100"/>
      <c r="C29" s="100" t="s">
        <v>235</v>
      </c>
      <c r="D29" s="100"/>
      <c r="E29" s="101"/>
      <c r="F29" s="101"/>
      <c r="G29" s="101"/>
      <c r="H29" s="101"/>
      <c r="I29" s="101"/>
      <c r="J29" s="100" t="s">
        <v>236</v>
      </c>
      <c r="K29" s="101"/>
      <c r="L29" s="101"/>
      <c r="M29" s="101"/>
      <c r="N29" s="101"/>
      <c r="O29" s="101"/>
      <c r="P29" s="101"/>
      <c r="Q29" s="101"/>
      <c r="R29" s="100" t="s">
        <v>237</v>
      </c>
      <c r="S29" s="101"/>
      <c r="T29" s="101"/>
      <c r="U29" s="101"/>
      <c r="V29" s="101"/>
      <c r="W29" s="101"/>
      <c r="X29" s="101"/>
      <c r="Y29" s="100"/>
      <c r="Z29" s="101"/>
      <c r="AA29" s="100" t="s">
        <v>238</v>
      </c>
      <c r="AB29" s="101"/>
      <c r="AC29" s="101"/>
      <c r="AD29" s="101"/>
      <c r="AE29" s="101" t="s">
        <v>239</v>
      </c>
      <c r="AF29" s="101"/>
      <c r="AG29" s="101"/>
      <c r="AH29" s="101"/>
      <c r="AI29" s="100"/>
      <c r="AJ29" s="101"/>
      <c r="AK29" s="100" t="s">
        <v>240</v>
      </c>
      <c r="AL29" s="101"/>
      <c r="AM29" s="101"/>
      <c r="AN29" s="101"/>
      <c r="AO29" s="101"/>
      <c r="AP29" s="101"/>
      <c r="AQ29" s="101"/>
      <c r="AR29" s="101"/>
      <c r="AS29" s="101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8"/>
    </row>
    <row r="30" spans="1:69" ht="15" customHeight="1">
      <c r="A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8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8"/>
    </row>
    <row r="31" spans="1:69" ht="15" customHeight="1">
      <c r="A31" s="97"/>
      <c r="B31" s="99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8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8"/>
    </row>
    <row r="32" spans="1:69" ht="15" customHeight="1">
      <c r="A32" s="97"/>
      <c r="B32" s="99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8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8"/>
    </row>
    <row r="33" spans="1:75" s="104" customFormat="1" ht="15" customHeight="1">
      <c r="A33" s="97"/>
      <c r="B33" s="99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8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8"/>
    </row>
    <row r="34" spans="1:75" ht="15" customHeight="1">
      <c r="A34" s="97"/>
      <c r="B34" s="99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8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8"/>
      <c r="BR34" s="104"/>
      <c r="BS34" s="104"/>
      <c r="BT34" s="104"/>
      <c r="BU34" s="104"/>
      <c r="BV34" s="104"/>
      <c r="BW34" s="104"/>
    </row>
    <row r="35" spans="1:75" ht="15" customHeight="1">
      <c r="A35" s="97"/>
      <c r="B35" s="99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8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8"/>
      <c r="BR35" s="104"/>
      <c r="BS35" s="104"/>
      <c r="BT35" s="104"/>
      <c r="BU35" s="104"/>
      <c r="BV35" s="104"/>
      <c r="BW35" s="104"/>
    </row>
    <row r="36" spans="1:75" ht="15" customHeight="1">
      <c r="A36" s="97"/>
      <c r="B36" s="99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8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8"/>
      <c r="BR36" s="104"/>
      <c r="BS36" s="104"/>
      <c r="BT36" s="104"/>
      <c r="BU36" s="104"/>
      <c r="BV36" s="104"/>
      <c r="BW36" s="104"/>
    </row>
    <row r="37" spans="1:75" ht="15" customHeight="1">
      <c r="A37" s="97"/>
      <c r="B37" s="105"/>
      <c r="C37" s="105" t="s">
        <v>241</v>
      </c>
      <c r="D37" s="106"/>
      <c r="E37" s="106"/>
      <c r="F37" s="106"/>
      <c r="G37" s="106"/>
      <c r="H37" s="106"/>
      <c r="I37" s="106"/>
      <c r="J37" s="105" t="s">
        <v>241</v>
      </c>
      <c r="K37" s="106"/>
      <c r="L37" s="106"/>
      <c r="M37" s="106"/>
      <c r="N37" s="106"/>
      <c r="O37" s="106"/>
      <c r="P37" s="106"/>
      <c r="Q37" s="106" t="s">
        <v>242</v>
      </c>
      <c r="R37" s="106"/>
      <c r="S37" s="106"/>
      <c r="T37" s="106"/>
      <c r="U37" s="106"/>
      <c r="V37" s="106"/>
      <c r="W37" s="105"/>
      <c r="X37" s="105" t="s">
        <v>243</v>
      </c>
      <c r="Y37" s="106"/>
      <c r="Z37" s="106"/>
      <c r="AA37" s="106"/>
      <c r="AB37" s="106"/>
      <c r="AC37" s="105" t="s">
        <v>244</v>
      </c>
      <c r="AD37" s="106"/>
      <c r="AE37" s="106"/>
      <c r="AF37" s="106"/>
      <c r="AG37" s="106"/>
      <c r="AH37" s="106"/>
      <c r="AI37" s="106"/>
      <c r="AJ37" s="105" t="s">
        <v>245</v>
      </c>
      <c r="AK37" s="107"/>
      <c r="AL37" s="106"/>
      <c r="AM37" s="106"/>
      <c r="AN37" s="106"/>
      <c r="AO37" s="106"/>
      <c r="AP37" s="105"/>
      <c r="AQ37" s="106"/>
      <c r="AR37" s="106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8"/>
      <c r="BR37" s="104"/>
      <c r="BS37" s="104"/>
      <c r="BT37" s="104"/>
      <c r="BU37" s="104"/>
      <c r="BV37" s="104"/>
      <c r="BW37" s="104"/>
    </row>
    <row r="38" spans="1:75" ht="15" customHeight="1">
      <c r="A38" s="94"/>
      <c r="B38" s="105"/>
      <c r="C38" s="106" t="s">
        <v>246</v>
      </c>
      <c r="D38" s="106"/>
      <c r="E38" s="106"/>
      <c r="F38" s="106"/>
      <c r="G38" s="106"/>
      <c r="H38" s="106"/>
      <c r="I38" s="106"/>
      <c r="J38" s="106" t="s">
        <v>247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7"/>
      <c r="AL38" s="106"/>
      <c r="AM38" s="106"/>
      <c r="AN38" s="106"/>
      <c r="AO38" s="106"/>
      <c r="AP38" s="106"/>
      <c r="AQ38" s="106"/>
      <c r="AR38" s="106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8"/>
      <c r="BR38" s="104"/>
      <c r="BS38" s="104"/>
      <c r="BT38" s="104"/>
      <c r="BU38" s="104"/>
      <c r="BV38" s="104"/>
      <c r="BW38" s="104"/>
    </row>
    <row r="39" spans="1:75" ht="15" customHeight="1">
      <c r="A39" s="97"/>
      <c r="B39" s="105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7"/>
      <c r="AL39" s="106"/>
      <c r="AM39" s="106"/>
      <c r="AN39" s="106"/>
      <c r="AO39" s="106"/>
      <c r="AP39" s="106"/>
      <c r="AQ39" s="106"/>
      <c r="AR39" s="106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8"/>
      <c r="BR39" s="104"/>
      <c r="BS39" s="104"/>
      <c r="BT39" s="104"/>
      <c r="BU39" s="104"/>
      <c r="BV39" s="104"/>
      <c r="BW39" s="104"/>
    </row>
    <row r="40" spans="1:75" ht="15" customHeight="1">
      <c r="A40" s="97"/>
      <c r="B40" s="105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7"/>
      <c r="AL40" s="106"/>
      <c r="AM40" s="106"/>
      <c r="AN40" s="106"/>
      <c r="AO40" s="106"/>
      <c r="AP40" s="106"/>
      <c r="AQ40" s="106"/>
      <c r="AR40" s="106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8"/>
      <c r="BR40" s="104"/>
      <c r="BS40" s="104"/>
      <c r="BT40" s="104"/>
      <c r="BU40" s="104"/>
      <c r="BV40" s="104"/>
      <c r="BW40" s="104"/>
    </row>
    <row r="41" spans="1:75" ht="15" customHeight="1">
      <c r="A41" s="97"/>
      <c r="B41" s="105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7"/>
      <c r="AL41" s="106"/>
      <c r="AM41" s="106"/>
      <c r="AN41" s="106"/>
      <c r="AO41" s="106"/>
      <c r="AP41" s="106"/>
      <c r="AQ41" s="106"/>
      <c r="AR41" s="106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8"/>
      <c r="BR41" s="104"/>
      <c r="BS41" s="104"/>
      <c r="BT41" s="104"/>
      <c r="BU41" s="104"/>
      <c r="BV41" s="104"/>
      <c r="BW41" s="104"/>
    </row>
    <row r="42" spans="1:75" ht="15" customHeight="1">
      <c r="A42" s="97"/>
      <c r="B42" s="105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7"/>
      <c r="AL42" s="106"/>
      <c r="AM42" s="106"/>
      <c r="AN42" s="106"/>
      <c r="AO42" s="106"/>
      <c r="AP42" s="106"/>
      <c r="AQ42" s="106"/>
      <c r="AR42" s="106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8"/>
      <c r="BR42" s="104"/>
      <c r="BS42" s="104"/>
      <c r="BT42" s="104"/>
      <c r="BU42" s="104"/>
      <c r="BV42" s="104"/>
      <c r="BW42" s="104"/>
    </row>
    <row r="43" spans="1:75" ht="15" customHeight="1">
      <c r="A43" s="97"/>
      <c r="B43" s="105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7"/>
      <c r="AL43" s="106"/>
      <c r="AM43" s="106"/>
      <c r="AN43" s="106"/>
      <c r="AO43" s="106"/>
      <c r="AP43" s="106"/>
      <c r="AQ43" s="106"/>
      <c r="AR43" s="106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8"/>
      <c r="BR43" s="104"/>
      <c r="BS43" s="104"/>
      <c r="BT43" s="104"/>
      <c r="BU43" s="104"/>
      <c r="BV43" s="104"/>
      <c r="BW43" s="104"/>
    </row>
    <row r="44" spans="1:75" ht="15" customHeight="1">
      <c r="A44" s="97"/>
      <c r="B44" s="105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7"/>
      <c r="AL44" s="106"/>
      <c r="AM44" s="106"/>
      <c r="AN44" s="106"/>
      <c r="AO44" s="106"/>
      <c r="AP44" s="106"/>
      <c r="AQ44" s="106"/>
      <c r="AR44" s="106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8"/>
      <c r="BR44" s="104"/>
      <c r="BS44" s="104"/>
      <c r="BT44" s="104"/>
      <c r="BU44" s="104"/>
      <c r="BV44" s="104"/>
      <c r="BW44" s="104"/>
    </row>
    <row r="45" spans="1:75" ht="15" customHeight="1">
      <c r="A45" s="97"/>
      <c r="B45" s="105"/>
      <c r="C45" s="105" t="s">
        <v>248</v>
      </c>
      <c r="D45" s="106"/>
      <c r="E45" s="106"/>
      <c r="F45" s="106"/>
      <c r="G45" s="106"/>
      <c r="H45" s="106"/>
      <c r="I45" s="105" t="s">
        <v>249</v>
      </c>
      <c r="J45" s="106"/>
      <c r="K45" s="106"/>
      <c r="L45" s="106"/>
      <c r="M45" s="106"/>
      <c r="N45" s="106"/>
      <c r="O45" s="106"/>
      <c r="P45" s="105" t="s">
        <v>250</v>
      </c>
      <c r="Q45" s="106"/>
      <c r="R45" s="106"/>
      <c r="S45" s="106"/>
      <c r="T45" s="106"/>
      <c r="U45" s="106"/>
      <c r="V45" s="106"/>
      <c r="W45" s="105" t="s">
        <v>251</v>
      </c>
      <c r="X45" s="106"/>
      <c r="Y45" s="106"/>
      <c r="Z45" s="106"/>
      <c r="AA45" s="106"/>
      <c r="AB45" s="106"/>
      <c r="AC45" s="106"/>
      <c r="AD45" s="105" t="s">
        <v>252</v>
      </c>
      <c r="AE45" s="105"/>
      <c r="AF45" s="106"/>
      <c r="AG45" s="106"/>
      <c r="AH45" s="106"/>
      <c r="AI45" s="106"/>
      <c r="AJ45" s="106"/>
      <c r="AK45" s="107"/>
      <c r="AL45" s="106"/>
      <c r="AM45" s="105" t="s">
        <v>253</v>
      </c>
      <c r="AN45" s="106"/>
      <c r="AO45" s="106"/>
      <c r="AP45" s="106"/>
      <c r="AQ45" s="106"/>
      <c r="AR45" s="106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8"/>
      <c r="BR45" s="104"/>
      <c r="BS45" s="104"/>
      <c r="BT45" s="104"/>
      <c r="BU45" s="104"/>
      <c r="BV45" s="104"/>
      <c r="BW45" s="104"/>
    </row>
    <row r="46" spans="1:75" ht="15" customHeight="1">
      <c r="A46" s="97"/>
      <c r="B46" s="99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8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8"/>
      <c r="BR46" s="104"/>
      <c r="BS46" s="104"/>
      <c r="BT46" s="104"/>
      <c r="BU46" s="104"/>
      <c r="BV46" s="104"/>
      <c r="BW46" s="104"/>
    </row>
    <row r="47" spans="1:75" ht="15" customHeight="1">
      <c r="A47" s="99"/>
      <c r="B47" s="99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8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8"/>
      <c r="BR47" s="104"/>
      <c r="BS47" s="104"/>
      <c r="BT47" s="104"/>
      <c r="BU47" s="104"/>
      <c r="BV47" s="104"/>
      <c r="BW47" s="104"/>
    </row>
    <row r="48" spans="1:75" ht="15" customHeight="1">
      <c r="A48" s="99"/>
      <c r="B48" s="99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8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8"/>
      <c r="BR48" s="104"/>
      <c r="BS48" s="104"/>
      <c r="BT48" s="104"/>
      <c r="BU48" s="104"/>
      <c r="BV48" s="104"/>
      <c r="BW48" s="104"/>
    </row>
    <row r="49" spans="1:75" ht="15" customHeight="1">
      <c r="A49" s="99"/>
      <c r="B49" s="99"/>
      <c r="C49" s="99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8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8"/>
      <c r="BR49" s="104"/>
      <c r="BS49" s="104"/>
      <c r="BT49" s="104"/>
      <c r="BU49" s="104"/>
      <c r="BV49" s="104"/>
      <c r="BW49" s="104"/>
    </row>
    <row r="50" spans="1:75" ht="15" customHeight="1">
      <c r="A50" s="99" t="s">
        <v>254</v>
      </c>
      <c r="B50" s="99"/>
      <c r="C50" s="99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8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8"/>
      <c r="BR50" s="104"/>
      <c r="BS50" s="104"/>
      <c r="BT50" s="104"/>
      <c r="BU50" s="104"/>
      <c r="BV50" s="104"/>
      <c r="BW50" s="104"/>
    </row>
    <row r="51" spans="1:75" ht="15" customHeight="1">
      <c r="A51" s="99" t="s">
        <v>254</v>
      </c>
      <c r="B51" s="99"/>
      <c r="C51" s="99"/>
      <c r="D51" s="99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8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8"/>
      <c r="BR51" s="104"/>
      <c r="BS51" s="104"/>
      <c r="BT51" s="104"/>
      <c r="BU51" s="104"/>
      <c r="BV51" s="104"/>
      <c r="BW51" s="104"/>
    </row>
    <row r="52" spans="1:75" ht="15" customHeight="1">
      <c r="A52" s="99"/>
      <c r="B52" s="99"/>
      <c r="C52" s="99"/>
      <c r="D52" s="99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8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8"/>
      <c r="BR52" s="104"/>
      <c r="BS52" s="104"/>
      <c r="BT52" s="104"/>
      <c r="BU52" s="104"/>
      <c r="BV52" s="104"/>
      <c r="BW52" s="104"/>
    </row>
    <row r="53" spans="1:75" ht="15" customHeight="1">
      <c r="A53" s="99"/>
      <c r="B53" s="99"/>
      <c r="C53" s="108"/>
      <c r="D53" s="108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97"/>
      <c r="AJ53" s="97"/>
      <c r="AK53" s="98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8"/>
      <c r="BR53" s="104"/>
      <c r="BS53" s="104"/>
      <c r="BT53" s="104"/>
      <c r="BU53" s="104"/>
      <c r="BV53" s="104"/>
      <c r="BW53" s="104"/>
    </row>
    <row r="54" spans="1:75" ht="15" customHeight="1">
      <c r="A54" s="99"/>
      <c r="B54" s="99"/>
      <c r="C54" s="108"/>
      <c r="D54" s="108" t="s">
        <v>255</v>
      </c>
      <c r="E54" s="109"/>
      <c r="F54" s="109"/>
      <c r="G54" s="109"/>
      <c r="H54" s="109"/>
      <c r="I54" s="108" t="s">
        <v>256</v>
      </c>
      <c r="J54" s="109"/>
      <c r="K54" s="109"/>
      <c r="L54" s="109"/>
      <c r="M54" s="109"/>
      <c r="N54" s="109"/>
      <c r="O54" s="109"/>
      <c r="P54" s="109"/>
      <c r="Q54" s="109" t="s">
        <v>257</v>
      </c>
      <c r="R54" s="109"/>
      <c r="S54" s="109"/>
      <c r="T54" s="109"/>
      <c r="U54" s="109"/>
      <c r="V54" s="109"/>
      <c r="W54" s="109"/>
      <c r="X54" s="109"/>
      <c r="Y54" s="109"/>
      <c r="Z54" s="108" t="s">
        <v>258</v>
      </c>
      <c r="AA54" s="109"/>
      <c r="AB54" s="109"/>
      <c r="AC54" s="109"/>
      <c r="AD54" s="109"/>
      <c r="AE54" s="109"/>
      <c r="AF54" s="109"/>
      <c r="AG54" s="109"/>
      <c r="AH54" s="109"/>
      <c r="AI54" s="97"/>
      <c r="AJ54" s="97"/>
      <c r="AK54" s="98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8"/>
      <c r="BR54" s="104"/>
      <c r="BS54" s="104"/>
      <c r="BT54" s="104"/>
      <c r="BU54" s="104"/>
      <c r="BV54" s="104"/>
      <c r="BW54" s="104"/>
    </row>
    <row r="55" spans="1:75" ht="15" customHeight="1">
      <c r="A55" s="99"/>
      <c r="B55" s="99"/>
      <c r="C55" s="108"/>
      <c r="D55" s="108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97"/>
      <c r="AJ55" s="97"/>
      <c r="AK55" s="98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8"/>
      <c r="BR55" s="104"/>
      <c r="BS55" s="104"/>
      <c r="BT55" s="104"/>
      <c r="BU55" s="104"/>
      <c r="BV55" s="104"/>
      <c r="BW55" s="104"/>
    </row>
    <row r="56" spans="1:75" ht="15" customHeight="1">
      <c r="A56" s="99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8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8"/>
      <c r="BR56" s="104"/>
      <c r="BS56" s="104"/>
      <c r="BT56" s="104"/>
      <c r="BU56" s="104"/>
      <c r="BV56" s="104"/>
      <c r="BW56" s="104"/>
    </row>
    <row r="57" spans="1:75" ht="15" customHeight="1">
      <c r="A57" s="99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8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8"/>
      <c r="BR57" s="104"/>
      <c r="BS57" s="104"/>
      <c r="BT57" s="104"/>
      <c r="BU57" s="104"/>
      <c r="BV57" s="104"/>
      <c r="BW57" s="104"/>
    </row>
  </sheetData>
  <sheetProtection password="D1C5" sheet="1" objects="1" scenarios="1"/>
  <pageMargins left="0.36" right="0.09" top="0" bottom="0" header="0" footer="0"/>
  <pageSetup paperSize="17" scale="5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Família 06</vt:lpstr>
      <vt:lpstr>extrusora</vt:lpstr>
      <vt:lpstr>tecelagem</vt:lpstr>
      <vt:lpstr>Enroladeira</vt:lpstr>
      <vt:lpstr>balanceamento</vt:lpstr>
      <vt:lpstr>gráf. balanc</vt:lpstr>
      <vt:lpstr>mapa</vt:lpstr>
      <vt:lpstr>mapa (2)</vt:lpstr>
      <vt:lpstr>IconesBase</vt:lpstr>
      <vt:lpstr>IconesBase!Area_de_impressao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Departamento de Engenharia de Produção</cp:lastModifiedBy>
  <cp:lastPrinted>2011-12-02T17:46:21Z</cp:lastPrinted>
  <dcterms:created xsi:type="dcterms:W3CDTF">2011-03-01T01:22:05Z</dcterms:created>
  <dcterms:modified xsi:type="dcterms:W3CDTF">2011-12-02T17:47:45Z</dcterms:modified>
</cp:coreProperties>
</file>