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210" windowWidth="7530" windowHeight="4800"/>
  </bookViews>
  <sheets>
    <sheet name="Família 5" sheetId="19" r:id="rId1"/>
    <sheet name="extrusora" sheetId="4" r:id="rId2"/>
    <sheet name="tecelagem" sheetId="5" r:id="rId3"/>
    <sheet name="laminação" sheetId="20" r:id="rId4"/>
    <sheet name="balanceamento" sheetId="15" r:id="rId5"/>
    <sheet name="gráf. balanc" sheetId="17" r:id="rId6"/>
    <sheet name="mapa" sheetId="21" r:id="rId7"/>
    <sheet name="mapa (2)" sheetId="23" r:id="rId8"/>
    <sheet name="IconesBase" sheetId="22" r:id="rId9"/>
  </sheets>
  <externalReferences>
    <externalReference r:id="rId10"/>
    <externalReference r:id="rId11"/>
  </externalReferences>
  <definedNames>
    <definedName name="Annual_Vol" localSheetId="0">#REF!</definedName>
    <definedName name="Annual_Vol" localSheetId="8">#REF!</definedName>
    <definedName name="Annual_Vol" localSheetId="3">#REF!</definedName>
    <definedName name="Annual_Vol" localSheetId="6">#REF!</definedName>
    <definedName name="Annual_Vol" localSheetId="7">#REF!</definedName>
    <definedName name="Annual_Vol">#REF!</definedName>
    <definedName name="_xlnm.Print_Area" localSheetId="8">IconesBase!$A$1:$BW$57</definedName>
    <definedName name="Cell_Qty" localSheetId="0">#REF!</definedName>
    <definedName name="Cell_Qty" localSheetId="8">#REF!</definedName>
    <definedName name="Cell_Qty" localSheetId="3">#REF!</definedName>
    <definedName name="Cell_Qty" localSheetId="6">#REF!</definedName>
    <definedName name="Cell_Qty" localSheetId="7">#REF!</definedName>
    <definedName name="Cell_Qty">#REF!</definedName>
    <definedName name="Cell_Qty_on_MBC" localSheetId="0">#REF!</definedName>
    <definedName name="Cell_Qty_on_MBC" localSheetId="3">#REF!</definedName>
    <definedName name="Cell_Qty_on_MBC">#REF!</definedName>
    <definedName name="Chart" localSheetId="0">#REF!</definedName>
    <definedName name="Chart" localSheetId="3">#REF!</definedName>
    <definedName name="Chart">#REF!</definedName>
    <definedName name="CO_Dur" localSheetId="0">#REF!</definedName>
    <definedName name="CO_Dur" localSheetId="3">#REF!</definedName>
    <definedName name="CO_Dur">#REF!</definedName>
    <definedName name="CO_Freq" localSheetId="0">#REF!</definedName>
    <definedName name="CO_Freq" localSheetId="3">#REF!</definedName>
    <definedName name="CO_Freq">#REF!</definedName>
    <definedName name="CO_Percent" localSheetId="0">#REF!</definedName>
    <definedName name="CO_Percent" localSheetId="3">#REF!</definedName>
    <definedName name="CO_Percent">#REF!</definedName>
    <definedName name="CO_Time_per_Cycle" localSheetId="0">#REF!</definedName>
    <definedName name="CO_Time_per_Cycle" localSheetId="3">#REF!</definedName>
    <definedName name="CO_Time_per_Cycle">#REF!</definedName>
    <definedName name="Cons_Chg_Interv" localSheetId="0">#REF!</definedName>
    <definedName name="Cons_Chg_Interv" localSheetId="3">#REF!</definedName>
    <definedName name="Cons_Chg_Interv">#REF!</definedName>
    <definedName name="Cons_Dur" localSheetId="0">#REF!</definedName>
    <definedName name="Cons_Dur" localSheetId="3">#REF!</definedName>
    <definedName name="Cons_Dur">#REF!</definedName>
    <definedName name="Cons_Freq" localSheetId="0">#REF!</definedName>
    <definedName name="Cons_Freq" localSheetId="3">#REF!</definedName>
    <definedName name="Cons_Freq">#REF!</definedName>
    <definedName name="Cons_Percent" localSheetId="0">#REF!</definedName>
    <definedName name="Cons_Percent" localSheetId="3">#REF!</definedName>
    <definedName name="Cons_Percent">#REF!</definedName>
    <definedName name="Cons_Time_per_Cycle" localSheetId="0">#REF!</definedName>
    <definedName name="Cons_Time_per_Cycle" localSheetId="3">#REF!</definedName>
    <definedName name="Cons_Time_per_Cycle">#REF!</definedName>
    <definedName name="Cost_per_Machine" localSheetId="0">#REF!</definedName>
    <definedName name="Cost_per_Machine" localSheetId="3">#REF!</definedName>
    <definedName name="Cost_per_Machine">#REF!</definedName>
    <definedName name="Cum_FTQ_Loss" localSheetId="0">#REF!</definedName>
    <definedName name="Cum_FTQ_Loss" localSheetId="3">#REF!</definedName>
    <definedName name="Cum_FTQ_Loss">#REF!</definedName>
    <definedName name="Cycle_Time" localSheetId="0">#REF!</definedName>
    <definedName name="Cycle_Time" localSheetId="3">#REF!</definedName>
    <definedName name="Cycle_Time">#REF!</definedName>
    <definedName name="Daily_Vol" localSheetId="0">#REF!</definedName>
    <definedName name="Daily_Vol" localSheetId="3">#REF!</definedName>
    <definedName name="Daily_Vol">#REF!</definedName>
    <definedName name="Design_Cycle_Time_on_MB" localSheetId="0">#REF!</definedName>
    <definedName name="Design_Cycle_Time_on_MB" localSheetId="3">#REF!</definedName>
    <definedName name="Design_Cycle_Time_on_MB">#REF!</definedName>
    <definedName name="Design_Thruput_Rate" localSheetId="0">#REF!</definedName>
    <definedName name="Design_Thruput_Rate" localSheetId="3">#REF!</definedName>
    <definedName name="Design_Thruput_Rate">#REF!</definedName>
    <definedName name="Downstream_Loss_Contribution" localSheetId="0">#REF!</definedName>
    <definedName name="Downstream_Loss_Contribution" localSheetId="3">#REF!</definedName>
    <definedName name="Downstream_Loss_Contribution">#REF!</definedName>
    <definedName name="DS_CLTQ" localSheetId="0">#REF!</definedName>
    <definedName name="DS_CLTQ" localSheetId="3">#REF!</definedName>
    <definedName name="DS_CLTQ">#REF!</definedName>
    <definedName name="Eff_Mach_CT" localSheetId="0">#REF!</definedName>
    <definedName name="Eff_Mach_CT" localSheetId="3">#REF!</definedName>
    <definedName name="Eff_Mach_CT">#REF!</definedName>
    <definedName name="Eff_Mach_CT_Sys" localSheetId="0">#REF!</definedName>
    <definedName name="Eff_Mach_CT_Sys" localSheetId="3">#REF!</definedName>
    <definedName name="Eff_Mach_CT_Sys">#REF!</definedName>
    <definedName name="Eff_Sys_Thru" localSheetId="0">#REF!</definedName>
    <definedName name="Eff_Sys_Thru" localSheetId="3">#REF!</definedName>
    <definedName name="Eff_Sys_Thru">#REF!</definedName>
    <definedName name="EST" localSheetId="0">#REF!</definedName>
    <definedName name="EST" localSheetId="3">#REF!</definedName>
    <definedName name="EST">#REF!</definedName>
    <definedName name="FTQ_Loss" localSheetId="0">#REF!</definedName>
    <definedName name="FTQ_Loss" localSheetId="3">#REF!</definedName>
    <definedName name="FTQ_Loss">#REF!</definedName>
    <definedName name="FTQ_per_Cycle" localSheetId="0">#REF!</definedName>
    <definedName name="FTQ_per_Cycle" localSheetId="3">#REF!</definedName>
    <definedName name="FTQ_per_Cycle">#REF!</definedName>
    <definedName name="Mach_DT_per_Cycle" localSheetId="0">#REF!</definedName>
    <definedName name="Mach_DT_per_Cycle" localSheetId="3">#REF!</definedName>
    <definedName name="Mach_DT_per_Cycle">#REF!</definedName>
    <definedName name="Mach_Qty" localSheetId="0">#REF!</definedName>
    <definedName name="Mach_Qty" localSheetId="3">#REF!</definedName>
    <definedName name="Mach_Qty">#REF!</definedName>
    <definedName name="Machine_CT" localSheetId="0">#REF!</definedName>
    <definedName name="Machine_CT" localSheetId="3">#REF!</definedName>
    <definedName name="Machine_CT">#REF!</definedName>
    <definedName name="Machine_DT" localSheetId="0">#REF!</definedName>
    <definedName name="Machine_DT" localSheetId="3">#REF!</definedName>
    <definedName name="Machine_DT">#REF!</definedName>
    <definedName name="Machine_Name" localSheetId="0">#REF!</definedName>
    <definedName name="Machine_Name" localSheetId="3">#REF!</definedName>
    <definedName name="Machine_Name">#REF!</definedName>
    <definedName name="MB_Chart" localSheetId="0">#REF!</definedName>
    <definedName name="MB_Chart" localSheetId="3">#REF!</definedName>
    <definedName name="MB_Chart">#REF!</definedName>
    <definedName name="MB_Data_Input" localSheetId="0">#REF!</definedName>
    <definedName name="MB_Data_Input" localSheetId="3">#REF!</definedName>
    <definedName name="MB_Data_Input">#REF!</definedName>
    <definedName name="MB_Takt_DCT_Table" localSheetId="0">#REF!</definedName>
    <definedName name="MB_Takt_DCT_Table" localSheetId="3">#REF!</definedName>
    <definedName name="MB_Takt_DCT_Table">#REF!</definedName>
    <definedName name="OP_2" localSheetId="0">'[1]STR-2_p1'!#REF!</definedName>
    <definedName name="OP_2" localSheetId="8">'[1]STR-2_p1'!#REF!</definedName>
    <definedName name="OP_2" localSheetId="3">'[1]STR-2_p1'!#REF!</definedName>
    <definedName name="OP_2" localSheetId="6">'[1]STR-2_p1'!#REF!</definedName>
    <definedName name="OP_2" localSheetId="7">'[1]STR-2_p1'!#REF!</definedName>
    <definedName name="OP_2">'[1]STR-2_p1'!#REF!</definedName>
    <definedName name="OP_3" localSheetId="0">'[1]STR-2_p1'!#REF!</definedName>
    <definedName name="OP_3" localSheetId="8">'[1]STR-2_p1'!#REF!</definedName>
    <definedName name="OP_3" localSheetId="3">'[1]STR-2_p1'!#REF!</definedName>
    <definedName name="OP_3" localSheetId="6">'[1]STR-2_p1'!#REF!</definedName>
    <definedName name="OP_3" localSheetId="7">'[1]STR-2_p1'!#REF!</definedName>
    <definedName name="OP_3">'[1]STR-2_p1'!#REF!</definedName>
    <definedName name="OP_4" localSheetId="0">'[1]STR-2_p1'!#REF!</definedName>
    <definedName name="OP_4" localSheetId="8">'[1]STR-2_p1'!#REF!</definedName>
    <definedName name="OP_4" localSheetId="3">'[1]STR-2_p1'!#REF!</definedName>
    <definedName name="OP_4" localSheetId="6">'[1]STR-2_p1'!#REF!</definedName>
    <definedName name="OP_4" localSheetId="7">'[1]STR-2_p1'!#REF!</definedName>
    <definedName name="OP_4">'[1]STR-2_p1'!#REF!</definedName>
    <definedName name="OP_5" localSheetId="0">'[1]STR-2_p1'!#REF!</definedName>
    <definedName name="OP_5" localSheetId="8">'[1]STR-2_p1'!#REF!</definedName>
    <definedName name="OP_5" localSheetId="3">'[1]STR-2_p1'!#REF!</definedName>
    <definedName name="OP_5" localSheetId="6">'[1]STR-2_p1'!#REF!</definedName>
    <definedName name="OP_5" localSheetId="7">'[1]STR-2_p1'!#REF!</definedName>
    <definedName name="OP_5">'[1]STR-2_p1'!#REF!</definedName>
    <definedName name="OP_6" localSheetId="8">'[1]STR-2_p1'!#REF!</definedName>
    <definedName name="OP_6" localSheetId="3">'[1]STR-2_p1'!#REF!</definedName>
    <definedName name="OP_6" localSheetId="6">'[1]STR-2_p1'!#REF!</definedName>
    <definedName name="OP_6" localSheetId="7">'[1]STR-2_p1'!#REF!</definedName>
    <definedName name="OP_6">'[1]STR-2_p1'!#REF!</definedName>
    <definedName name="OP_7" localSheetId="8">'[1]STR-2_p1'!#REF!</definedName>
    <definedName name="OP_7" localSheetId="3">'[1]STR-2_p1'!#REF!</definedName>
    <definedName name="OP_7" localSheetId="6">'[1]STR-2_p1'!#REF!</definedName>
    <definedName name="OP_7" localSheetId="7">'[1]STR-2_p1'!#REF!</definedName>
    <definedName name="OP_7">'[1]STR-2_p1'!#REF!</definedName>
    <definedName name="Op_L_Un" localSheetId="0">#REF!</definedName>
    <definedName name="Op_L_Un" localSheetId="8">#REF!</definedName>
    <definedName name="Op_L_Un" localSheetId="3">#REF!</definedName>
    <definedName name="Op_L_Un" localSheetId="6">#REF!</definedName>
    <definedName name="Op_L_Un" localSheetId="7">#REF!</definedName>
    <definedName name="Op_L_Un">#REF!</definedName>
    <definedName name="Op_Name" localSheetId="0">#REF!</definedName>
    <definedName name="Op_Name" localSheetId="3">#REF!</definedName>
    <definedName name="Op_Name">#REF!</definedName>
    <definedName name="Operating_CT" localSheetId="0">#REF!</definedName>
    <definedName name="Operating_CT" localSheetId="3">#REF!</definedName>
    <definedName name="Operating_CT">#REF!</definedName>
    <definedName name="Ops_per_Day" localSheetId="0">#REF!</definedName>
    <definedName name="Ops_per_Day" localSheetId="3">#REF!</definedName>
    <definedName name="Ops_per_Day">#REF!</definedName>
    <definedName name="Pcs_per_Cycle" localSheetId="0">#REF!</definedName>
    <definedName name="Pcs_per_Cycle" localSheetId="3">#REF!</definedName>
    <definedName name="Pcs_per_Cycle">#REF!</definedName>
    <definedName name="Pcs_per_Op_Cycle" localSheetId="0">[2]WCT!#REF!</definedName>
    <definedName name="Pcs_per_Op_Cycle" localSheetId="8">[2]WCT!#REF!</definedName>
    <definedName name="Pcs_per_Op_Cycle" localSheetId="3">[2]WCT!#REF!</definedName>
    <definedName name="Pcs_per_Op_Cycle" localSheetId="6">[2]WCT!#REF!</definedName>
    <definedName name="Pcs_per_Op_Cycle" localSheetId="7">[2]WCT!#REF!</definedName>
    <definedName name="Pcs_per_Op_Cycle">[2]WCT!#REF!</definedName>
    <definedName name="Project" localSheetId="0">#REF!</definedName>
    <definedName name="Project" localSheetId="8">#REF!</definedName>
    <definedName name="Project" localSheetId="3">#REF!</definedName>
    <definedName name="Project" localSheetId="6">#REF!</definedName>
    <definedName name="Project" localSheetId="7">#REF!</definedName>
    <definedName name="Project">#REF!</definedName>
    <definedName name="Sch_Days_per_Wk" localSheetId="0">#REF!</definedName>
    <definedName name="Sch_Days_per_Wk" localSheetId="3">#REF!</definedName>
    <definedName name="Sch_Days_per_Wk">#REF!</definedName>
    <definedName name="Sch_Days_per_Yr" localSheetId="0">#REF!</definedName>
    <definedName name="Sch_Days_per_Yr" localSheetId="3">#REF!</definedName>
    <definedName name="Sch_Days_per_Yr">#REF!</definedName>
    <definedName name="SRT_GTE3" localSheetId="0">#REF!</definedName>
    <definedName name="SRT_GTE3" localSheetId="3">#REF!</definedName>
    <definedName name="SRT_GTE3">#REF!</definedName>
    <definedName name="SRT_LT3" localSheetId="0">#REF!</definedName>
    <definedName name="SRT_LT3" localSheetId="3">#REF!</definedName>
    <definedName name="SRT_LT3">#REF!</definedName>
    <definedName name="SRT_per_Day" localSheetId="0">#REF!</definedName>
    <definedName name="SRT_per_Day" localSheetId="3">#REF!</definedName>
    <definedName name="SRT_per_Day">#REF!</definedName>
    <definedName name="Sys_Cap_CT" localSheetId="0">#REF!</definedName>
    <definedName name="Sys_Cap_CT" localSheetId="3">#REF!</definedName>
    <definedName name="Sys_Cap_CT">#REF!</definedName>
    <definedName name="System_CT" localSheetId="0">#REF!</definedName>
    <definedName name="System_CT" localSheetId="3">#REF!</definedName>
    <definedName name="System_CT">#REF!</definedName>
    <definedName name="System_Downtime" localSheetId="0">#REF!</definedName>
    <definedName name="System_Downtime" localSheetId="3">#REF!</definedName>
    <definedName name="System_Downtime">#REF!</definedName>
    <definedName name="System_Level" localSheetId="0">#REF!</definedName>
    <definedName name="System_Level" localSheetId="3">#REF!</definedName>
    <definedName name="System_Level">#REF!</definedName>
    <definedName name="Takt_Range" localSheetId="0">#REF!</definedName>
    <definedName name="Takt_Range" localSheetId="3">#REF!</definedName>
    <definedName name="Takt_Range">#REF!</definedName>
    <definedName name="Takt_Table" localSheetId="0">#REF!</definedName>
    <definedName name="Takt_Table" localSheetId="3">#REF!</definedName>
    <definedName name="Takt_Table">#REF!</definedName>
    <definedName name="Takt_Time" localSheetId="0">#REF!</definedName>
    <definedName name="Takt_Time" localSheetId="3">#REF!</definedName>
    <definedName name="Takt_Time">#REF!</definedName>
    <definedName name="Takt_Time_on_MB" localSheetId="0">#REF!</definedName>
    <definedName name="Takt_Time_on_MB" localSheetId="3">#REF!</definedName>
    <definedName name="Takt_Time_on_MB">#REF!</definedName>
    <definedName name="Total_Equip_Invest" localSheetId="0">#REF!</definedName>
    <definedName name="Total_Equip_Invest" localSheetId="3">#REF!</definedName>
    <definedName name="Total_Equip_Invest">#REF!</definedName>
    <definedName name="Vol_Table" localSheetId="0">#REF!</definedName>
    <definedName name="Vol_Table" localSheetId="3">#REF!</definedName>
    <definedName name="Vol_Table">#REF!</definedName>
    <definedName name="Wks_per_Yr" localSheetId="0">#REF!</definedName>
    <definedName name="Wks_per_Yr" localSheetId="3">#REF!</definedName>
    <definedName name="Wks_per_Yr">#REF!</definedName>
  </definedNames>
  <calcPr calcId="125725"/>
</workbook>
</file>

<file path=xl/calcChain.xml><?xml version="1.0" encoding="utf-8"?>
<calcChain xmlns="http://schemas.openxmlformats.org/spreadsheetml/2006/main">
  <c r="R51" i="21"/>
  <c r="R51" i="23"/>
  <c r="S66"/>
  <c r="T49"/>
  <c r="C14"/>
  <c r="D14" s="1"/>
  <c r="H13"/>
  <c r="E9" i="19" l="1"/>
  <c r="C42" i="20"/>
  <c r="C39" i="5"/>
  <c r="C45" i="4"/>
  <c r="D9" i="15" l="1"/>
  <c r="D8"/>
  <c r="D7"/>
  <c r="D31" i="4"/>
  <c r="G74" i="21" l="1"/>
  <c r="G74" i="23"/>
  <c r="D74" i="21"/>
  <c r="D74" i="23"/>
  <c r="L74" i="21"/>
  <c r="L74" i="23"/>
  <c r="C4" i="15"/>
  <c r="C19" i="23" s="1"/>
  <c r="C24" i="20"/>
  <c r="D26" s="1"/>
  <c r="C21" i="5"/>
  <c r="D23" s="1"/>
  <c r="C19" i="21" l="1"/>
  <c r="S66" l="1"/>
  <c r="H13" l="1"/>
  <c r="C14"/>
  <c r="D14" s="1"/>
  <c r="T49"/>
  <c r="D30" i="15" l="1"/>
  <c r="C30"/>
  <c r="C36"/>
  <c r="B4" l="1"/>
  <c r="F77" i="5"/>
  <c r="E62"/>
  <c r="C15" i="21" l="1"/>
  <c r="D15" s="1"/>
  <c r="C15" i="23"/>
  <c r="C20" i="21"/>
  <c r="C59" i="20"/>
  <c r="C44"/>
  <c r="C45" s="1"/>
  <c r="C46" s="1"/>
  <c r="C33"/>
  <c r="E27"/>
  <c r="E26"/>
  <c r="F14"/>
  <c r="F13"/>
  <c r="F12"/>
  <c r="F11"/>
  <c r="F10"/>
  <c r="F9"/>
  <c r="F8"/>
  <c r="F7"/>
  <c r="C20" i="23" l="1"/>
  <c r="D15"/>
  <c r="E28" i="20"/>
  <c r="E29" s="1"/>
  <c r="F16"/>
  <c r="C48" l="1"/>
  <c r="C37" s="1"/>
  <c r="C38" s="1"/>
  <c r="C49" l="1"/>
  <c r="C50" s="1"/>
  <c r="F29" i="19"/>
  <c r="D29"/>
  <c r="P16" s="1"/>
  <c r="H27"/>
  <c r="E27"/>
  <c r="H26"/>
  <c r="E26"/>
  <c r="H25"/>
  <c r="E25"/>
  <c r="H24"/>
  <c r="E24"/>
  <c r="H23"/>
  <c r="E23"/>
  <c r="H22"/>
  <c r="E22"/>
  <c r="H21"/>
  <c r="E21"/>
  <c r="O20"/>
  <c r="H20"/>
  <c r="E20"/>
  <c r="H19"/>
  <c r="E19"/>
  <c r="H18"/>
  <c r="E18"/>
  <c r="O17"/>
  <c r="H17"/>
  <c r="E17"/>
  <c r="H16"/>
  <c r="E16"/>
  <c r="H15"/>
  <c r="E15"/>
  <c r="O14"/>
  <c r="H14"/>
  <c r="E14"/>
  <c r="H13"/>
  <c r="E13"/>
  <c r="H12"/>
  <c r="E12"/>
  <c r="O11"/>
  <c r="H11"/>
  <c r="E11"/>
  <c r="H10"/>
  <c r="E10"/>
  <c r="H9"/>
  <c r="C2" i="15"/>
  <c r="H8" i="19"/>
  <c r="E8"/>
  <c r="H7"/>
  <c r="E7"/>
  <c r="P6"/>
  <c r="C39" i="20" s="1"/>
  <c r="C40" s="1"/>
  <c r="H6" i="19"/>
  <c r="E6"/>
  <c r="P5"/>
  <c r="C36" i="5" s="1"/>
  <c r="H5" i="19"/>
  <c r="E5"/>
  <c r="P4"/>
  <c r="C42" i="4" s="1"/>
  <c r="D17" i="21" l="1"/>
  <c r="D17" i="23"/>
  <c r="C17"/>
  <c r="H14" i="21"/>
  <c r="H14" i="23"/>
  <c r="C51" i="20"/>
  <c r="C53" s="1"/>
  <c r="C54" s="1"/>
  <c r="E9" i="15" s="1"/>
  <c r="M23" i="19"/>
  <c r="G19" s="1"/>
  <c r="C17" i="21"/>
  <c r="C52" i="20"/>
  <c r="H28" i="19"/>
  <c r="E29" i="23" s="1"/>
  <c r="P9" i="19"/>
  <c r="P13"/>
  <c r="P8"/>
  <c r="E29"/>
  <c r="M29" s="1"/>
  <c r="P19"/>
  <c r="P10"/>
  <c r="G27"/>
  <c r="G26"/>
  <c r="G7"/>
  <c r="F14" i="15" l="1"/>
  <c r="L73" i="23" s="1"/>
  <c r="L75" s="1"/>
  <c r="L76" s="1"/>
  <c r="L77"/>
  <c r="G15" i="19"/>
  <c r="G6"/>
  <c r="G24"/>
  <c r="G21"/>
  <c r="G18"/>
  <c r="G25"/>
  <c r="G12"/>
  <c r="G10"/>
  <c r="G9"/>
  <c r="G13"/>
  <c r="G11"/>
  <c r="G16"/>
  <c r="G8"/>
  <c r="G17"/>
  <c r="G22"/>
  <c r="G20"/>
  <c r="G5"/>
  <c r="G23"/>
  <c r="G14"/>
  <c r="M5"/>
  <c r="L5" s="1"/>
  <c r="E29" i="21"/>
  <c r="L73"/>
  <c r="M14" i="19"/>
  <c r="L14" s="1"/>
  <c r="M17"/>
  <c r="L17" s="1"/>
  <c r="M22"/>
  <c r="L22" s="1"/>
  <c r="M4"/>
  <c r="L4" s="1"/>
  <c r="M7"/>
  <c r="L7" s="1"/>
  <c r="M20"/>
  <c r="L20" s="1"/>
  <c r="M16"/>
  <c r="L16" s="1"/>
  <c r="M28"/>
  <c r="P14" s="1"/>
  <c r="P15" s="1"/>
  <c r="M10"/>
  <c r="L10" s="1"/>
  <c r="M13"/>
  <c r="L13" s="1"/>
  <c r="M11"/>
  <c r="L11" s="1"/>
  <c r="M6"/>
  <c r="L6" s="1"/>
  <c r="M19"/>
  <c r="L19" s="1"/>
  <c r="P7"/>
  <c r="P22"/>
  <c r="V49" i="23" l="1"/>
  <c r="G28" i="19"/>
  <c r="L75" i="21"/>
  <c r="L76" s="1"/>
  <c r="V49"/>
  <c r="M9" i="19"/>
  <c r="L9" s="1"/>
  <c r="P17"/>
  <c r="P18" s="1"/>
  <c r="P11"/>
  <c r="P12" s="1"/>
  <c r="P20"/>
  <c r="P21" s="1"/>
  <c r="M8"/>
  <c r="L8" s="1"/>
  <c r="L77" i="21" l="1"/>
  <c r="D64" i="4"/>
  <c r="D63"/>
  <c r="C24" l="1"/>
  <c r="C23"/>
  <c r="C48"/>
  <c r="C41" i="5" l="1"/>
  <c r="C42" s="1"/>
  <c r="C43" s="1"/>
  <c r="C43" i="4"/>
  <c r="B22" i="15"/>
  <c r="B21"/>
  <c r="D4"/>
  <c r="C21" i="23" s="1"/>
  <c r="C16" s="1"/>
  <c r="D16" s="1"/>
  <c r="B20" i="15"/>
  <c r="F7" i="5"/>
  <c r="F8"/>
  <c r="E23"/>
  <c r="E24"/>
  <c r="C30"/>
  <c r="E70"/>
  <c r="E72" s="1"/>
  <c r="C83"/>
  <c r="F7" i="4"/>
  <c r="F10"/>
  <c r="F11"/>
  <c r="C25"/>
  <c r="C26"/>
  <c r="E31"/>
  <c r="E32"/>
  <c r="C37"/>
  <c r="C49"/>
  <c r="C50" s="1"/>
  <c r="E33" l="1"/>
  <c r="G4" i="15"/>
  <c r="C21" i="21"/>
  <c r="C37" i="15"/>
  <c r="E63" i="5"/>
  <c r="F78"/>
  <c r="E25"/>
  <c r="C52" i="4"/>
  <c r="V51" i="21" l="1"/>
  <c r="V51" i="23"/>
  <c r="C22" i="21"/>
  <c r="C22" i="23"/>
  <c r="C45" i="5"/>
  <c r="C34" s="1"/>
  <c r="C35" s="1"/>
  <c r="E26"/>
  <c r="U54" i="21"/>
  <c r="V54"/>
  <c r="T54"/>
  <c r="C12" i="15"/>
  <c r="C13"/>
  <c r="C14"/>
  <c r="C16" i="21"/>
  <c r="D16" s="1"/>
  <c r="C46" i="5"/>
  <c r="C47" s="1"/>
  <c r="C40" i="4"/>
  <c r="C41" s="1"/>
  <c r="C53"/>
  <c r="C54" s="1"/>
  <c r="C55" s="1"/>
  <c r="C37" i="5"/>
  <c r="U54" i="23" l="1"/>
  <c r="V54"/>
  <c r="T54"/>
  <c r="C48" i="5"/>
  <c r="C57" i="4"/>
  <c r="C58" s="1"/>
  <c r="C59" s="1"/>
  <c r="E7" i="15" s="1"/>
  <c r="F7" s="1"/>
  <c r="H7" s="1"/>
  <c r="F9"/>
  <c r="H9" s="1"/>
  <c r="E14" s="1"/>
  <c r="G14" s="1"/>
  <c r="C56" i="4"/>
  <c r="F12" i="15"/>
  <c r="D73" i="23" s="1"/>
  <c r="D75" s="1"/>
  <c r="C24" l="1"/>
  <c r="C23"/>
  <c r="D76"/>
  <c r="D77"/>
  <c r="D73" i="21"/>
  <c r="D75" s="1"/>
  <c r="E12" i="15"/>
  <c r="G12" s="1"/>
  <c r="D31"/>
  <c r="D32" s="1"/>
  <c r="D33" s="1"/>
  <c r="C31"/>
  <c r="C50" i="5"/>
  <c r="C49"/>
  <c r="F13" i="15"/>
  <c r="D22"/>
  <c r="H4" l="1"/>
  <c r="G73" i="23"/>
  <c r="G75" s="1"/>
  <c r="D50" s="1"/>
  <c r="I50"/>
  <c r="C51" i="5"/>
  <c r="E8" i="15" s="1"/>
  <c r="F8" s="1"/>
  <c r="H8" s="1"/>
  <c r="E13" s="1"/>
  <c r="D21" s="1"/>
  <c r="G73" i="21"/>
  <c r="G75" s="1"/>
  <c r="C25" s="1"/>
  <c r="D20" i="15"/>
  <c r="C32"/>
  <c r="C33" s="1"/>
  <c r="C21"/>
  <c r="C20"/>
  <c r="C22"/>
  <c r="R49" i="23" l="1"/>
  <c r="C25"/>
  <c r="G76"/>
  <c r="G77"/>
  <c r="G13" i="15"/>
  <c r="G76" i="21"/>
  <c r="G77"/>
  <c r="D77" l="1"/>
  <c r="D76"/>
  <c r="C23"/>
  <c r="C24"/>
  <c r="D50" s="1"/>
  <c r="I50" l="1"/>
  <c r="R49" l="1"/>
</calcChain>
</file>

<file path=xl/sharedStrings.xml><?xml version="1.0" encoding="utf-8"?>
<sst xmlns="http://schemas.openxmlformats.org/spreadsheetml/2006/main" count="543" uniqueCount="256">
  <si>
    <t>Kg</t>
  </si>
  <si>
    <t>Anti Fibrilante</t>
  </si>
  <si>
    <t>Corante Branco</t>
  </si>
  <si>
    <t>Considerando mês de Junho 2011 p/ análise</t>
  </si>
  <si>
    <t>C/T</t>
  </si>
  <si>
    <t>Trama + Urdume</t>
  </si>
  <si>
    <t>Total</t>
  </si>
  <si>
    <t>Turnos</t>
  </si>
  <si>
    <t>Horas</t>
  </si>
  <si>
    <t>Horas/mês</t>
  </si>
  <si>
    <t>Paradas Prog.</t>
  </si>
  <si>
    <t>Refeição</t>
  </si>
  <si>
    <t>Total Par.</t>
  </si>
  <si>
    <t>Parad. N Prog</t>
  </si>
  <si>
    <t>x(uptime%) Mês</t>
  </si>
  <si>
    <t>x(1-ref.%)</t>
  </si>
  <si>
    <t>x(1-retrabalho%)</t>
  </si>
  <si>
    <t>Setup Mês</t>
  </si>
  <si>
    <t>min/mês</t>
  </si>
  <si>
    <t>Média Setup Mês</t>
  </si>
  <si>
    <t>min/dia</t>
  </si>
  <si>
    <t>Avail</t>
  </si>
  <si>
    <t>Avail medio</t>
  </si>
  <si>
    <t>Taxa Avail Liquido</t>
  </si>
  <si>
    <t>Taxa Bruta de Fluxo</t>
  </si>
  <si>
    <t>Tiradas/dia</t>
  </si>
  <si>
    <t>Taxa Liquida de Fluxo</t>
  </si>
  <si>
    <t>Kg/dia</t>
  </si>
  <si>
    <t>Kg/mês</t>
  </si>
  <si>
    <t>Nº Bobina em estoque</t>
  </si>
  <si>
    <t>Metragem</t>
  </si>
  <si>
    <t>Trama</t>
  </si>
  <si>
    <t>Urdume</t>
  </si>
  <si>
    <t>Média</t>
  </si>
  <si>
    <t>bobinas</t>
  </si>
  <si>
    <t>Processo</t>
  </si>
  <si>
    <t>Máquina</t>
  </si>
  <si>
    <t>Número</t>
  </si>
  <si>
    <t>extrusão</t>
  </si>
  <si>
    <t>extrusora</t>
  </si>
  <si>
    <t>Polipropileno - PP</t>
  </si>
  <si>
    <t>Matéria prima</t>
  </si>
  <si>
    <t>quantidade</t>
  </si>
  <si>
    <t>unidade</t>
  </si>
  <si>
    <t>embalagem</t>
  </si>
  <si>
    <t>sacos</t>
  </si>
  <si>
    <t>Insumos</t>
  </si>
  <si>
    <t>Data</t>
  </si>
  <si>
    <t>Tubetes</t>
  </si>
  <si>
    <t>Dados de processo</t>
  </si>
  <si>
    <t>Tempo de tirada</t>
  </si>
  <si>
    <t>quantidade de rocas</t>
  </si>
  <si>
    <t>Kg de fita</t>
  </si>
  <si>
    <t>C/T - Total</t>
  </si>
  <si>
    <t>Disponibilidade</t>
  </si>
  <si>
    <t>Horas disponíveis</t>
  </si>
  <si>
    <t>Dias disponíveis</t>
  </si>
  <si>
    <t>Total horas</t>
  </si>
  <si>
    <t>Tecelagem</t>
  </si>
  <si>
    <t>Tear</t>
  </si>
  <si>
    <t>Sub produto gerado</t>
  </si>
  <si>
    <t>Estoque sub produto gerado</t>
  </si>
  <si>
    <t>Número de bobinas</t>
  </si>
  <si>
    <t>média em metros</t>
  </si>
  <si>
    <t>Ineficiência do tear</t>
  </si>
  <si>
    <t>Consumo - Trama e Urdume por tear</t>
  </si>
  <si>
    <t>fitas no tear (trama)</t>
  </si>
  <si>
    <t>largura do tecido</t>
  </si>
  <si>
    <t>largura da fita</t>
  </si>
  <si>
    <t>fitas na gaiola</t>
  </si>
  <si>
    <t>margem de seg.</t>
  </si>
  <si>
    <t>consumo do tear por fita de urdume</t>
  </si>
  <si>
    <t>consumo do tear por fita de trama</t>
  </si>
  <si>
    <t>Sub produto precedente</t>
  </si>
  <si>
    <t>Chinesa</t>
  </si>
  <si>
    <t>Supra</t>
  </si>
  <si>
    <t>Taubaté</t>
  </si>
  <si>
    <t>Vitra</t>
  </si>
  <si>
    <t>Família</t>
  </si>
  <si>
    <t>demanda mensal</t>
  </si>
  <si>
    <t>número de dias / mês</t>
  </si>
  <si>
    <t>demanda diária</t>
  </si>
  <si>
    <t>metros/dia</t>
  </si>
  <si>
    <t>metros/mês</t>
  </si>
  <si>
    <t>medida do saco da família</t>
  </si>
  <si>
    <t>largura</t>
  </si>
  <si>
    <t>comprimento</t>
  </si>
  <si>
    <t>metros por dia</t>
  </si>
  <si>
    <t>tecelagem</t>
  </si>
  <si>
    <t>máquina</t>
  </si>
  <si>
    <t>máquinas</t>
  </si>
  <si>
    <t>capacidade total</t>
  </si>
  <si>
    <t>capacidade diária</t>
  </si>
  <si>
    <t>Demanda</t>
  </si>
  <si>
    <t>bobina padrão</t>
  </si>
  <si>
    <t>Takt Time</t>
  </si>
  <si>
    <t>Disp.</t>
  </si>
  <si>
    <t>capacidade/máq</t>
  </si>
  <si>
    <t>Takt de demanda</t>
  </si>
  <si>
    <t>Takt de processo</t>
  </si>
  <si>
    <t>base 1 hora - Takt time (min.) * 60</t>
  </si>
  <si>
    <t>% refugo</t>
  </si>
  <si>
    <t>Tempo Setup</t>
  </si>
  <si>
    <t>min.</t>
  </si>
  <si>
    <t>min</t>
  </si>
  <si>
    <t>1 unidade</t>
  </si>
  <si>
    <t>troca de anel</t>
  </si>
  <si>
    <t>tempo médio</t>
  </si>
  <si>
    <t>mês de junho (todos os teares)</t>
  </si>
  <si>
    <t>processo</t>
  </si>
  <si>
    <t>Tempo de liberação da máquina</t>
  </si>
  <si>
    <t>Tempo aquecimento (segunda feira)</t>
  </si>
  <si>
    <t>Setup Mês Lib. Máq. + Aquec. Máq.</t>
  </si>
  <si>
    <t>305 Kg de fita a cada 112 minutos</t>
  </si>
  <si>
    <t>Trama Leve Branca - TLB</t>
  </si>
  <si>
    <t>Urdume Leve Branco - ULB</t>
  </si>
  <si>
    <t>urdume leve - 18 tubetes por saco em média</t>
  </si>
  <si>
    <t>trama leve - 23 tubetes por saco em média</t>
  </si>
  <si>
    <t>TLB</t>
  </si>
  <si>
    <t>ULB</t>
  </si>
  <si>
    <t>Mês referência</t>
  </si>
  <si>
    <t>Junho</t>
  </si>
  <si>
    <t>dimensões</t>
  </si>
  <si>
    <t>resíduo (%) da família</t>
  </si>
  <si>
    <t>resíduo (Kg) da família</t>
  </si>
  <si>
    <t>resíduo fábrica</t>
  </si>
  <si>
    <t>Produção fábrica</t>
  </si>
  <si>
    <t>% sobre produção</t>
  </si>
  <si>
    <t>produtos da família</t>
  </si>
  <si>
    <t>metro quadrado</t>
  </si>
  <si>
    <t>quantidade média mensal</t>
  </si>
  <si>
    <t>porcentagem em relação a família</t>
  </si>
  <si>
    <t>porccentagem da demanda total</t>
  </si>
  <si>
    <t>laminação</t>
  </si>
  <si>
    <t>Refilo</t>
  </si>
  <si>
    <t>Thunder</t>
  </si>
  <si>
    <t>Padane</t>
  </si>
  <si>
    <t>corte box</t>
  </si>
  <si>
    <t>família</t>
  </si>
  <si>
    <t>Demanda da família</t>
  </si>
  <si>
    <t>bobina padrão (m)</t>
  </si>
  <si>
    <t>Demanda Total</t>
  </si>
  <si>
    <t>gramatura média da família</t>
  </si>
  <si>
    <t>acabamento</t>
  </si>
  <si>
    <t>pêso médio por unidade</t>
  </si>
  <si>
    <t>preencher</t>
  </si>
  <si>
    <t>TOTAL</t>
  </si>
  <si>
    <t>fórmula</t>
  </si>
  <si>
    <t>unidades</t>
  </si>
  <si>
    <t>MÉDIA</t>
  </si>
  <si>
    <t>Tempo de Processo</t>
  </si>
  <si>
    <t>Laminação</t>
  </si>
  <si>
    <t>laminadora</t>
  </si>
  <si>
    <t>Polipropileno H103</t>
  </si>
  <si>
    <t>Polipropileno BC818</t>
  </si>
  <si>
    <t>Número das bobinas</t>
  </si>
  <si>
    <t>bobina de tecido</t>
  </si>
  <si>
    <t>bobina</t>
  </si>
  <si>
    <t>-----------------</t>
  </si>
  <si>
    <t>Ineficiência da laminadora</t>
  </si>
  <si>
    <t>-------------------------</t>
  </si>
  <si>
    <t>Laminadora</t>
  </si>
  <si>
    <t>TSC 0111</t>
  </si>
  <si>
    <t>TSC 0211</t>
  </si>
  <si>
    <t>TSC 0311</t>
  </si>
  <si>
    <t>TSC 0411</t>
  </si>
  <si>
    <t>ZE 0111</t>
  </si>
  <si>
    <t>C/T - Trama TLB</t>
  </si>
  <si>
    <t>C/T - Urdume ULB</t>
  </si>
  <si>
    <t>Para a família 05 no período considerado é utilizado apenas 1 tear. Bobina branca laminado de 120 cm.</t>
  </si>
  <si>
    <t>1 bobina por tear a cada 1272,73 minutos.</t>
  </si>
  <si>
    <t>em processo 1 bobinas (1 * 3500 = 3500)</t>
  </si>
  <si>
    <t>Para a família 05 no período considerado é utilizado o processo de laminação. Bobina branco para laminar de 120 cm.</t>
  </si>
  <si>
    <t>1 bobina na laminadora 46,66 minutos.</t>
  </si>
  <si>
    <t>----------------</t>
  </si>
  <si>
    <t>considerando o padrão de bobina = 3500 metros</t>
  </si>
  <si>
    <t>Componente</t>
  </si>
  <si>
    <t>Processo Extrusão</t>
  </si>
  <si>
    <t>velocidade da máquina</t>
  </si>
  <si>
    <t>pêso tubete</t>
  </si>
  <si>
    <t>metragem da fita por tubete</t>
  </si>
  <si>
    <t>disponibilidade</t>
  </si>
  <si>
    <t>número de tubetes por tirada</t>
  </si>
  <si>
    <t>Número de tubetes por dia</t>
  </si>
  <si>
    <t>tempo de preenchimento dos tubetes</t>
  </si>
  <si>
    <t>Número de tiradas</t>
  </si>
  <si>
    <t>PRODUTO</t>
  </si>
  <si>
    <t>Consumo Mensal</t>
  </si>
  <si>
    <t>Produção</t>
  </si>
  <si>
    <t>Consumo Diário</t>
  </si>
  <si>
    <t>Dias úteis</t>
  </si>
  <si>
    <t>Consumo diário</t>
  </si>
  <si>
    <t>Consumo</t>
  </si>
  <si>
    <t>FAMÍLIA TSC</t>
  </si>
  <si>
    <t>tecido laminado</t>
  </si>
  <si>
    <t>Lâmina</t>
  </si>
  <si>
    <t>Tempo de Processamento</t>
  </si>
  <si>
    <t>Trama Leve Branca</t>
  </si>
  <si>
    <t>polipropileno</t>
  </si>
  <si>
    <t>Antifibrilante</t>
  </si>
  <si>
    <t>Corante</t>
  </si>
  <si>
    <t>JORNADA</t>
  </si>
  <si>
    <t>RECURSOS</t>
  </si>
  <si>
    <t>TOTAL DE HORAS</t>
  </si>
  <si>
    <t>Christopher Thompson</t>
  </si>
  <si>
    <t>Fontes Externas</t>
  </si>
  <si>
    <t>Processo Compartilhado</t>
  </si>
  <si>
    <t>Caixa de Dados</t>
  </si>
  <si>
    <t>Seta Empurrado</t>
  </si>
  <si>
    <t>Estoque</t>
  </si>
  <si>
    <t>Fluxo Seqüencial.</t>
  </si>
  <si>
    <t xml:space="preserve">Primeiro a Entrar, </t>
  </si>
  <si>
    <t>Primeiro a Sair.</t>
  </si>
  <si>
    <t>Entrega via Caminhão</t>
  </si>
  <si>
    <t>Entrega via Empilhadeira</t>
  </si>
  <si>
    <t>Entrega via Embarcação</t>
  </si>
  <si>
    <t>Retirada</t>
  </si>
  <si>
    <t>Supermercado</t>
  </si>
  <si>
    <t>Produtos Acabados para Cliente</t>
  </si>
  <si>
    <t>Fluxo de Informação</t>
  </si>
  <si>
    <t>Fluxo de Kanban</t>
  </si>
  <si>
    <t>Informação</t>
  </si>
  <si>
    <t>Nivelamento de Carga</t>
  </si>
  <si>
    <t>Bola para Puxada Sequenciada</t>
  </si>
  <si>
    <t>Manual</t>
  </si>
  <si>
    <t>Eletrônica</t>
  </si>
  <si>
    <t>Posto de Kanban</t>
  </si>
  <si>
    <t>Kanban de Sinalização</t>
  </si>
  <si>
    <t>Kanban de Produção</t>
  </si>
  <si>
    <t>Kanban de Retirada</t>
  </si>
  <si>
    <t>Kanban Chegando em Lotes</t>
  </si>
  <si>
    <t>Programação "vá ver"</t>
  </si>
  <si>
    <t xml:space="preserve"> </t>
  </si>
  <si>
    <t>Operador</t>
  </si>
  <si>
    <t>Necessidade de Kaizen</t>
  </si>
  <si>
    <t>Problemas de Qualidade</t>
  </si>
  <si>
    <t>Pulmão ou Estoque de Segurança</t>
  </si>
  <si>
    <t>Família 05</t>
  </si>
  <si>
    <t>Produto Família 05</t>
  </si>
  <si>
    <t>Trama Branca Leve</t>
  </si>
  <si>
    <t>Mat. Prima e insumo</t>
  </si>
  <si>
    <t>Corante Branco - pigmento</t>
  </si>
  <si>
    <r>
      <t xml:space="preserve">Velocidade do  = 75 m/minuto (Bobina padrão média </t>
    </r>
    <r>
      <rPr>
        <sz val="9"/>
        <rFont val="Calibri"/>
        <family val="2"/>
      </rPr>
      <t>≈</t>
    </r>
    <r>
      <rPr>
        <sz val="9"/>
        <rFont val="Times New Roman"/>
        <family val="1"/>
      </rPr>
      <t xml:space="preserve"> 3500 metros) </t>
    </r>
    <r>
      <rPr>
        <sz val="9"/>
        <rFont val="Symbol"/>
        <family val="1"/>
        <charset val="2"/>
      </rPr>
      <t>Þ</t>
    </r>
    <r>
      <rPr>
        <sz val="9"/>
        <rFont val="Times New Roman"/>
        <family val="1"/>
      </rPr>
      <t xml:space="preserve"> 3500 m / 75 = 46,66 min.</t>
    </r>
  </si>
  <si>
    <t>O intervalo de tempo definido como tempo de ciclo representa 1 tirada da máquina (número de tubetes).</t>
  </si>
  <si>
    <t>Tempo de ciclo - compreende o tempo entre o inicio de preenchimento das rocas (tubetes) e a finalização do preenchimento das</t>
  </si>
  <si>
    <t>das rocas.</t>
  </si>
  <si>
    <t>FAMÍLIA 5</t>
  </si>
  <si>
    <r>
      <t xml:space="preserve">Velocidade do tear = 2,75 m/minuto (Bobina padrão média </t>
    </r>
    <r>
      <rPr>
        <sz val="9"/>
        <rFont val="Calibri"/>
        <family val="2"/>
      </rPr>
      <t>≈</t>
    </r>
    <r>
      <rPr>
        <sz val="9"/>
        <rFont val="Times New Roman"/>
        <family val="1"/>
      </rPr>
      <t xml:space="preserve"> 3500 metros) </t>
    </r>
    <r>
      <rPr>
        <sz val="9"/>
        <rFont val="Symbol"/>
        <family val="1"/>
        <charset val="2"/>
      </rPr>
      <t>Þ</t>
    </r>
    <r>
      <rPr>
        <sz val="9"/>
        <rFont val="Times New Roman"/>
        <family val="1"/>
      </rPr>
      <t xml:space="preserve"> 3500 m / 2,75 = 1272,73 min.</t>
    </r>
  </si>
  <si>
    <t>Relação</t>
  </si>
  <si>
    <t>Número máq.</t>
  </si>
  <si>
    <t>% retrabalho</t>
  </si>
  <si>
    <t>a cada 3,3271 min. há a nec. de 1 metro</t>
  </si>
  <si>
    <t>Lead Time - Estoque</t>
  </si>
  <si>
    <t>EXTRUSÃO</t>
  </si>
  <si>
    <t>TECELAGEM</t>
  </si>
  <si>
    <t>LAMINAÇÃO</t>
  </si>
</sst>
</file>

<file path=xl/styles.xml><?xml version="1.0" encoding="utf-8"?>
<styleSheet xmlns="http://schemas.openxmlformats.org/spreadsheetml/2006/main">
  <numFmts count="57">
    <numFmt numFmtId="164" formatCode="_(* #,##0.00_);_(* \(#,##0.00\);_(* &quot;-&quot;??_);_(@_)"/>
    <numFmt numFmtId="165" formatCode="0.00\ &quot;minutos&quot;"/>
    <numFmt numFmtId="166" formatCode="0.00\ &quot;horas&quot;"/>
    <numFmt numFmtId="167" formatCode="0.0"/>
    <numFmt numFmtId="168" formatCode="0.00\ &quot;Kg&quot;"/>
    <numFmt numFmtId="169" formatCode="dd/mm/yy;@"/>
    <numFmt numFmtId="170" formatCode="0.00\ &quot;tubetes&quot;"/>
    <numFmt numFmtId="171" formatCode="0\ &quot;dias/mês&quot;"/>
    <numFmt numFmtId="172" formatCode="0.00\ &quot;horas/mês&quot;"/>
    <numFmt numFmtId="173" formatCode="0.00\ &quot;metros&quot;"/>
    <numFmt numFmtId="174" formatCode="0.00\ &quot;min/bobina/máquina&quot;"/>
    <numFmt numFmtId="175" formatCode="0.00\ &quot;unidades&quot;"/>
    <numFmt numFmtId="176" formatCode="0.00\ &quot;bobinas&quot;"/>
    <numFmt numFmtId="177" formatCode="0\ &quot;número&quot;"/>
    <numFmt numFmtId="178" formatCode="0\ &quot;cm&quot;"/>
    <numFmt numFmtId="179" formatCode="0.00\ &quot;milimetro&quot;"/>
    <numFmt numFmtId="180" formatCode="0.00\ &quot;g/m&quot;"/>
    <numFmt numFmtId="181" formatCode="0.00\ &quot;kg&quot;"/>
    <numFmt numFmtId="182" formatCode="0\ &quot;metros&quot;"/>
    <numFmt numFmtId="183" formatCode="0.00\ &quot;hrs/dia&quot;"/>
    <numFmt numFmtId="184" formatCode="0.00\ &quot;cap. met.&quot;"/>
    <numFmt numFmtId="185" formatCode="0.00\ &quot;met quad&quot;"/>
    <numFmt numFmtId="186" formatCode="0\ &quot;met quad&quot;"/>
    <numFmt numFmtId="187" formatCode="0.0\ &quot;min.&quot;"/>
    <numFmt numFmtId="188" formatCode="0\ &quot;núm. de setup&quot;"/>
    <numFmt numFmtId="189" formatCode="0.00\ &quot;met quadr&quot;"/>
    <numFmt numFmtId="190" formatCode="0.0000\ &quot;Kg / met quad&quot;"/>
    <numFmt numFmtId="191" formatCode="0.000\ &quot;met quad&quot;"/>
    <numFmt numFmtId="192" formatCode="0.00\ &quot;unidade&quot;"/>
    <numFmt numFmtId="193" formatCode="0.00\ &quot;cm&quot;"/>
    <numFmt numFmtId="194" formatCode="General\ &quot;metros&quot;"/>
    <numFmt numFmtId="195" formatCode="General\ &quot;gramas&quot;"/>
    <numFmt numFmtId="196" formatCode="General\ &quot;metros/minuto&quot;"/>
    <numFmt numFmtId="197" formatCode="0\ &quot;número de tubetes&quot;"/>
    <numFmt numFmtId="198" formatCode="General\ &quot;tubetes&quot;"/>
    <numFmt numFmtId="199" formatCode="General\ &quot;minutos&quot;"/>
    <numFmt numFmtId="200" formatCode="General\ &quot;tiradas&quot;"/>
    <numFmt numFmtId="201" formatCode="0.000\ &quot;minutos&quot;"/>
    <numFmt numFmtId="202" formatCode="0.0000\ &quot;min.&quot;"/>
    <numFmt numFmtId="203" formatCode="0.00\ &quot;met linear&quot;"/>
    <numFmt numFmtId="204" formatCode="0.00000%"/>
    <numFmt numFmtId="205" formatCode="0.00000%\ &quot;da família&quot;"/>
    <numFmt numFmtId="206" formatCode="0\ &quot;dias por mês&quot;"/>
    <numFmt numFmtId="207" formatCode="0.00\ &quot;(a cada 43,01 min. 1 unidade - parâmetro met quadr)&quot;"/>
    <numFmt numFmtId="208" formatCode="0.00\ &quot;(a cada 43,01 min. 1 unidade - parâmetro unidade)&quot;"/>
    <numFmt numFmtId="209" formatCode="0.00\ &quot;met&quot;"/>
    <numFmt numFmtId="210" formatCode="0.00\ &quot;dias&quot;"/>
    <numFmt numFmtId="211" formatCode="0.0000000\ &quot;dias&quot;"/>
    <numFmt numFmtId="212" formatCode="0.000\ &quot;Kg&quot;"/>
    <numFmt numFmtId="213" formatCode="0.0000\ &quot;Kg&quot;"/>
    <numFmt numFmtId="214" formatCode="0.000000\ &quot;Kg&quot;"/>
    <numFmt numFmtId="215" formatCode="0.0\ &quot;horas/dia&quot;"/>
    <numFmt numFmtId="216" formatCode="0.0000\ &quot;horas/dia&quot;"/>
    <numFmt numFmtId="217" formatCode="0.00\ &quot;(TLT + ULB)&quot;"/>
    <numFmt numFmtId="218" formatCode="0.00\ &quot;minutos (TLB)&quot;"/>
    <numFmt numFmtId="219" formatCode="0.00\ &quot;minutos (ULB)&quot;"/>
    <numFmt numFmtId="220" formatCode="0.00\ &quot;(a cada 3,33 min. 1 unidade - parâmetro metro linear)&quot;"/>
  </numFmts>
  <fonts count="36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6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8"/>
      <name val="Times New Roman"/>
      <family val="1"/>
    </font>
    <font>
      <sz val="8"/>
      <name val="Arial"/>
      <family val="2"/>
    </font>
    <font>
      <sz val="10"/>
      <color indexed="18"/>
      <name val="Arial"/>
      <family val="2"/>
    </font>
    <font>
      <sz val="10"/>
      <color indexed="58"/>
      <name val="Arial"/>
      <family val="2"/>
    </font>
    <font>
      <sz val="10"/>
      <color indexed="60"/>
      <name val="Arial"/>
      <family val="2"/>
    </font>
    <font>
      <sz val="8"/>
      <color theme="1"/>
      <name val="Times New Roman"/>
      <family val="1"/>
    </font>
    <font>
      <b/>
      <sz val="8"/>
      <color indexed="8"/>
      <name val="Times New Roman"/>
      <family val="1"/>
    </font>
    <font>
      <b/>
      <sz val="8"/>
      <color theme="1"/>
      <name val="Times New Roman"/>
      <family val="1"/>
    </font>
    <font>
      <sz val="8"/>
      <color indexed="8"/>
      <name val="Times New Roman"/>
      <family val="1"/>
    </font>
    <font>
      <u/>
      <sz val="8"/>
      <color indexed="8"/>
      <name val="Times New Roman"/>
      <family val="1"/>
    </font>
    <font>
      <b/>
      <u/>
      <sz val="8"/>
      <color indexed="8"/>
      <name val="Times New Roman"/>
      <family val="1"/>
    </font>
    <font>
      <b/>
      <sz val="9"/>
      <name val="Times New Roman"/>
      <family val="1"/>
    </font>
    <font>
      <sz val="8"/>
      <color theme="1"/>
      <name val="Calibri"/>
      <family val="2"/>
      <scheme val="minor"/>
    </font>
    <font>
      <sz val="9"/>
      <name val="Calibri"/>
      <family val="2"/>
    </font>
    <font>
      <sz val="9"/>
      <name val="Symbol"/>
      <family val="1"/>
      <charset val="2"/>
    </font>
    <font>
      <b/>
      <sz val="7"/>
      <color indexed="8"/>
      <name val="Times New Roman"/>
      <family val="1"/>
    </font>
    <font>
      <sz val="7"/>
      <color indexed="8"/>
      <name val="Times New Roman"/>
      <family val="1"/>
    </font>
    <font>
      <b/>
      <sz val="1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5"/>
        <bgColor indexed="42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/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dotted">
        <color indexed="42"/>
      </left>
      <right/>
      <top style="dotted">
        <color indexed="42"/>
      </top>
      <bottom style="dotted">
        <color indexed="42"/>
      </bottom>
      <diagonal/>
    </border>
    <border>
      <left/>
      <right style="dotted">
        <color indexed="42"/>
      </right>
      <top style="dotted">
        <color indexed="42"/>
      </top>
      <bottom style="dotted">
        <color indexed="4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321">
    <xf numFmtId="0" fontId="0" fillId="0" borderId="0" xfId="0"/>
    <xf numFmtId="0" fontId="1" fillId="0" borderId="0" xfId="1"/>
    <xf numFmtId="0" fontId="1" fillId="2" borderId="0" xfId="1" applyFill="1"/>
    <xf numFmtId="0" fontId="3" fillId="0" borderId="0" xfId="1" applyFont="1"/>
    <xf numFmtId="0" fontId="4" fillId="2" borderId="0" xfId="1" applyFont="1" applyFill="1" applyBorder="1" applyAlignment="1">
      <alignment horizontal="left"/>
    </xf>
    <xf numFmtId="0" fontId="3" fillId="2" borderId="0" xfId="1" applyFont="1" applyFill="1"/>
    <xf numFmtId="0" fontId="3" fillId="2" borderId="0" xfId="1" applyFont="1" applyFill="1" applyBorder="1"/>
    <xf numFmtId="2" fontId="4" fillId="2" borderId="0" xfId="1" applyNumberFormat="1" applyFont="1" applyFill="1" applyAlignment="1">
      <alignment horizontal="center"/>
    </xf>
    <xf numFmtId="0" fontId="5" fillId="0" borderId="0" xfId="1" applyFont="1"/>
    <xf numFmtId="0" fontId="7" fillId="2" borderId="0" xfId="1" applyFont="1" applyFill="1" applyBorder="1" applyAlignment="1">
      <alignment horizontal="left"/>
    </xf>
    <xf numFmtId="0" fontId="5" fillId="2" borderId="0" xfId="1" applyFont="1" applyFill="1"/>
    <xf numFmtId="0" fontId="5" fillId="2" borderId="0" xfId="1" applyFont="1" applyFill="1" applyBorder="1"/>
    <xf numFmtId="2" fontId="7" fillId="2" borderId="0" xfId="1" applyNumberFormat="1" applyFont="1" applyFill="1" applyAlignment="1">
      <alignment horizont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12" borderId="6" xfId="0" applyFont="1" applyFill="1" applyBorder="1" applyAlignment="1">
      <alignment horizontal="center" vertical="center"/>
    </xf>
    <xf numFmtId="10" fontId="11" fillId="11" borderId="6" xfId="0" applyNumberFormat="1" applyFont="1" applyFill="1" applyBorder="1" applyAlignment="1">
      <alignment horizontal="center" vertical="center"/>
    </xf>
    <xf numFmtId="168" fontId="11" fillId="9" borderId="6" xfId="0" applyNumberFormat="1" applyFont="1" applyFill="1" applyBorder="1" applyAlignment="1">
      <alignment horizontal="center" vertical="center"/>
    </xf>
    <xf numFmtId="0" fontId="12" fillId="12" borderId="6" xfId="0" applyFont="1" applyFill="1" applyBorder="1" applyAlignment="1">
      <alignment horizontal="center" vertical="center"/>
    </xf>
    <xf numFmtId="10" fontId="12" fillId="11" borderId="6" xfId="0" applyNumberFormat="1" applyFont="1" applyFill="1" applyBorder="1" applyAlignment="1">
      <alignment horizontal="center" vertical="center"/>
    </xf>
    <xf numFmtId="168" fontId="12" fillId="9" borderId="6" xfId="0" applyNumberFormat="1" applyFont="1" applyFill="1" applyBorder="1" applyAlignment="1">
      <alignment horizontal="center" vertical="center"/>
    </xf>
    <xf numFmtId="185" fontId="5" fillId="9" borderId="6" xfId="0" applyNumberFormat="1" applyFont="1" applyFill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 wrapText="1"/>
    </xf>
    <xf numFmtId="168" fontId="5" fillId="11" borderId="6" xfId="0" applyNumberFormat="1" applyFont="1" applyFill="1" applyBorder="1" applyAlignment="1">
      <alignment horizontal="center" vertical="center"/>
    </xf>
    <xf numFmtId="178" fontId="5" fillId="9" borderId="6" xfId="0" applyNumberFormat="1" applyFont="1" applyFill="1" applyBorder="1" applyAlignment="1">
      <alignment horizontal="center" vertical="center"/>
    </xf>
    <xf numFmtId="191" fontId="5" fillId="11" borderId="6" xfId="0" applyNumberFormat="1" applyFont="1" applyFill="1" applyBorder="1" applyAlignment="1">
      <alignment horizontal="center" vertical="center"/>
    </xf>
    <xf numFmtId="10" fontId="5" fillId="0" borderId="6" xfId="0" applyNumberFormat="1" applyFont="1" applyBorder="1" applyAlignment="1">
      <alignment horizontal="center" vertical="center"/>
    </xf>
    <xf numFmtId="189" fontId="5" fillId="9" borderId="6" xfId="0" applyNumberFormat="1" applyFont="1" applyFill="1" applyBorder="1" applyAlignment="1">
      <alignment horizontal="center" vertical="center"/>
    </xf>
    <xf numFmtId="168" fontId="12" fillId="11" borderId="6" xfId="0" applyNumberFormat="1" applyFont="1" applyFill="1" applyBorder="1" applyAlignment="1">
      <alignment horizontal="center" vertical="center"/>
    </xf>
    <xf numFmtId="175" fontId="12" fillId="9" borderId="6" xfId="0" applyNumberFormat="1" applyFont="1" applyFill="1" applyBorder="1" applyAlignment="1">
      <alignment horizontal="center" vertical="center"/>
    </xf>
    <xf numFmtId="0" fontId="5" fillId="15" borderId="6" xfId="0" applyFont="1" applyFill="1" applyBorder="1" applyAlignment="1">
      <alignment horizontal="center" vertical="center"/>
    </xf>
    <xf numFmtId="175" fontId="12" fillId="11" borderId="6" xfId="0" applyNumberFormat="1" applyFont="1" applyFill="1" applyBorder="1" applyAlignment="1">
      <alignment horizontal="center" vertical="center"/>
    </xf>
    <xf numFmtId="189" fontId="5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190" fontId="5" fillId="9" borderId="6" xfId="0" applyNumberFormat="1" applyFont="1" applyFill="1" applyBorder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93" fontId="5" fillId="10" borderId="6" xfId="0" applyNumberFormat="1" applyFont="1" applyFill="1" applyBorder="1" applyAlignment="1">
      <alignment horizontal="center" vertical="center"/>
    </xf>
    <xf numFmtId="191" fontId="5" fillId="10" borderId="6" xfId="0" applyNumberFormat="1" applyFont="1" applyFill="1" applyBorder="1" applyAlignment="1">
      <alignment horizontal="center" vertical="center"/>
    </xf>
    <xf numFmtId="185" fontId="5" fillId="14" borderId="6" xfId="0" applyNumberFormat="1" applyFont="1" applyFill="1" applyBorder="1" applyAlignment="1">
      <alignment horizontal="center" vertical="center"/>
    </xf>
    <xf numFmtId="186" fontId="5" fillId="0" borderId="0" xfId="0" applyNumberFormat="1" applyFont="1" applyAlignment="1">
      <alignment horizontal="center" vertical="center"/>
    </xf>
    <xf numFmtId="168" fontId="11" fillId="11" borderId="6" xfId="0" applyNumberFormat="1" applyFont="1" applyFill="1" applyBorder="1" applyAlignment="1">
      <alignment horizontal="center" vertical="center"/>
    </xf>
    <xf numFmtId="189" fontId="11" fillId="9" borderId="6" xfId="0" applyNumberFormat="1" applyFont="1" applyFill="1" applyBorder="1" applyAlignment="1">
      <alignment horizontal="center" vertical="center"/>
    </xf>
    <xf numFmtId="0" fontId="11" fillId="11" borderId="0" xfId="0" applyFont="1" applyFill="1" applyAlignment="1">
      <alignment horizontal="center" vertical="center"/>
    </xf>
    <xf numFmtId="168" fontId="10" fillId="14" borderId="6" xfId="0" applyNumberFormat="1" applyFont="1" applyFill="1" applyBorder="1" applyAlignment="1">
      <alignment horizontal="center" vertical="center"/>
    </xf>
    <xf numFmtId="10" fontId="10" fillId="14" borderId="6" xfId="0" applyNumberFormat="1" applyFont="1" applyFill="1" applyBorder="1" applyAlignment="1">
      <alignment horizontal="center" vertical="center"/>
    </xf>
    <xf numFmtId="192" fontId="12" fillId="9" borderId="6" xfId="0" applyNumberFormat="1" applyFont="1" applyFill="1" applyBorder="1" applyAlignment="1">
      <alignment horizontal="center" vertical="center"/>
    </xf>
    <xf numFmtId="173" fontId="12" fillId="9" borderId="6" xfId="0" applyNumberFormat="1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10" fontId="5" fillId="11" borderId="6" xfId="0" applyNumberFormat="1" applyFont="1" applyFill="1" applyBorder="1" applyAlignment="1">
      <alignment horizontal="center" vertical="center"/>
    </xf>
    <xf numFmtId="168" fontId="5" fillId="9" borderId="6" xfId="0" applyNumberFormat="1" applyFont="1" applyFill="1" applyBorder="1" applyAlignment="1">
      <alignment horizontal="center" vertical="center"/>
    </xf>
    <xf numFmtId="0" fontId="13" fillId="3" borderId="6" xfId="1" applyFont="1" applyFill="1" applyBorder="1" applyAlignment="1">
      <alignment horizontal="center" vertical="center"/>
    </xf>
    <xf numFmtId="169" fontId="13" fillId="10" borderId="6" xfId="1" applyNumberFormat="1" applyFont="1" applyFill="1" applyBorder="1" applyAlignment="1">
      <alignment horizontal="center" vertical="center"/>
    </xf>
    <xf numFmtId="0" fontId="1" fillId="0" borderId="0" xfId="5" applyAlignment="1">
      <alignment horizontal="center" vertical="center"/>
    </xf>
    <xf numFmtId="0" fontId="1" fillId="0" borderId="0" xfId="5"/>
    <xf numFmtId="0" fontId="14" fillId="9" borderId="6" xfId="5" applyFont="1" applyFill="1" applyBorder="1" applyAlignment="1">
      <alignment horizontal="center" vertical="center"/>
    </xf>
    <xf numFmtId="203" fontId="14" fillId="9" borderId="6" xfId="5" applyNumberFormat="1" applyFont="1" applyFill="1" applyBorder="1" applyAlignment="1">
      <alignment horizontal="center" vertical="center"/>
    </xf>
    <xf numFmtId="0" fontId="14" fillId="12" borderId="6" xfId="5" applyFont="1" applyFill="1" applyBorder="1" applyAlignment="1">
      <alignment horizontal="center" vertical="center"/>
    </xf>
    <xf numFmtId="185" fontId="14" fillId="12" borderId="6" xfId="5" applyNumberFormat="1" applyFont="1" applyFill="1" applyBorder="1" applyAlignment="1">
      <alignment horizontal="center" vertical="center"/>
    </xf>
    <xf numFmtId="204" fontId="14" fillId="12" borderId="6" xfId="5" applyNumberFormat="1" applyFont="1" applyFill="1" applyBorder="1" applyAlignment="1">
      <alignment horizontal="center" vertical="center"/>
    </xf>
    <xf numFmtId="189" fontId="14" fillId="9" borderId="6" xfId="5" applyNumberFormat="1" applyFont="1" applyFill="1" applyBorder="1" applyAlignment="1">
      <alignment horizontal="center" vertical="center"/>
    </xf>
    <xf numFmtId="0" fontId="15" fillId="0" borderId="0" xfId="5" applyFont="1" applyAlignment="1">
      <alignment horizontal="center"/>
    </xf>
    <xf numFmtId="175" fontId="14" fillId="9" borderId="6" xfId="5" applyNumberFormat="1" applyFont="1" applyFill="1" applyBorder="1" applyAlignment="1">
      <alignment horizontal="center" vertical="center"/>
    </xf>
    <xf numFmtId="205" fontId="14" fillId="9" borderId="6" xfId="5" applyNumberFormat="1" applyFont="1" applyFill="1" applyBorder="1" applyAlignment="1">
      <alignment horizontal="center" vertical="center"/>
    </xf>
    <xf numFmtId="0" fontId="14" fillId="14" borderId="6" xfId="5" applyFont="1" applyFill="1" applyBorder="1" applyAlignment="1">
      <alignment horizontal="center" vertical="center"/>
    </xf>
    <xf numFmtId="168" fontId="14" fillId="14" borderId="6" xfId="5" applyNumberFormat="1" applyFont="1" applyFill="1" applyBorder="1" applyAlignment="1">
      <alignment horizontal="center" vertical="center"/>
    </xf>
    <xf numFmtId="204" fontId="14" fillId="14" borderId="6" xfId="5" applyNumberFormat="1" applyFont="1" applyFill="1" applyBorder="1" applyAlignment="1">
      <alignment horizontal="center" vertical="center"/>
    </xf>
    <xf numFmtId="0" fontId="16" fillId="10" borderId="6" xfId="5" applyFont="1" applyFill="1" applyBorder="1" applyAlignment="1">
      <alignment horizontal="center" vertical="center"/>
    </xf>
    <xf numFmtId="0" fontId="18" fillId="0" borderId="0" xfId="5" applyFont="1" applyAlignment="1">
      <alignment horizontal="right"/>
    </xf>
    <xf numFmtId="10" fontId="18" fillId="9" borderId="6" xfId="5" applyNumberFormat="1" applyFont="1" applyFill="1" applyBorder="1" applyAlignment="1">
      <alignment horizontal="center" vertical="center"/>
    </xf>
    <xf numFmtId="0" fontId="1" fillId="0" borderId="14" xfId="5" applyBorder="1"/>
    <xf numFmtId="0" fontId="1" fillId="0" borderId="12" xfId="5" applyBorder="1"/>
    <xf numFmtId="0" fontId="14" fillId="0" borderId="0" xfId="5" applyFont="1"/>
    <xf numFmtId="209" fontId="6" fillId="12" borderId="6" xfId="5" applyNumberFormat="1" applyFont="1" applyFill="1" applyBorder="1" applyAlignment="1">
      <alignment horizontal="center" vertical="center"/>
    </xf>
    <xf numFmtId="178" fontId="14" fillId="9" borderId="15" xfId="5" applyNumberFormat="1" applyFont="1" applyFill="1" applyBorder="1" applyAlignment="1">
      <alignment horizontal="center" vertical="center"/>
    </xf>
    <xf numFmtId="0" fontId="1" fillId="0" borderId="16" xfId="5" applyBorder="1"/>
    <xf numFmtId="0" fontId="14" fillId="0" borderId="12" xfId="5" applyFont="1" applyBorder="1" applyAlignment="1">
      <alignment horizontal="center" vertical="center"/>
    </xf>
    <xf numFmtId="0" fontId="14" fillId="14" borderId="15" xfId="5" applyFont="1" applyFill="1" applyBorder="1" applyAlignment="1">
      <alignment horizontal="center"/>
    </xf>
    <xf numFmtId="0" fontId="1" fillId="0" borderId="0" xfId="5" applyBorder="1"/>
    <xf numFmtId="0" fontId="1" fillId="0" borderId="1" xfId="5" applyBorder="1"/>
    <xf numFmtId="212" fontId="14" fillId="14" borderId="15" xfId="5" applyNumberFormat="1" applyFont="1" applyFill="1" applyBorder="1" applyAlignment="1">
      <alignment horizontal="center"/>
    </xf>
    <xf numFmtId="210" fontId="14" fillId="0" borderId="1" xfId="5" applyNumberFormat="1" applyFont="1" applyFill="1" applyBorder="1" applyAlignment="1">
      <alignment horizontal="center"/>
    </xf>
    <xf numFmtId="0" fontId="1" fillId="0" borderId="3" xfId="5" applyBorder="1"/>
    <xf numFmtId="0" fontId="14" fillId="0" borderId="12" xfId="5" applyFont="1" applyBorder="1"/>
    <xf numFmtId="213" fontId="14" fillId="15" borderId="15" xfId="5" applyNumberFormat="1" applyFont="1" applyFill="1" applyBorder="1" applyAlignment="1">
      <alignment horizontal="center"/>
    </xf>
    <xf numFmtId="0" fontId="14" fillId="0" borderId="0" xfId="5" applyFont="1" applyAlignment="1">
      <alignment horizontal="center" vertical="center"/>
    </xf>
    <xf numFmtId="213" fontId="14" fillId="0" borderId="0" xfId="5" applyNumberFormat="1" applyFont="1" applyAlignment="1">
      <alignment horizontal="center" vertical="center"/>
    </xf>
    <xf numFmtId="0" fontId="14" fillId="0" borderId="6" xfId="5" applyFont="1" applyBorder="1" applyAlignment="1">
      <alignment horizontal="center" vertical="center"/>
    </xf>
    <xf numFmtId="215" fontId="14" fillId="0" borderId="6" xfId="5" applyNumberFormat="1" applyFont="1" applyBorder="1" applyAlignment="1">
      <alignment horizontal="center" vertical="center"/>
    </xf>
    <xf numFmtId="216" fontId="14" fillId="0" borderId="6" xfId="5" applyNumberFormat="1" applyFont="1" applyBorder="1" applyAlignment="1">
      <alignment horizontal="center" vertical="center"/>
    </xf>
    <xf numFmtId="0" fontId="1" fillId="18" borderId="17" xfId="1" applyFill="1" applyBorder="1"/>
    <xf numFmtId="0" fontId="1" fillId="18" borderId="18" xfId="1" applyFill="1" applyBorder="1"/>
    <xf numFmtId="0" fontId="1" fillId="18" borderId="19" xfId="1" applyFill="1" applyBorder="1"/>
    <xf numFmtId="0" fontId="1" fillId="18" borderId="20" xfId="1" applyFill="1" applyBorder="1"/>
    <xf numFmtId="0" fontId="1" fillId="18" borderId="21" xfId="1" applyFill="1" applyBorder="1"/>
    <xf numFmtId="0" fontId="1" fillId="18" borderId="22" xfId="1" applyFill="1" applyBorder="1"/>
    <xf numFmtId="0" fontId="20" fillId="18" borderId="22" xfId="1" applyFont="1" applyFill="1" applyBorder="1"/>
    <xf numFmtId="0" fontId="20" fillId="18" borderId="20" xfId="1" applyFont="1" applyFill="1" applyBorder="1"/>
    <xf numFmtId="0" fontId="20" fillId="18" borderId="21" xfId="1" applyFont="1" applyFill="1" applyBorder="1"/>
    <xf numFmtId="0" fontId="20" fillId="0" borderId="0" xfId="1" applyFont="1"/>
    <xf numFmtId="0" fontId="1" fillId="0" borderId="0" xfId="1" applyBorder="1"/>
    <xf numFmtId="0" fontId="21" fillId="18" borderId="22" xfId="1" applyFont="1" applyFill="1" applyBorder="1"/>
    <xf numFmtId="0" fontId="21" fillId="18" borderId="20" xfId="1" applyFont="1" applyFill="1" applyBorder="1"/>
    <xf numFmtId="0" fontId="21" fillId="18" borderId="21" xfId="1" applyFont="1" applyFill="1" applyBorder="1"/>
    <xf numFmtId="0" fontId="22" fillId="18" borderId="22" xfId="1" applyFont="1" applyFill="1" applyBorder="1"/>
    <xf numFmtId="0" fontId="22" fillId="18" borderId="20" xfId="1" applyFont="1" applyFill="1" applyBorder="1"/>
    <xf numFmtId="0" fontId="14" fillId="17" borderId="15" xfId="5" applyFont="1" applyFill="1" applyBorder="1" applyAlignment="1">
      <alignment horizontal="center" vertical="center"/>
    </xf>
    <xf numFmtId="214" fontId="14" fillId="17" borderId="15" xfId="5" applyNumberFormat="1" applyFont="1" applyFill="1" applyBorder="1" applyAlignment="1">
      <alignment horizontal="center" vertical="center"/>
    </xf>
    <xf numFmtId="0" fontId="14" fillId="0" borderId="6" xfId="5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10" fontId="15" fillId="0" borderId="6" xfId="1" applyNumberFormat="1" applyFont="1" applyBorder="1" applyAlignment="1">
      <alignment horizontal="center" vertical="center"/>
    </xf>
    <xf numFmtId="0" fontId="15" fillId="2" borderId="0" xfId="1" applyFont="1" applyFill="1" applyBorder="1" applyAlignment="1">
      <alignment horizontal="center" vertical="center"/>
    </xf>
    <xf numFmtId="0" fontId="15" fillId="2" borderId="6" xfId="1" applyFont="1" applyFill="1" applyBorder="1" applyAlignment="1">
      <alignment horizontal="center" vertical="center"/>
    </xf>
    <xf numFmtId="0" fontId="23" fillId="0" borderId="0" xfId="0" applyFont="1"/>
    <xf numFmtId="0" fontId="24" fillId="9" borderId="6" xfId="0" applyFont="1" applyFill="1" applyBorder="1" applyAlignment="1">
      <alignment horizontal="center" vertical="center"/>
    </xf>
    <xf numFmtId="185" fontId="25" fillId="9" borderId="6" xfId="0" applyNumberFormat="1" applyFont="1" applyFill="1" applyBorder="1" applyAlignment="1">
      <alignment horizontal="center"/>
    </xf>
    <xf numFmtId="0" fontId="26" fillId="0" borderId="0" xfId="0" applyFont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186" fontId="27" fillId="10" borderId="6" xfId="0" applyNumberFormat="1" applyFont="1" applyFill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186" fontId="26" fillId="0" borderId="6" xfId="0" applyNumberFormat="1" applyFont="1" applyBorder="1" applyAlignment="1">
      <alignment horizontal="center" vertical="center"/>
    </xf>
    <xf numFmtId="178" fontId="27" fillId="10" borderId="6" xfId="0" applyNumberFormat="1" applyFont="1" applyFill="1" applyBorder="1" applyAlignment="1">
      <alignment horizontal="center" vertical="center"/>
    </xf>
    <xf numFmtId="182" fontId="26" fillId="0" borderId="6" xfId="0" applyNumberFormat="1" applyFont="1" applyBorder="1" applyAlignment="1">
      <alignment horizontal="center" vertical="center"/>
    </xf>
    <xf numFmtId="202" fontId="26" fillId="0" borderId="6" xfId="0" applyNumberFormat="1" applyFont="1" applyBorder="1" applyAlignment="1">
      <alignment horizontal="center" vertical="center"/>
    </xf>
    <xf numFmtId="1" fontId="26" fillId="0" borderId="6" xfId="0" applyNumberFormat="1" applyFont="1" applyBorder="1" applyAlignment="1">
      <alignment horizontal="center" vertical="center"/>
    </xf>
    <xf numFmtId="168" fontId="26" fillId="0" borderId="6" xfId="0" applyNumberFormat="1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184" fontId="26" fillId="7" borderId="6" xfId="0" applyNumberFormat="1" applyFont="1" applyFill="1" applyBorder="1" applyAlignment="1">
      <alignment horizontal="center" vertical="center"/>
    </xf>
    <xf numFmtId="0" fontId="18" fillId="2" borderId="6" xfId="1" applyFont="1" applyFill="1" applyBorder="1" applyAlignment="1">
      <alignment horizontal="center" vertical="center"/>
    </xf>
    <xf numFmtId="201" fontId="26" fillId="0" borderId="6" xfId="0" applyNumberFormat="1" applyFont="1" applyBorder="1" applyAlignment="1">
      <alignment horizontal="center" vertical="center"/>
    </xf>
    <xf numFmtId="183" fontId="26" fillId="0" borderId="6" xfId="0" applyNumberFormat="1" applyFont="1" applyBorder="1" applyAlignment="1">
      <alignment horizontal="center" vertical="center"/>
    </xf>
    <xf numFmtId="173" fontId="26" fillId="0" borderId="6" xfId="0" applyNumberFormat="1" applyFont="1" applyBorder="1" applyAlignment="1">
      <alignment horizontal="center" vertical="center"/>
    </xf>
    <xf numFmtId="0" fontId="27" fillId="10" borderId="6" xfId="0" applyFont="1" applyFill="1" applyBorder="1" applyAlignment="1">
      <alignment horizontal="center" vertical="center"/>
    </xf>
    <xf numFmtId="0" fontId="24" fillId="8" borderId="8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/>
    </xf>
    <xf numFmtId="2" fontId="26" fillId="0" borderId="6" xfId="0" applyNumberFormat="1" applyFont="1" applyBorder="1" applyAlignment="1">
      <alignment horizontal="center" vertical="center"/>
    </xf>
    <xf numFmtId="184" fontId="26" fillId="0" borderId="0" xfId="0" applyNumberFormat="1" applyFont="1" applyAlignment="1">
      <alignment horizontal="center" vertical="center"/>
    </xf>
    <xf numFmtId="0" fontId="24" fillId="10" borderId="6" xfId="0" applyFont="1" applyFill="1" applyBorder="1" applyAlignment="1">
      <alignment horizontal="center" vertical="center"/>
    </xf>
    <xf numFmtId="0" fontId="24" fillId="14" borderId="6" xfId="0" applyFont="1" applyFill="1" applyBorder="1" applyAlignment="1">
      <alignment horizontal="center" vertical="center"/>
    </xf>
    <xf numFmtId="196" fontId="26" fillId="0" borderId="6" xfId="0" applyNumberFormat="1" applyFont="1" applyBorder="1" applyAlignment="1">
      <alignment horizontal="center" vertical="center"/>
    </xf>
    <xf numFmtId="195" fontId="26" fillId="0" borderId="6" xfId="0" applyNumberFormat="1" applyFont="1" applyBorder="1" applyAlignment="1">
      <alignment horizontal="center" vertical="center"/>
    </xf>
    <xf numFmtId="194" fontId="26" fillId="0" borderId="6" xfId="0" applyNumberFormat="1" applyFont="1" applyBorder="1" applyAlignment="1">
      <alignment horizontal="center" vertical="center"/>
    </xf>
    <xf numFmtId="194" fontId="26" fillId="0" borderId="0" xfId="0" applyNumberFormat="1" applyFont="1" applyAlignment="1">
      <alignment horizontal="center" vertical="center"/>
    </xf>
    <xf numFmtId="197" fontId="26" fillId="10" borderId="6" xfId="0" applyNumberFormat="1" applyFont="1" applyFill="1" applyBorder="1" applyAlignment="1">
      <alignment horizontal="center" vertical="center"/>
    </xf>
    <xf numFmtId="199" fontId="26" fillId="10" borderId="6" xfId="0" applyNumberFormat="1" applyFont="1" applyFill="1" applyBorder="1" applyAlignment="1">
      <alignment horizontal="center" vertical="center"/>
    </xf>
    <xf numFmtId="165" fontId="26" fillId="0" borderId="6" xfId="0" applyNumberFormat="1" applyFont="1" applyBorder="1" applyAlignment="1">
      <alignment horizontal="center" vertical="center"/>
    </xf>
    <xf numFmtId="200" fontId="26" fillId="0" borderId="6" xfId="0" applyNumberFormat="1" applyFont="1" applyBorder="1" applyAlignment="1">
      <alignment horizontal="center" vertical="center"/>
    </xf>
    <xf numFmtId="198" fontId="26" fillId="0" borderId="6" xfId="0" applyNumberFormat="1" applyFont="1" applyBorder="1" applyAlignment="1">
      <alignment horizontal="center" vertical="center"/>
    </xf>
    <xf numFmtId="0" fontId="14" fillId="5" borderId="6" xfId="1" applyFont="1" applyFill="1" applyBorder="1" applyAlignment="1">
      <alignment horizontal="center"/>
    </xf>
    <xf numFmtId="0" fontId="14" fillId="10" borderId="6" xfId="1" applyFont="1" applyFill="1" applyBorder="1" applyAlignment="1">
      <alignment horizontal="center" vertical="center"/>
    </xf>
    <xf numFmtId="0" fontId="14" fillId="5" borderId="6" xfId="1" applyFont="1" applyFill="1" applyBorder="1" applyAlignment="1">
      <alignment horizontal="center" vertical="center"/>
    </xf>
    <xf numFmtId="0" fontId="29" fillId="2" borderId="6" xfId="1" applyFont="1" applyFill="1" applyBorder="1" applyAlignment="1">
      <alignment horizontal="center" vertical="center"/>
    </xf>
    <xf numFmtId="0" fontId="15" fillId="5" borderId="6" xfId="1" applyFont="1" applyFill="1" applyBorder="1" applyAlignment="1">
      <alignment horizontal="center"/>
    </xf>
    <xf numFmtId="0" fontId="15" fillId="10" borderId="6" xfId="1" applyFont="1" applyFill="1" applyBorder="1" applyAlignment="1">
      <alignment horizontal="center" vertical="center"/>
    </xf>
    <xf numFmtId="0" fontId="15" fillId="5" borderId="6" xfId="1" applyFont="1" applyFill="1" applyBorder="1" applyAlignment="1">
      <alignment horizontal="center" vertical="center"/>
    </xf>
    <xf numFmtId="0" fontId="30" fillId="0" borderId="0" xfId="0" applyFont="1"/>
    <xf numFmtId="0" fontId="15" fillId="0" borderId="0" xfId="1" applyFont="1"/>
    <xf numFmtId="0" fontId="15" fillId="0" borderId="0" xfId="1" applyFont="1" applyAlignment="1">
      <alignment horizontal="center" vertical="center"/>
    </xf>
    <xf numFmtId="0" fontId="15" fillId="3" borderId="6" xfId="1" applyFont="1" applyFill="1" applyBorder="1" applyAlignment="1">
      <alignment horizontal="center" vertical="center"/>
    </xf>
    <xf numFmtId="169" fontId="15" fillId="10" borderId="6" xfId="1" applyNumberFormat="1" applyFont="1" applyFill="1" applyBorder="1" applyAlignment="1">
      <alignment horizontal="center" vertical="center"/>
    </xf>
    <xf numFmtId="168" fontId="15" fillId="10" borderId="6" xfId="1" applyNumberFormat="1" applyFont="1" applyFill="1" applyBorder="1" applyAlignment="1">
      <alignment horizontal="center" vertical="center"/>
    </xf>
    <xf numFmtId="168" fontId="15" fillId="0" borderId="6" xfId="1" applyNumberFormat="1" applyFont="1" applyBorder="1" applyAlignment="1">
      <alignment horizontal="center" vertical="center"/>
    </xf>
    <xf numFmtId="0" fontId="29" fillId="9" borderId="6" xfId="1" applyFont="1" applyFill="1" applyBorder="1" applyAlignment="1">
      <alignment horizontal="center" vertical="center"/>
    </xf>
    <xf numFmtId="173" fontId="15" fillId="10" borderId="6" xfId="1" applyNumberFormat="1" applyFont="1" applyFill="1" applyBorder="1" applyAlignment="1">
      <alignment horizontal="center" vertical="center"/>
    </xf>
    <xf numFmtId="176" fontId="15" fillId="0" borderId="6" xfId="1" applyNumberFormat="1" applyFont="1" applyBorder="1" applyAlignment="1">
      <alignment horizontal="center" vertical="center"/>
    </xf>
    <xf numFmtId="0" fontId="15" fillId="0" borderId="6" xfId="1" quotePrefix="1" applyFont="1" applyBorder="1" applyAlignment="1">
      <alignment horizontal="center"/>
    </xf>
    <xf numFmtId="0" fontId="29" fillId="4" borderId="6" xfId="1" applyFont="1" applyFill="1" applyBorder="1" applyAlignment="1">
      <alignment horizontal="left" vertical="center"/>
    </xf>
    <xf numFmtId="0" fontId="15" fillId="0" borderId="4" xfId="1" applyFont="1" applyBorder="1" applyAlignment="1">
      <alignment horizontal="left" vertical="center"/>
    </xf>
    <xf numFmtId="0" fontId="15" fillId="0" borderId="1" xfId="1" applyFont="1" applyBorder="1" applyAlignment="1">
      <alignment horizontal="left" vertical="center"/>
    </xf>
    <xf numFmtId="0" fontId="29" fillId="2" borderId="0" xfId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horizontal="left"/>
    </xf>
    <xf numFmtId="0" fontId="15" fillId="2" borderId="0" xfId="1" applyFont="1" applyFill="1" applyBorder="1"/>
    <xf numFmtId="0" fontId="15" fillId="3" borderId="7" xfId="1" applyFont="1" applyFill="1" applyBorder="1" applyAlignment="1">
      <alignment horizontal="center" vertical="center"/>
    </xf>
    <xf numFmtId="171" fontId="15" fillId="3" borderId="7" xfId="1" applyNumberFormat="1" applyFont="1" applyFill="1" applyBorder="1" applyAlignment="1">
      <alignment horizontal="center" vertical="center"/>
    </xf>
    <xf numFmtId="166" fontId="15" fillId="2" borderId="6" xfId="1" applyNumberFormat="1" applyFont="1" applyFill="1" applyBorder="1" applyAlignment="1">
      <alignment horizontal="center" vertical="center"/>
    </xf>
    <xf numFmtId="172" fontId="15" fillId="2" borderId="6" xfId="1" applyNumberFormat="1" applyFont="1" applyFill="1" applyBorder="1" applyAlignment="1">
      <alignment horizontal="center" vertical="center"/>
    </xf>
    <xf numFmtId="172" fontId="15" fillId="2" borderId="0" xfId="1" applyNumberFormat="1" applyFont="1" applyFill="1" applyBorder="1" applyAlignment="1">
      <alignment horizontal="center" vertical="center"/>
    </xf>
    <xf numFmtId="2" fontId="29" fillId="2" borderId="6" xfId="1" applyNumberFormat="1" applyFont="1" applyFill="1" applyBorder="1" applyAlignment="1">
      <alignment horizontal="center" vertical="center"/>
    </xf>
    <xf numFmtId="10" fontId="29" fillId="9" borderId="6" xfId="1" applyNumberFormat="1" applyFont="1" applyFill="1" applyBorder="1" applyAlignment="1">
      <alignment horizontal="center" vertical="center"/>
    </xf>
    <xf numFmtId="2" fontId="29" fillId="9" borderId="6" xfId="1" applyNumberFormat="1" applyFont="1" applyFill="1" applyBorder="1" applyAlignment="1">
      <alignment horizontal="center" vertical="center"/>
    </xf>
    <xf numFmtId="2" fontId="15" fillId="2" borderId="6" xfId="1" applyNumberFormat="1" applyFont="1" applyFill="1" applyBorder="1" applyAlignment="1">
      <alignment horizontal="center" vertical="center"/>
    </xf>
    <xf numFmtId="167" fontId="29" fillId="2" borderId="6" xfId="1" applyNumberFormat="1" applyFont="1" applyFill="1" applyBorder="1" applyAlignment="1">
      <alignment horizontal="center" vertical="center"/>
    </xf>
    <xf numFmtId="0" fontId="15" fillId="10" borderId="6" xfId="1" applyFont="1" applyFill="1" applyBorder="1" applyAlignment="1">
      <alignment horizontal="center"/>
    </xf>
    <xf numFmtId="0" fontId="15" fillId="10" borderId="6" xfId="1" quotePrefix="1" applyFont="1" applyFill="1" applyBorder="1" applyAlignment="1">
      <alignment horizontal="center"/>
    </xf>
    <xf numFmtId="0" fontId="29" fillId="10" borderId="6" xfId="1" applyFont="1" applyFill="1" applyBorder="1" applyAlignment="1">
      <alignment horizontal="center"/>
    </xf>
    <xf numFmtId="170" fontId="15" fillId="2" borderId="0" xfId="1" applyNumberFormat="1" applyFont="1" applyFill="1" applyBorder="1" applyAlignment="1">
      <alignment horizontal="center" vertical="center"/>
    </xf>
    <xf numFmtId="168" fontId="15" fillId="3" borderId="6" xfId="1" applyNumberFormat="1" applyFont="1" applyFill="1" applyBorder="1" applyAlignment="1">
      <alignment horizontal="center" vertical="center"/>
    </xf>
    <xf numFmtId="0" fontId="15" fillId="0" borderId="0" xfId="1" applyFont="1" applyBorder="1"/>
    <xf numFmtId="2" fontId="15" fillId="10" borderId="6" xfId="1" applyNumberFormat="1" applyFont="1" applyFill="1" applyBorder="1" applyAlignment="1">
      <alignment horizontal="center" vertical="center"/>
    </xf>
    <xf numFmtId="0" fontId="29" fillId="4" borderId="6" xfId="1" applyFont="1" applyFill="1" applyBorder="1" applyAlignment="1">
      <alignment horizontal="center" vertical="center"/>
    </xf>
    <xf numFmtId="0" fontId="29" fillId="4" borderId="7" xfId="1" applyFont="1" applyFill="1" applyBorder="1" applyAlignment="1">
      <alignment horizontal="center" vertical="center"/>
    </xf>
    <xf numFmtId="0" fontId="15" fillId="0" borderId="2" xfId="1" applyFont="1" applyBorder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173" fontId="15" fillId="9" borderId="7" xfId="1" applyNumberFormat="1" applyFont="1" applyFill="1" applyBorder="1" applyAlignment="1">
      <alignment horizontal="center" vertical="center"/>
    </xf>
    <xf numFmtId="176" fontId="15" fillId="9" borderId="7" xfId="1" applyNumberFormat="1" applyFont="1" applyFill="1" applyBorder="1" applyAlignment="1">
      <alignment horizontal="center" vertical="center"/>
    </xf>
    <xf numFmtId="0" fontId="15" fillId="0" borderId="2" xfId="1" applyFont="1" applyBorder="1"/>
    <xf numFmtId="0" fontId="15" fillId="0" borderId="0" xfId="1" applyFont="1" applyAlignment="1">
      <alignment horizontal="left" vertical="center"/>
    </xf>
    <xf numFmtId="0" fontId="15" fillId="12" borderId="6" xfId="1" applyFont="1" applyFill="1" applyBorder="1" applyAlignment="1">
      <alignment horizontal="center" vertical="center"/>
    </xf>
    <xf numFmtId="188" fontId="15" fillId="13" borderId="6" xfId="1" applyNumberFormat="1" applyFont="1" applyFill="1" applyBorder="1" applyAlignment="1">
      <alignment horizontal="center" vertical="center"/>
    </xf>
    <xf numFmtId="187" fontId="15" fillId="13" borderId="6" xfId="1" applyNumberFormat="1" applyFont="1" applyFill="1" applyBorder="1" applyAlignment="1">
      <alignment horizontal="center" vertical="center"/>
    </xf>
    <xf numFmtId="170" fontId="29" fillId="5" borderId="6" xfId="1" applyNumberFormat="1" applyFont="1" applyFill="1" applyBorder="1" applyAlignment="1">
      <alignment horizontal="center" vertical="center"/>
    </xf>
    <xf numFmtId="177" fontId="29" fillId="10" borderId="6" xfId="1" applyNumberFormat="1" applyFont="1" applyFill="1" applyBorder="1" applyAlignment="1">
      <alignment horizontal="center" vertical="center"/>
    </xf>
    <xf numFmtId="170" fontId="15" fillId="5" borderId="6" xfId="1" applyNumberFormat="1" applyFont="1" applyFill="1" applyBorder="1" applyAlignment="1">
      <alignment horizontal="center" vertical="center"/>
    </xf>
    <xf numFmtId="178" fontId="15" fillId="10" borderId="6" xfId="1" applyNumberFormat="1" applyFont="1" applyFill="1" applyBorder="1" applyAlignment="1">
      <alignment horizontal="center" vertical="center"/>
    </xf>
    <xf numFmtId="179" fontId="29" fillId="10" borderId="6" xfId="1" applyNumberFormat="1" applyFont="1" applyFill="1" applyBorder="1" applyAlignment="1">
      <alignment horizontal="center" vertical="center"/>
    </xf>
    <xf numFmtId="0" fontId="29" fillId="5" borderId="6" xfId="1" applyFont="1" applyFill="1" applyBorder="1" applyAlignment="1">
      <alignment horizontal="center" vertical="center"/>
    </xf>
    <xf numFmtId="10" fontId="29" fillId="10" borderId="6" xfId="1" applyNumberFormat="1" applyFont="1" applyFill="1" applyBorder="1" applyAlignment="1">
      <alignment horizontal="center" vertical="center"/>
    </xf>
    <xf numFmtId="180" fontId="15" fillId="10" borderId="6" xfId="1" applyNumberFormat="1" applyFont="1" applyFill="1" applyBorder="1" applyAlignment="1">
      <alignment horizontal="center" vertical="center"/>
    </xf>
    <xf numFmtId="0" fontId="29" fillId="5" borderId="6" xfId="1" applyFont="1" applyFill="1" applyBorder="1" applyAlignment="1">
      <alignment horizontal="center"/>
    </xf>
    <xf numFmtId="181" fontId="29" fillId="5" borderId="6" xfId="1" applyNumberFormat="1" applyFont="1" applyFill="1" applyBorder="1" applyAlignment="1">
      <alignment horizontal="center" vertical="center"/>
    </xf>
    <xf numFmtId="168" fontId="15" fillId="2" borderId="0" xfId="1" applyNumberFormat="1" applyFont="1" applyFill="1" applyBorder="1" applyAlignment="1">
      <alignment horizontal="center" vertical="center"/>
    </xf>
    <xf numFmtId="2" fontId="29" fillId="2" borderId="0" xfId="1" applyNumberFormat="1" applyFont="1" applyFill="1" applyBorder="1" applyAlignment="1">
      <alignment horizontal="center" vertical="center"/>
    </xf>
    <xf numFmtId="0" fontId="15" fillId="11" borderId="6" xfId="1" applyFont="1" applyFill="1" applyBorder="1" applyAlignment="1">
      <alignment horizontal="center" vertical="center"/>
    </xf>
    <xf numFmtId="165" fontId="29" fillId="10" borderId="6" xfId="1" applyNumberFormat="1" applyFont="1" applyFill="1" applyBorder="1" applyAlignment="1">
      <alignment horizontal="center" vertical="center"/>
    </xf>
    <xf numFmtId="0" fontId="29" fillId="10" borderId="6" xfId="1" applyFont="1" applyFill="1" applyBorder="1" applyAlignment="1">
      <alignment horizontal="center" vertical="center"/>
    </xf>
    <xf numFmtId="168" fontId="29" fillId="10" borderId="6" xfId="1" applyNumberFormat="1" applyFont="1" applyFill="1" applyBorder="1" applyAlignment="1">
      <alignment horizontal="center" vertical="center"/>
    </xf>
    <xf numFmtId="165" fontId="15" fillId="10" borderId="6" xfId="1" applyNumberFormat="1" applyFont="1" applyFill="1" applyBorder="1" applyAlignment="1">
      <alignment horizontal="center" vertical="center"/>
    </xf>
    <xf numFmtId="165" fontId="15" fillId="2" borderId="6" xfId="1" applyNumberFormat="1" applyFont="1" applyFill="1" applyBorder="1" applyAlignment="1">
      <alignment horizontal="center" vertical="center"/>
    </xf>
    <xf numFmtId="168" fontId="15" fillId="2" borderId="6" xfId="1" applyNumberFormat="1" applyFont="1" applyFill="1" applyBorder="1" applyAlignment="1">
      <alignment horizontal="center" vertical="center"/>
    </xf>
    <xf numFmtId="0" fontId="15" fillId="9" borderId="6" xfId="1" applyFont="1" applyFill="1" applyBorder="1" applyAlignment="1">
      <alignment horizontal="center" vertical="center"/>
    </xf>
    <xf numFmtId="170" fontId="15" fillId="10" borderId="6" xfId="1" applyNumberFormat="1" applyFont="1" applyFill="1" applyBorder="1" applyAlignment="1">
      <alignment horizontal="center" vertical="center"/>
    </xf>
    <xf numFmtId="0" fontId="14" fillId="0" borderId="6" xfId="5" applyFont="1" applyBorder="1" applyAlignment="1">
      <alignment horizontal="center" vertical="center"/>
    </xf>
    <xf numFmtId="0" fontId="7" fillId="2" borderId="6" xfId="1" applyFont="1" applyFill="1" applyBorder="1" applyAlignment="1">
      <alignment horizontal="center" vertical="center"/>
    </xf>
    <xf numFmtId="172" fontId="5" fillId="2" borderId="6" xfId="1" applyNumberFormat="1" applyFont="1" applyFill="1" applyBorder="1" applyAlignment="1">
      <alignment horizontal="center" vertical="center"/>
    </xf>
    <xf numFmtId="0" fontId="33" fillId="6" borderId="6" xfId="0" applyFont="1" applyFill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9" borderId="6" xfId="0" applyFont="1" applyFill="1" applyBorder="1" applyAlignment="1">
      <alignment horizontal="center" vertical="center"/>
    </xf>
    <xf numFmtId="1" fontId="15" fillId="2" borderId="6" xfId="1" applyNumberFormat="1" applyFont="1" applyFill="1" applyBorder="1" applyAlignment="1">
      <alignment horizontal="center" vertical="center"/>
    </xf>
    <xf numFmtId="1" fontId="14" fillId="0" borderId="6" xfId="5" applyNumberFormat="1" applyFont="1" applyBorder="1" applyAlignment="1">
      <alignment horizontal="center" vertical="center"/>
    </xf>
    <xf numFmtId="10" fontId="29" fillId="2" borderId="6" xfId="1" applyNumberFormat="1" applyFont="1" applyFill="1" applyBorder="1" applyAlignment="1">
      <alignment horizontal="center" vertical="center"/>
    </xf>
    <xf numFmtId="10" fontId="15" fillId="2" borderId="6" xfId="1" applyNumberFormat="1" applyFont="1" applyFill="1" applyBorder="1" applyAlignment="1">
      <alignment horizontal="center" vertical="center"/>
    </xf>
    <xf numFmtId="218" fontId="15" fillId="0" borderId="0" xfId="5" applyNumberFormat="1" applyFont="1"/>
    <xf numFmtId="219" fontId="15" fillId="0" borderId="24" xfId="5" applyNumberFormat="1" applyFont="1" applyBorder="1"/>
    <xf numFmtId="216" fontId="14" fillId="0" borderId="6" xfId="5" applyNumberFormat="1" applyFont="1" applyBorder="1" applyAlignment="1">
      <alignment horizontal="center" vertical="center"/>
    </xf>
    <xf numFmtId="215" fontId="14" fillId="0" borderId="6" xfId="5" applyNumberFormat="1" applyFont="1" applyBorder="1" applyAlignment="1">
      <alignment horizontal="center" vertical="center"/>
    </xf>
    <xf numFmtId="1" fontId="14" fillId="0" borderId="6" xfId="5" applyNumberFormat="1" applyFont="1" applyBorder="1" applyAlignment="1">
      <alignment horizontal="center" vertical="center"/>
    </xf>
    <xf numFmtId="0" fontId="14" fillId="0" borderId="6" xfId="5" applyFont="1" applyBorder="1" applyAlignment="1">
      <alignment horizontal="center" vertical="center"/>
    </xf>
    <xf numFmtId="185" fontId="14" fillId="12" borderId="6" xfId="5" applyNumberFormat="1" applyFont="1" applyFill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14" fillId="12" borderId="6" xfId="5" applyFont="1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29" fillId="3" borderId="6" xfId="1" applyFont="1" applyFill="1" applyBorder="1" applyAlignment="1">
      <alignment horizontal="center" vertical="center"/>
    </xf>
    <xf numFmtId="0" fontId="15" fillId="10" borderId="6" xfId="1" applyFont="1" applyFill="1" applyBorder="1" applyAlignment="1">
      <alignment horizontal="center" vertical="center"/>
    </xf>
    <xf numFmtId="0" fontId="15" fillId="3" borderId="6" xfId="1" applyFont="1" applyFill="1" applyBorder="1" applyAlignment="1">
      <alignment horizontal="center" vertical="center"/>
    </xf>
    <xf numFmtId="0" fontId="15" fillId="10" borderId="2" xfId="1" applyFont="1" applyFill="1" applyBorder="1" applyAlignment="1">
      <alignment horizontal="left" vertical="center"/>
    </xf>
    <xf numFmtId="0" fontId="15" fillId="10" borderId="0" xfId="1" applyFont="1" applyFill="1" applyBorder="1" applyAlignment="1">
      <alignment horizontal="left" vertical="center"/>
    </xf>
    <xf numFmtId="0" fontId="15" fillId="10" borderId="5" xfId="1" applyFont="1" applyFill="1" applyBorder="1" applyAlignment="1">
      <alignment horizontal="left" vertical="center"/>
    </xf>
    <xf numFmtId="0" fontId="15" fillId="10" borderId="4" xfId="1" applyFont="1" applyFill="1" applyBorder="1" applyAlignment="1">
      <alignment horizontal="left" vertical="center"/>
    </xf>
    <xf numFmtId="0" fontId="15" fillId="10" borderId="1" xfId="1" applyFont="1" applyFill="1" applyBorder="1" applyAlignment="1">
      <alignment horizontal="left" vertical="center"/>
    </xf>
    <xf numFmtId="0" fontId="15" fillId="10" borderId="3" xfId="1" applyFont="1" applyFill="1" applyBorder="1" applyAlignment="1">
      <alignment horizontal="left" vertical="center"/>
    </xf>
    <xf numFmtId="0" fontId="29" fillId="2" borderId="6" xfId="1" applyFont="1" applyFill="1" applyBorder="1" applyAlignment="1">
      <alignment horizontal="left" vertical="center"/>
    </xf>
    <xf numFmtId="170" fontId="15" fillId="10" borderId="6" xfId="1" applyNumberFormat="1" applyFont="1" applyFill="1" applyBorder="1" applyAlignment="1">
      <alignment horizontal="center" vertical="center"/>
    </xf>
    <xf numFmtId="0" fontId="15" fillId="5" borderId="6" xfId="1" applyFont="1" applyFill="1" applyBorder="1" applyAlignment="1">
      <alignment horizontal="center"/>
    </xf>
    <xf numFmtId="174" fontId="15" fillId="10" borderId="6" xfId="1" applyNumberFormat="1" applyFont="1" applyFill="1" applyBorder="1" applyAlignment="1">
      <alignment horizontal="center" vertical="center"/>
    </xf>
    <xf numFmtId="0" fontId="15" fillId="5" borderId="6" xfId="1" applyFont="1" applyFill="1" applyBorder="1" applyAlignment="1">
      <alignment horizontal="center" vertical="center"/>
    </xf>
    <xf numFmtId="0" fontId="29" fillId="10" borderId="9" xfId="1" applyFont="1" applyFill="1" applyBorder="1" applyAlignment="1">
      <alignment horizontal="center" vertical="center" wrapText="1"/>
    </xf>
    <xf numFmtId="0" fontId="29" fillId="10" borderId="10" xfId="1" applyFont="1" applyFill="1" applyBorder="1" applyAlignment="1">
      <alignment horizontal="center" vertical="center" wrapText="1"/>
    </xf>
    <xf numFmtId="0" fontId="29" fillId="10" borderId="4" xfId="1" applyFont="1" applyFill="1" applyBorder="1" applyAlignment="1">
      <alignment horizontal="center" vertical="center" wrapText="1"/>
    </xf>
    <xf numFmtId="0" fontId="29" fillId="10" borderId="3" xfId="1" applyFont="1" applyFill="1" applyBorder="1" applyAlignment="1">
      <alignment horizontal="center" vertical="center" wrapText="1"/>
    </xf>
    <xf numFmtId="0" fontId="29" fillId="12" borderId="6" xfId="1" applyFont="1" applyFill="1" applyBorder="1" applyAlignment="1">
      <alignment horizontal="center" vertical="center"/>
    </xf>
    <xf numFmtId="0" fontId="15" fillId="10" borderId="9" xfId="1" applyFont="1" applyFill="1" applyBorder="1" applyAlignment="1">
      <alignment horizontal="left" vertical="center"/>
    </xf>
    <xf numFmtId="0" fontId="15" fillId="10" borderId="23" xfId="1" applyFont="1" applyFill="1" applyBorder="1" applyAlignment="1">
      <alignment horizontal="left" vertical="center"/>
    </xf>
    <xf numFmtId="0" fontId="24" fillId="9" borderId="6" xfId="0" applyFont="1" applyFill="1" applyBorder="1" applyAlignment="1">
      <alignment horizontal="center" vertical="center"/>
    </xf>
    <xf numFmtId="0" fontId="14" fillId="5" borderId="6" xfId="1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/>
    </xf>
    <xf numFmtId="0" fontId="24" fillId="6" borderId="6" xfId="0" applyFont="1" applyFill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165" fontId="15" fillId="0" borderId="0" xfId="5" applyNumberFormat="1" applyFont="1" applyBorder="1" applyAlignment="1">
      <alignment horizontal="center"/>
    </xf>
    <xf numFmtId="215" fontId="19" fillId="0" borderId="6" xfId="5" applyNumberFormat="1" applyFont="1" applyBorder="1" applyAlignment="1">
      <alignment horizontal="center" vertical="center"/>
    </xf>
    <xf numFmtId="210" fontId="1" fillId="0" borderId="1" xfId="5" applyNumberFormat="1" applyBorder="1" applyAlignment="1">
      <alignment horizontal="center"/>
    </xf>
    <xf numFmtId="0" fontId="1" fillId="0" borderId="0" xfId="5" applyBorder="1" applyAlignment="1">
      <alignment horizontal="center"/>
    </xf>
    <xf numFmtId="0" fontId="35" fillId="12" borderId="6" xfId="5" applyFont="1" applyFill="1" applyBorder="1" applyAlignment="1">
      <alignment horizontal="center" vertical="center"/>
    </xf>
    <xf numFmtId="210" fontId="1" fillId="0" borderId="0" xfId="5" applyNumberFormat="1" applyBorder="1" applyAlignment="1">
      <alignment horizontal="center" vertical="center"/>
    </xf>
    <xf numFmtId="217" fontId="14" fillId="12" borderId="6" xfId="5" applyNumberFormat="1" applyFont="1" applyFill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14" fillId="0" borderId="6" xfId="5" applyFont="1" applyBorder="1" applyAlignment="1">
      <alignment horizontal="center" vertical="center"/>
    </xf>
    <xf numFmtId="0" fontId="14" fillId="12" borderId="6" xfId="5" applyFont="1" applyFill="1" applyBorder="1" applyAlignment="1">
      <alignment horizontal="center" vertical="center"/>
    </xf>
    <xf numFmtId="215" fontId="14" fillId="0" borderId="6" xfId="5" applyNumberFormat="1" applyFont="1" applyBorder="1" applyAlignment="1">
      <alignment horizontal="center" vertical="center"/>
    </xf>
    <xf numFmtId="216" fontId="14" fillId="0" borderId="6" xfId="5" applyNumberFormat="1" applyFont="1" applyBorder="1" applyAlignment="1">
      <alignment horizontal="center" vertical="center"/>
    </xf>
    <xf numFmtId="182" fontId="6" fillId="10" borderId="6" xfId="5" applyNumberFormat="1" applyFont="1" applyFill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14" fillId="15" borderId="12" xfId="5" applyFont="1" applyFill="1" applyBorder="1" applyAlignment="1">
      <alignment horizontal="center"/>
    </xf>
    <xf numFmtId="0" fontId="14" fillId="15" borderId="14" xfId="5" applyFont="1" applyFill="1" applyBorder="1" applyAlignment="1">
      <alignment horizontal="center"/>
    </xf>
    <xf numFmtId="0" fontId="6" fillId="10" borderId="6" xfId="5" applyFont="1" applyFill="1" applyBorder="1" applyAlignment="1">
      <alignment horizontal="center" vertical="center"/>
    </xf>
    <xf numFmtId="178" fontId="14" fillId="9" borderId="12" xfId="5" applyNumberFormat="1" applyFont="1" applyFill="1" applyBorder="1" applyAlignment="1">
      <alignment horizontal="center" vertical="center"/>
    </xf>
    <xf numFmtId="178" fontId="14" fillId="9" borderId="13" xfId="5" applyNumberFormat="1" applyFont="1" applyFill="1" applyBorder="1" applyAlignment="1">
      <alignment horizontal="center" vertical="center"/>
    </xf>
    <xf numFmtId="178" fontId="14" fillId="9" borderId="14" xfId="5" applyNumberFormat="1" applyFont="1" applyFill="1" applyBorder="1" applyAlignment="1">
      <alignment horizontal="center" vertical="center"/>
    </xf>
    <xf numFmtId="0" fontId="14" fillId="12" borderId="8" xfId="5" applyFont="1" applyFill="1" applyBorder="1" applyAlignment="1">
      <alignment horizontal="center" vertical="center"/>
    </xf>
    <xf numFmtId="0" fontId="14" fillId="12" borderId="11" xfId="5" applyFont="1" applyFill="1" applyBorder="1" applyAlignment="1">
      <alignment horizontal="center" vertical="center"/>
    </xf>
    <xf numFmtId="0" fontId="14" fillId="10" borderId="12" xfId="5" applyFont="1" applyFill="1" applyBorder="1" applyAlignment="1">
      <alignment horizontal="center" vertical="center"/>
    </xf>
    <xf numFmtId="0" fontId="14" fillId="10" borderId="14" xfId="5" applyFont="1" applyFill="1" applyBorder="1" applyAlignment="1">
      <alignment horizontal="center" vertical="center"/>
    </xf>
    <xf numFmtId="211" fontId="14" fillId="12" borderId="6" xfId="5" applyNumberFormat="1" applyFont="1" applyFill="1" applyBorder="1" applyAlignment="1">
      <alignment horizontal="center" vertical="center"/>
    </xf>
    <xf numFmtId="0" fontId="8" fillId="12" borderId="8" xfId="5" applyFont="1" applyFill="1" applyBorder="1" applyAlignment="1">
      <alignment horizontal="center" vertical="center"/>
    </xf>
    <xf numFmtId="0" fontId="8" fillId="12" borderId="11" xfId="5" applyFont="1" applyFill="1" applyBorder="1" applyAlignment="1">
      <alignment horizontal="center" vertical="center"/>
    </xf>
    <xf numFmtId="207" fontId="17" fillId="10" borderId="6" xfId="5" applyNumberFormat="1" applyFont="1" applyFill="1" applyBorder="1" applyAlignment="1">
      <alignment horizontal="center" vertical="center"/>
    </xf>
    <xf numFmtId="208" fontId="17" fillId="10" borderId="6" xfId="5" applyNumberFormat="1" applyFont="1" applyFill="1" applyBorder="1" applyAlignment="1">
      <alignment horizontal="center" vertical="center"/>
    </xf>
    <xf numFmtId="220" fontId="17" fillId="10" borderId="6" xfId="5" applyNumberFormat="1" applyFont="1" applyFill="1" applyBorder="1" applyAlignment="1">
      <alignment horizontal="center" vertical="center"/>
    </xf>
    <xf numFmtId="0" fontId="4" fillId="16" borderId="12" xfId="5" applyFont="1" applyFill="1" applyBorder="1" applyAlignment="1">
      <alignment horizontal="center"/>
    </xf>
    <xf numFmtId="0" fontId="4" fillId="16" borderId="13" xfId="5" applyFont="1" applyFill="1" applyBorder="1" applyAlignment="1">
      <alignment horizontal="center"/>
    </xf>
    <xf numFmtId="0" fontId="4" fillId="16" borderId="14" xfId="5" applyFont="1" applyFill="1" applyBorder="1" applyAlignment="1">
      <alignment horizontal="center"/>
    </xf>
    <xf numFmtId="173" fontId="14" fillId="12" borderId="6" xfId="5" applyNumberFormat="1" applyFont="1" applyFill="1" applyBorder="1" applyAlignment="1">
      <alignment horizontal="center" vertical="center"/>
    </xf>
    <xf numFmtId="0" fontId="14" fillId="9" borderId="12" xfId="5" applyFont="1" applyFill="1" applyBorder="1" applyAlignment="1">
      <alignment horizontal="center" vertical="center"/>
    </xf>
    <xf numFmtId="0" fontId="14" fillId="9" borderId="14" xfId="5" applyFont="1" applyFill="1" applyBorder="1" applyAlignment="1">
      <alignment horizontal="center" vertical="center"/>
    </xf>
    <xf numFmtId="206" fontId="14" fillId="12" borderId="6" xfId="5" applyNumberFormat="1" applyFont="1" applyFill="1" applyBorder="1" applyAlignment="1">
      <alignment horizontal="center" vertical="center"/>
    </xf>
    <xf numFmtId="0" fontId="8" fillId="12" borderId="6" xfId="5" applyFont="1" applyFill="1" applyBorder="1" applyAlignment="1">
      <alignment horizontal="center" vertical="center"/>
    </xf>
    <xf numFmtId="185" fontId="14" fillId="12" borderId="6" xfId="5" applyNumberFormat="1" applyFont="1" applyFill="1" applyBorder="1" applyAlignment="1">
      <alignment horizontal="center" vertical="center"/>
    </xf>
    <xf numFmtId="175" fontId="14" fillId="12" borderId="6" xfId="5" applyNumberFormat="1" applyFont="1" applyFill="1" applyBorder="1" applyAlignment="1">
      <alignment horizontal="center" vertical="center"/>
    </xf>
    <xf numFmtId="165" fontId="15" fillId="0" borderId="4" xfId="5" applyNumberFormat="1" applyFont="1" applyBorder="1" applyAlignment="1">
      <alignment horizontal="center"/>
    </xf>
    <xf numFmtId="165" fontId="15" fillId="0" borderId="3" xfId="5" applyNumberFormat="1" applyFont="1" applyBorder="1" applyAlignment="1">
      <alignment horizontal="center"/>
    </xf>
    <xf numFmtId="165" fontId="15" fillId="0" borderId="1" xfId="5" applyNumberFormat="1" applyFont="1" applyBorder="1" applyAlignment="1">
      <alignment horizontal="center"/>
    </xf>
    <xf numFmtId="1" fontId="14" fillId="0" borderId="6" xfId="5" applyNumberFormat="1" applyFont="1" applyBorder="1" applyAlignment="1">
      <alignment horizontal="center" vertical="center"/>
    </xf>
    <xf numFmtId="1" fontId="19" fillId="0" borderId="6" xfId="5" applyNumberFormat="1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3" xfId="6"/>
    <cellStyle name="Normal 3 2" xfId="5"/>
    <cellStyle name="Porcentagem 2" xfId="2"/>
    <cellStyle name="Separador de milhares 2" xfId="3"/>
    <cellStyle name="Standard_5S CHECKLISTE DEUTSCH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2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Balanceamento</a:t>
            </a:r>
          </a:p>
        </c:rich>
      </c:tx>
      <c:layout>
        <c:manualLayout>
          <c:xMode val="edge"/>
          <c:yMode val="edge"/>
          <c:x val="0.37902426805907646"/>
          <c:y val="2.807022353039941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41759396254594"/>
          <c:y val="0.18947400883019769"/>
          <c:w val="0.84423761625212979"/>
          <c:h val="0.56842202649059281"/>
        </c:manualLayout>
      </c:layout>
      <c:barChart>
        <c:barDir val="col"/>
        <c:grouping val="clustered"/>
        <c:ser>
          <c:idx val="1"/>
          <c:order val="1"/>
          <c:tx>
            <c:strRef>
              <c:f>balanceamento!$D$19</c:f>
              <c:strCache>
                <c:ptCount val="1"/>
                <c:pt idx="0">
                  <c:v>Takt de processo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cat>
            <c:strRef>
              <c:f>balanceamento!$B$20:$B$22</c:f>
              <c:strCache>
                <c:ptCount val="3"/>
                <c:pt idx="0">
                  <c:v>extrusão</c:v>
                </c:pt>
                <c:pt idx="1">
                  <c:v>tecelagem</c:v>
                </c:pt>
                <c:pt idx="2">
                  <c:v>Laminadora</c:v>
                </c:pt>
              </c:strCache>
            </c:strRef>
          </c:cat>
          <c:val>
            <c:numRef>
              <c:f>balanceamento!$D$20:$D$22</c:f>
              <c:numCache>
                <c:formatCode>0.00</c:formatCode>
                <c:ptCount val="3"/>
                <c:pt idx="0">
                  <c:v>2.5004108548215408E-2</c:v>
                </c:pt>
                <c:pt idx="1">
                  <c:v>7.2928632344716401E-2</c:v>
                </c:pt>
                <c:pt idx="2">
                  <c:v>4.6607814240872307E-3</c:v>
                </c:pt>
              </c:numCache>
            </c:numRef>
          </c:val>
        </c:ser>
        <c:axId val="57325440"/>
        <c:axId val="57329152"/>
      </c:barChart>
      <c:lineChart>
        <c:grouping val="standard"/>
        <c:ser>
          <c:idx val="0"/>
          <c:order val="0"/>
          <c:tx>
            <c:strRef>
              <c:f>balanceamento!$C$19</c:f>
              <c:strCache>
                <c:ptCount val="1"/>
                <c:pt idx="0">
                  <c:v>Takt de demanda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Ref>
              <c:f>balanceamento!$B$20:$B$22</c:f>
              <c:strCache>
                <c:ptCount val="3"/>
                <c:pt idx="0">
                  <c:v>extrusão</c:v>
                </c:pt>
                <c:pt idx="1">
                  <c:v>tecelagem</c:v>
                </c:pt>
                <c:pt idx="2">
                  <c:v>Laminadora</c:v>
                </c:pt>
              </c:strCache>
            </c:strRef>
          </c:cat>
          <c:val>
            <c:numRef>
              <c:f>balanceamento!$C$20:$C$22</c:f>
              <c:numCache>
                <c:formatCode>0.00</c:formatCode>
                <c:ptCount val="3"/>
                <c:pt idx="0">
                  <c:v>3.3271308956198737</c:v>
                </c:pt>
                <c:pt idx="1">
                  <c:v>3.3271308956198737</c:v>
                </c:pt>
                <c:pt idx="2">
                  <c:v>3.3271308956198737</c:v>
                </c:pt>
              </c:numCache>
            </c:numRef>
          </c:val>
        </c:ser>
        <c:marker val="1"/>
        <c:axId val="57325440"/>
        <c:axId val="57329152"/>
      </c:lineChart>
      <c:catAx>
        <c:axId val="57325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Processo</a:t>
                </a:r>
              </a:p>
            </c:rich>
          </c:tx>
          <c:layout>
            <c:manualLayout>
              <c:xMode val="edge"/>
              <c:yMode val="edge"/>
              <c:x val="0.50363498632506887"/>
              <c:y val="0.894738375031481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57329152"/>
        <c:crosses val="autoZero"/>
        <c:auto val="1"/>
        <c:lblAlgn val="ctr"/>
        <c:lblOffset val="100"/>
        <c:tickLblSkip val="1"/>
        <c:tickMarkSkip val="1"/>
      </c:catAx>
      <c:valAx>
        <c:axId val="573291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Takt Time</a:t>
                </a:r>
              </a:p>
            </c:rich>
          </c:tx>
          <c:layout>
            <c:manualLayout>
              <c:xMode val="edge"/>
              <c:yMode val="edge"/>
              <c:x val="1.6614762435466189E-2"/>
              <c:y val="0.35964973898324248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5732544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73104954716051773"/>
          <c:y val="2.4561445589099652E-2"/>
          <c:w val="0.26479777631524248"/>
          <c:h val="0.1315791727987471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1" l="0.75000000000000366" r="0.75000000000000366" t="1" header="0.49212598500000315" footer="0.4921259850000031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19050</xdr:rowOff>
    </xdr:from>
    <xdr:to>
      <xdr:col>16</xdr:col>
      <xdr:colOff>19050</xdr:colOff>
      <xdr:row>31</xdr:row>
      <xdr:rowOff>161925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2754</xdr:colOff>
      <xdr:row>28</xdr:row>
      <xdr:rowOff>160565</xdr:rowOff>
    </xdr:from>
    <xdr:to>
      <xdr:col>3</xdr:col>
      <xdr:colOff>9526</xdr:colOff>
      <xdr:row>33</xdr:row>
      <xdr:rowOff>16329</xdr:rowOff>
    </xdr:to>
    <xdr:grpSp>
      <xdr:nvGrpSpPr>
        <xdr:cNvPr id="9" name="Processo01"/>
        <xdr:cNvGrpSpPr>
          <a:grpSpLocks/>
        </xdr:cNvGrpSpPr>
      </xdr:nvGrpSpPr>
      <xdr:grpSpPr bwMode="auto">
        <a:xfrm>
          <a:off x="2536404" y="4703990"/>
          <a:ext cx="1073572" cy="665389"/>
          <a:chOff x="1276" y="62"/>
          <a:chExt cx="90" cy="90"/>
        </a:xfrm>
      </xdr:grpSpPr>
      <xdr:sp macro="" textlink="">
        <xdr:nvSpPr>
          <xdr:cNvPr id="1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</xdr:col>
      <xdr:colOff>2671</xdr:colOff>
      <xdr:row>34</xdr:row>
      <xdr:rowOff>140155</xdr:rowOff>
    </xdr:from>
    <xdr:to>
      <xdr:col>3</xdr:col>
      <xdr:colOff>9443</xdr:colOff>
      <xdr:row>36</xdr:row>
      <xdr:rowOff>44905</xdr:rowOff>
    </xdr:to>
    <xdr:sp macro="" textlink="">
      <xdr:nvSpPr>
        <xdr:cNvPr id="19" name="Text 22"/>
        <xdr:cNvSpPr txBox="1">
          <a:spLocks noChangeArrowheads="1"/>
        </xdr:cNvSpPr>
      </xdr:nvSpPr>
      <xdr:spPr bwMode="auto">
        <a:xfrm>
          <a:off x="2536321" y="5426530"/>
          <a:ext cx="1035472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82 min. (ULB)</a:t>
          </a:r>
        </a:p>
      </xdr:txBody>
    </xdr:sp>
    <xdr:clientData/>
  </xdr:twoCellAnchor>
  <xdr:twoCellAnchor>
    <xdr:from>
      <xdr:col>2</xdr:col>
      <xdr:colOff>2752</xdr:colOff>
      <xdr:row>36</xdr:row>
      <xdr:rowOff>74840</xdr:rowOff>
    </xdr:from>
    <xdr:to>
      <xdr:col>3</xdr:col>
      <xdr:colOff>9524</xdr:colOff>
      <xdr:row>37</xdr:row>
      <xdr:rowOff>140154</xdr:rowOff>
    </xdr:to>
    <xdr:sp macro="" textlink="">
      <xdr:nvSpPr>
        <xdr:cNvPr id="20" name="Text 22"/>
        <xdr:cNvSpPr txBox="1">
          <a:spLocks noChangeArrowheads="1"/>
        </xdr:cNvSpPr>
      </xdr:nvSpPr>
      <xdr:spPr bwMode="auto">
        <a:xfrm>
          <a:off x="2536402" y="5685065"/>
          <a:ext cx="1035472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2</xdr:col>
      <xdr:colOff>2752</xdr:colOff>
      <xdr:row>39</xdr:row>
      <xdr:rowOff>98667</xdr:rowOff>
    </xdr:from>
    <xdr:to>
      <xdr:col>3</xdr:col>
      <xdr:colOff>9524</xdr:colOff>
      <xdr:row>40</xdr:row>
      <xdr:rowOff>160807</xdr:rowOff>
    </xdr:to>
    <xdr:sp macro="" textlink="">
      <xdr:nvSpPr>
        <xdr:cNvPr id="21" name="Text 22"/>
        <xdr:cNvSpPr txBox="1">
          <a:spLocks noChangeArrowheads="1"/>
        </xdr:cNvSpPr>
      </xdr:nvSpPr>
      <xdr:spPr bwMode="auto">
        <a:xfrm>
          <a:off x="2536402" y="6194667"/>
          <a:ext cx="1035472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2752</xdr:colOff>
      <xdr:row>41</xdr:row>
      <xdr:rowOff>27457</xdr:rowOff>
    </xdr:from>
    <xdr:to>
      <xdr:col>3</xdr:col>
      <xdr:colOff>9524</xdr:colOff>
      <xdr:row>42</xdr:row>
      <xdr:rowOff>89142</xdr:rowOff>
    </xdr:to>
    <xdr:sp macro="" textlink="">
      <xdr:nvSpPr>
        <xdr:cNvPr id="22" name="Text 22"/>
        <xdr:cNvSpPr txBox="1">
          <a:spLocks noChangeArrowheads="1"/>
        </xdr:cNvSpPr>
      </xdr:nvSpPr>
      <xdr:spPr bwMode="auto">
        <a:xfrm>
          <a:off x="2536402" y="6447307"/>
          <a:ext cx="1035472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2</xdr:col>
      <xdr:colOff>2752</xdr:colOff>
      <xdr:row>42</xdr:row>
      <xdr:rowOff>125882</xdr:rowOff>
    </xdr:from>
    <xdr:to>
      <xdr:col>3</xdr:col>
      <xdr:colOff>9524</xdr:colOff>
      <xdr:row>43</xdr:row>
      <xdr:rowOff>189382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2536402" y="6717182"/>
          <a:ext cx="1035472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2</xdr:col>
      <xdr:colOff>2752</xdr:colOff>
      <xdr:row>45</xdr:row>
      <xdr:rowOff>151282</xdr:rowOff>
    </xdr:from>
    <xdr:to>
      <xdr:col>3</xdr:col>
      <xdr:colOff>9524</xdr:colOff>
      <xdr:row>47</xdr:row>
      <xdr:rowOff>152400</xdr:rowOff>
    </xdr:to>
    <xdr:sp macro="" textlink="">
      <xdr:nvSpPr>
        <xdr:cNvPr id="24" name="Text 22"/>
        <xdr:cNvSpPr txBox="1">
          <a:spLocks noChangeArrowheads="1"/>
        </xdr:cNvSpPr>
      </xdr:nvSpPr>
      <xdr:spPr bwMode="auto">
        <a:xfrm>
          <a:off x="2536402" y="7314082"/>
          <a:ext cx="1035472" cy="363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2753</xdr:colOff>
      <xdr:row>44</xdr:row>
      <xdr:rowOff>27457</xdr:rowOff>
    </xdr:from>
    <xdr:to>
      <xdr:col>3</xdr:col>
      <xdr:colOff>9525</xdr:colOff>
      <xdr:row>45</xdr:row>
      <xdr:rowOff>125882</xdr:rowOff>
    </xdr:to>
    <xdr:sp macro="" textlink="">
      <xdr:nvSpPr>
        <xdr:cNvPr id="25" name="Text 22"/>
        <xdr:cNvSpPr txBox="1">
          <a:spLocks noChangeArrowheads="1"/>
        </xdr:cNvSpPr>
      </xdr:nvSpPr>
      <xdr:spPr bwMode="auto">
        <a:xfrm>
          <a:off x="2536403" y="6999757"/>
          <a:ext cx="1035472" cy="2889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2</xdr:col>
      <xdr:colOff>266700</xdr:colOff>
      <xdr:row>31</xdr:row>
      <xdr:rowOff>111579</xdr:rowOff>
    </xdr:from>
    <xdr:to>
      <xdr:col>2</xdr:col>
      <xdr:colOff>457765</xdr:colOff>
      <xdr:row>32</xdr:row>
      <xdr:rowOff>104776</xdr:rowOff>
    </xdr:to>
    <xdr:grpSp>
      <xdr:nvGrpSpPr>
        <xdr:cNvPr id="26" name="Operador01"/>
        <xdr:cNvGrpSpPr>
          <a:grpSpLocks/>
        </xdr:cNvGrpSpPr>
      </xdr:nvGrpSpPr>
      <xdr:grpSpPr bwMode="auto">
        <a:xfrm>
          <a:off x="2800350" y="5140779"/>
          <a:ext cx="191065" cy="155122"/>
          <a:chOff x="1113" y="728"/>
          <a:chExt cx="106" cy="91"/>
        </a:xfrm>
      </xdr:grpSpPr>
      <xdr:sp macro="" textlink="">
        <xdr:nvSpPr>
          <xdr:cNvPr id="2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685832</xdr:colOff>
      <xdr:row>31</xdr:row>
      <xdr:rowOff>83003</xdr:rowOff>
    </xdr:from>
    <xdr:to>
      <xdr:col>2</xdr:col>
      <xdr:colOff>894339</xdr:colOff>
      <xdr:row>32</xdr:row>
      <xdr:rowOff>121103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3219482" y="4883603"/>
          <a:ext cx="208507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919871</xdr:colOff>
      <xdr:row>31</xdr:row>
      <xdr:rowOff>78926</xdr:rowOff>
    </xdr:from>
    <xdr:to>
      <xdr:col>1</xdr:col>
      <xdr:colOff>367421</xdr:colOff>
      <xdr:row>35</xdr:row>
      <xdr:rowOff>10891</xdr:rowOff>
    </xdr:to>
    <xdr:grpSp>
      <xdr:nvGrpSpPr>
        <xdr:cNvPr id="30" name="Estoque01"/>
        <xdr:cNvGrpSpPr>
          <a:grpSpLocks/>
        </xdr:cNvGrpSpPr>
      </xdr:nvGrpSpPr>
      <xdr:grpSpPr bwMode="auto">
        <a:xfrm>
          <a:off x="919871" y="5108126"/>
          <a:ext cx="895350" cy="579665"/>
          <a:chOff x="1472" y="116"/>
          <a:chExt cx="66" cy="74"/>
        </a:xfrm>
      </xdr:grpSpPr>
      <xdr:sp macro="" textlink="">
        <xdr:nvSpPr>
          <xdr:cNvPr id="31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0</xdr:col>
      <xdr:colOff>352426</xdr:colOff>
      <xdr:row>35</xdr:row>
      <xdr:rowOff>48672</xdr:rowOff>
    </xdr:from>
    <xdr:to>
      <xdr:col>1</xdr:col>
      <xdr:colOff>923926</xdr:colOff>
      <xdr:row>39</xdr:row>
      <xdr:rowOff>85725</xdr:rowOff>
    </xdr:to>
    <xdr:sp macro="" textlink="">
      <xdr:nvSpPr>
        <xdr:cNvPr id="40" name="CaixaDeTexto 39"/>
        <xdr:cNvSpPr txBox="1"/>
      </xdr:nvSpPr>
      <xdr:spPr>
        <a:xfrm>
          <a:off x="352426" y="5725572"/>
          <a:ext cx="2019300" cy="6847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200"/>
            <a:t>PP                          = 52.900 Kg</a:t>
          </a:r>
        </a:p>
        <a:p>
          <a:pPr algn="l"/>
          <a:r>
            <a:rPr lang="pt-BR" sz="1200"/>
            <a:t>Anti</a:t>
          </a:r>
          <a:r>
            <a:rPr lang="pt-BR" sz="1200" baseline="0"/>
            <a:t> Fibrilante     =  1.625  Kg</a:t>
          </a:r>
        </a:p>
        <a:p>
          <a:pPr algn="l"/>
          <a:r>
            <a:rPr lang="pt-BR" sz="1200" baseline="0"/>
            <a:t>Corante Branco   =      500 Kg</a:t>
          </a:r>
        </a:p>
      </xdr:txBody>
    </xdr:sp>
    <xdr:clientData/>
  </xdr:twoCellAnchor>
  <xdr:twoCellAnchor>
    <xdr:from>
      <xdr:col>0</xdr:col>
      <xdr:colOff>994682</xdr:colOff>
      <xdr:row>11</xdr:row>
      <xdr:rowOff>14968</xdr:rowOff>
    </xdr:from>
    <xdr:to>
      <xdr:col>0</xdr:col>
      <xdr:colOff>1302204</xdr:colOff>
      <xdr:row>32</xdr:row>
      <xdr:rowOff>102054</xdr:rowOff>
    </xdr:to>
    <xdr:sp macro="" textlink="">
      <xdr:nvSpPr>
        <xdr:cNvPr id="41" name="Acabados01"/>
        <xdr:cNvSpPr>
          <a:spLocks/>
        </xdr:cNvSpPr>
      </xdr:nvSpPr>
      <xdr:spPr bwMode="auto">
        <a:xfrm rot="4638412">
          <a:off x="-647700" y="3114675"/>
          <a:ext cx="3592286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28576</xdr:colOff>
      <xdr:row>30</xdr:row>
      <xdr:rowOff>47625</xdr:rowOff>
    </xdr:from>
    <xdr:to>
      <xdr:col>7</xdr:col>
      <xdr:colOff>9526</xdr:colOff>
      <xdr:row>34</xdr:row>
      <xdr:rowOff>66675</xdr:rowOff>
    </xdr:to>
    <xdr:grpSp>
      <xdr:nvGrpSpPr>
        <xdr:cNvPr id="49" name="Processo01"/>
        <xdr:cNvGrpSpPr>
          <a:grpSpLocks/>
        </xdr:cNvGrpSpPr>
      </xdr:nvGrpSpPr>
      <xdr:grpSpPr bwMode="auto">
        <a:xfrm>
          <a:off x="5695951" y="4914900"/>
          <a:ext cx="1143000" cy="666750"/>
          <a:chOff x="1276" y="62"/>
          <a:chExt cx="90" cy="90"/>
        </a:xfrm>
      </xdr:grpSpPr>
      <xdr:sp macro="" textlink="">
        <xdr:nvSpPr>
          <xdr:cNvPr id="5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TECELAGEM</a:t>
            </a:r>
            <a:endParaRPr lang="pt-BR" sz="900">
              <a:effectLst/>
            </a:endParaRPr>
          </a:p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12 máq. ident.</a:t>
            </a:r>
            <a:endParaRPr lang="pt-BR" sz="900">
              <a:effectLst/>
            </a:endParaRPr>
          </a:p>
        </xdr:txBody>
      </xdr:sp>
    </xdr:grpSp>
    <xdr:clientData/>
  </xdr:twoCellAnchor>
  <xdr:twoCellAnchor>
    <xdr:from>
      <xdr:col>5</xdr:col>
      <xdr:colOff>30817</xdr:colOff>
      <xdr:row>34</xdr:row>
      <xdr:rowOff>92449</xdr:rowOff>
    </xdr:from>
    <xdr:to>
      <xdr:col>7</xdr:col>
      <xdr:colOff>11758</xdr:colOff>
      <xdr:row>36</xdr:row>
      <xdr:rowOff>2242</xdr:rowOff>
    </xdr:to>
    <xdr:sp macro="" textlink="">
      <xdr:nvSpPr>
        <xdr:cNvPr id="53" name="Text 22"/>
        <xdr:cNvSpPr txBox="1">
          <a:spLocks noChangeArrowheads="1"/>
        </xdr:cNvSpPr>
      </xdr:nvSpPr>
      <xdr:spPr bwMode="auto">
        <a:xfrm>
          <a:off x="5660092" y="5378824"/>
          <a:ext cx="1142991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1272,73 min.</a:t>
          </a:r>
        </a:p>
      </xdr:txBody>
    </xdr:sp>
    <xdr:clientData/>
  </xdr:twoCellAnchor>
  <xdr:twoCellAnchor>
    <xdr:from>
      <xdr:col>5</xdr:col>
      <xdr:colOff>30898</xdr:colOff>
      <xdr:row>36</xdr:row>
      <xdr:rowOff>25773</xdr:rowOff>
    </xdr:from>
    <xdr:to>
      <xdr:col>7</xdr:col>
      <xdr:colOff>11839</xdr:colOff>
      <xdr:row>37</xdr:row>
      <xdr:rowOff>92448</xdr:rowOff>
    </xdr:to>
    <xdr:sp macro="" textlink="">
      <xdr:nvSpPr>
        <xdr:cNvPr id="54" name="Text 22"/>
        <xdr:cNvSpPr txBox="1">
          <a:spLocks noChangeArrowheads="1"/>
        </xdr:cNvSpPr>
      </xdr:nvSpPr>
      <xdr:spPr bwMode="auto">
        <a:xfrm>
          <a:off x="5660173" y="5635998"/>
          <a:ext cx="114299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30898</xdr:colOff>
      <xdr:row>37</xdr:row>
      <xdr:rowOff>121023</xdr:rowOff>
    </xdr:from>
    <xdr:to>
      <xdr:col>7</xdr:col>
      <xdr:colOff>11839</xdr:colOff>
      <xdr:row>39</xdr:row>
      <xdr:rowOff>25773</xdr:rowOff>
    </xdr:to>
    <xdr:sp macro="" textlink="">
      <xdr:nvSpPr>
        <xdr:cNvPr id="55" name="Text 22"/>
        <xdr:cNvSpPr txBox="1">
          <a:spLocks noChangeArrowheads="1"/>
        </xdr:cNvSpPr>
      </xdr:nvSpPr>
      <xdr:spPr bwMode="auto">
        <a:xfrm>
          <a:off x="5660173" y="5893173"/>
          <a:ext cx="114299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30898</xdr:colOff>
      <xdr:row>39</xdr:row>
      <xdr:rowOff>54348</xdr:rowOff>
    </xdr:from>
    <xdr:to>
      <xdr:col>7</xdr:col>
      <xdr:colOff>11839</xdr:colOff>
      <xdr:row>40</xdr:row>
      <xdr:rowOff>121023</xdr:rowOff>
    </xdr:to>
    <xdr:sp macro="" textlink="">
      <xdr:nvSpPr>
        <xdr:cNvPr id="56" name="Text 22"/>
        <xdr:cNvSpPr txBox="1">
          <a:spLocks noChangeArrowheads="1"/>
        </xdr:cNvSpPr>
      </xdr:nvSpPr>
      <xdr:spPr bwMode="auto">
        <a:xfrm>
          <a:off x="5660173" y="6150348"/>
          <a:ext cx="114299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1,1764%</a:t>
          </a:r>
        </a:p>
      </xdr:txBody>
    </xdr:sp>
    <xdr:clientData/>
  </xdr:twoCellAnchor>
  <xdr:twoCellAnchor>
    <xdr:from>
      <xdr:col>5</xdr:col>
      <xdr:colOff>30898</xdr:colOff>
      <xdr:row>40</xdr:row>
      <xdr:rowOff>149598</xdr:rowOff>
    </xdr:from>
    <xdr:to>
      <xdr:col>7</xdr:col>
      <xdr:colOff>11839</xdr:colOff>
      <xdr:row>42</xdr:row>
      <xdr:rowOff>54348</xdr:rowOff>
    </xdr:to>
    <xdr:sp macro="" textlink="">
      <xdr:nvSpPr>
        <xdr:cNvPr id="57" name="Text 22"/>
        <xdr:cNvSpPr txBox="1">
          <a:spLocks noChangeArrowheads="1"/>
        </xdr:cNvSpPr>
      </xdr:nvSpPr>
      <xdr:spPr bwMode="auto">
        <a:xfrm>
          <a:off x="5660173" y="6407523"/>
          <a:ext cx="1142991" cy="2381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30898</xdr:colOff>
      <xdr:row>44</xdr:row>
      <xdr:rowOff>16248</xdr:rowOff>
    </xdr:from>
    <xdr:to>
      <xdr:col>7</xdr:col>
      <xdr:colOff>11839</xdr:colOff>
      <xdr:row>46</xdr:row>
      <xdr:rowOff>9525</xdr:rowOff>
    </xdr:to>
    <xdr:sp macro="" textlink="">
      <xdr:nvSpPr>
        <xdr:cNvPr id="58" name="Text 22"/>
        <xdr:cNvSpPr txBox="1">
          <a:spLocks noChangeArrowheads="1"/>
        </xdr:cNvSpPr>
      </xdr:nvSpPr>
      <xdr:spPr bwMode="auto">
        <a:xfrm>
          <a:off x="5660173" y="6988548"/>
          <a:ext cx="1142991" cy="36475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733,6 min/dia</a:t>
          </a:r>
        </a:p>
      </xdr:txBody>
    </xdr:sp>
    <xdr:clientData/>
  </xdr:twoCellAnchor>
  <xdr:twoCellAnchor>
    <xdr:from>
      <xdr:col>5</xdr:col>
      <xdr:colOff>30899</xdr:colOff>
      <xdr:row>42</xdr:row>
      <xdr:rowOff>82923</xdr:rowOff>
    </xdr:from>
    <xdr:to>
      <xdr:col>7</xdr:col>
      <xdr:colOff>11840</xdr:colOff>
      <xdr:row>43</xdr:row>
      <xdr:rowOff>149598</xdr:rowOff>
    </xdr:to>
    <xdr:sp macro="" textlink="">
      <xdr:nvSpPr>
        <xdr:cNvPr id="59" name="Text 22"/>
        <xdr:cNvSpPr txBox="1">
          <a:spLocks noChangeArrowheads="1"/>
        </xdr:cNvSpPr>
      </xdr:nvSpPr>
      <xdr:spPr bwMode="auto">
        <a:xfrm>
          <a:off x="5660174" y="6674223"/>
          <a:ext cx="1142991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54,79%</a:t>
          </a:r>
        </a:p>
      </xdr:txBody>
    </xdr:sp>
    <xdr:clientData/>
  </xdr:twoCellAnchor>
  <xdr:twoCellAnchor>
    <xdr:from>
      <xdr:col>5</xdr:col>
      <xdr:colOff>210099</xdr:colOff>
      <xdr:row>33</xdr:row>
      <xdr:rowOff>0</xdr:rowOff>
    </xdr:from>
    <xdr:to>
      <xdr:col>5</xdr:col>
      <xdr:colOff>422107</xdr:colOff>
      <xdr:row>33</xdr:row>
      <xdr:rowOff>123825</xdr:rowOff>
    </xdr:to>
    <xdr:grpSp>
      <xdr:nvGrpSpPr>
        <xdr:cNvPr id="60" name="Operador01"/>
        <xdr:cNvGrpSpPr>
          <a:grpSpLocks/>
        </xdr:cNvGrpSpPr>
      </xdr:nvGrpSpPr>
      <xdr:grpSpPr bwMode="auto">
        <a:xfrm>
          <a:off x="5877474" y="5353050"/>
          <a:ext cx="212008" cy="123825"/>
          <a:chOff x="1113" y="728"/>
          <a:chExt cx="106" cy="91"/>
        </a:xfrm>
      </xdr:grpSpPr>
      <xdr:sp macro="" textlink="">
        <xdr:nvSpPr>
          <xdr:cNvPr id="61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97882</xdr:colOff>
      <xdr:row>32</xdr:row>
      <xdr:rowOff>130547</xdr:rowOff>
    </xdr:from>
    <xdr:to>
      <xdr:col>6</xdr:col>
      <xdr:colOff>351641</xdr:colOff>
      <xdr:row>34</xdr:row>
      <xdr:rowOff>11765</xdr:rowOff>
    </xdr:to>
    <xdr:sp macro="" textlink="">
      <xdr:nvSpPr>
        <xdr:cNvPr id="63" name="Text 22"/>
        <xdr:cNvSpPr txBox="1">
          <a:spLocks noChangeArrowheads="1"/>
        </xdr:cNvSpPr>
      </xdr:nvSpPr>
      <xdr:spPr bwMode="auto">
        <a:xfrm>
          <a:off x="6336757" y="5093072"/>
          <a:ext cx="253759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10</xdr:col>
      <xdr:colOff>28575</xdr:colOff>
      <xdr:row>30</xdr:row>
      <xdr:rowOff>55771</xdr:rowOff>
    </xdr:from>
    <xdr:to>
      <xdr:col>13</xdr:col>
      <xdr:colOff>1</xdr:colOff>
      <xdr:row>34</xdr:row>
      <xdr:rowOff>74821</xdr:rowOff>
    </xdr:to>
    <xdr:grpSp>
      <xdr:nvGrpSpPr>
        <xdr:cNvPr id="64" name="Processo01"/>
        <xdr:cNvGrpSpPr>
          <a:grpSpLocks/>
        </xdr:cNvGrpSpPr>
      </xdr:nvGrpSpPr>
      <xdr:grpSpPr bwMode="auto">
        <a:xfrm>
          <a:off x="9115425" y="4923046"/>
          <a:ext cx="1800226" cy="666750"/>
          <a:chOff x="1276" y="62"/>
          <a:chExt cx="90" cy="90"/>
        </a:xfrm>
      </xdr:grpSpPr>
      <xdr:sp macro="" textlink="">
        <xdr:nvSpPr>
          <xdr:cNvPr id="65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6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7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LAMINADORA</a:t>
            </a:r>
          </a:p>
        </xdr:txBody>
      </xdr:sp>
    </xdr:grpSp>
    <xdr:clientData/>
  </xdr:twoCellAnchor>
  <xdr:twoCellAnchor>
    <xdr:from>
      <xdr:col>10</xdr:col>
      <xdr:colOff>26926</xdr:colOff>
      <xdr:row>34</xdr:row>
      <xdr:rowOff>109240</xdr:rowOff>
    </xdr:from>
    <xdr:to>
      <xdr:col>12</xdr:col>
      <xdr:colOff>609575</xdr:colOff>
      <xdr:row>35</xdr:row>
      <xdr:rowOff>149679</xdr:rowOff>
    </xdr:to>
    <xdr:sp macro="" textlink="">
      <xdr:nvSpPr>
        <xdr:cNvPr id="68" name="Text 22"/>
        <xdr:cNvSpPr txBox="1">
          <a:spLocks noChangeArrowheads="1"/>
        </xdr:cNvSpPr>
      </xdr:nvSpPr>
      <xdr:spPr bwMode="auto">
        <a:xfrm>
          <a:off x="9113776" y="5395615"/>
          <a:ext cx="1801849" cy="202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46,66 min.</a:t>
          </a:r>
        </a:p>
      </xdr:txBody>
    </xdr:sp>
    <xdr:clientData/>
  </xdr:twoCellAnchor>
  <xdr:twoCellAnchor>
    <xdr:from>
      <xdr:col>10</xdr:col>
      <xdr:colOff>27035</xdr:colOff>
      <xdr:row>36</xdr:row>
      <xdr:rowOff>36161</xdr:rowOff>
    </xdr:from>
    <xdr:to>
      <xdr:col>13</xdr:col>
      <xdr:colOff>1041</xdr:colOff>
      <xdr:row>37</xdr:row>
      <xdr:rowOff>54428</xdr:rowOff>
    </xdr:to>
    <xdr:sp macro="" textlink="">
      <xdr:nvSpPr>
        <xdr:cNvPr id="69" name="Text 22"/>
        <xdr:cNvSpPr txBox="1">
          <a:spLocks noChangeArrowheads="1"/>
        </xdr:cNvSpPr>
      </xdr:nvSpPr>
      <xdr:spPr bwMode="auto">
        <a:xfrm>
          <a:off x="9113885" y="5646386"/>
          <a:ext cx="1802806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30 min.</a:t>
          </a:r>
        </a:p>
      </xdr:txBody>
    </xdr:sp>
    <xdr:clientData/>
  </xdr:twoCellAnchor>
  <xdr:twoCellAnchor>
    <xdr:from>
      <xdr:col>10</xdr:col>
      <xdr:colOff>27035</xdr:colOff>
      <xdr:row>37</xdr:row>
      <xdr:rowOff>137813</xdr:rowOff>
    </xdr:from>
    <xdr:to>
      <xdr:col>13</xdr:col>
      <xdr:colOff>1041</xdr:colOff>
      <xdr:row>39</xdr:row>
      <xdr:rowOff>13607</xdr:rowOff>
    </xdr:to>
    <xdr:sp macro="" textlink="">
      <xdr:nvSpPr>
        <xdr:cNvPr id="70" name="Text 22"/>
        <xdr:cNvSpPr txBox="1">
          <a:spLocks noChangeArrowheads="1"/>
        </xdr:cNvSpPr>
      </xdr:nvSpPr>
      <xdr:spPr bwMode="auto">
        <a:xfrm>
          <a:off x="9113885" y="5909963"/>
          <a:ext cx="1802806" cy="19964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27034</xdr:colOff>
      <xdr:row>39</xdr:row>
      <xdr:rowOff>64736</xdr:rowOff>
    </xdr:from>
    <xdr:to>
      <xdr:col>13</xdr:col>
      <xdr:colOff>1040</xdr:colOff>
      <xdr:row>40</xdr:row>
      <xdr:rowOff>122464</xdr:rowOff>
    </xdr:to>
    <xdr:sp macro="" textlink="">
      <xdr:nvSpPr>
        <xdr:cNvPr id="71" name="Text 22"/>
        <xdr:cNvSpPr txBox="1">
          <a:spLocks noChangeArrowheads="1"/>
        </xdr:cNvSpPr>
      </xdr:nvSpPr>
      <xdr:spPr bwMode="auto">
        <a:xfrm>
          <a:off x="9113884" y="6160736"/>
          <a:ext cx="1802806" cy="21965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14,411%</a:t>
          </a:r>
        </a:p>
      </xdr:txBody>
    </xdr:sp>
    <xdr:clientData/>
  </xdr:twoCellAnchor>
  <xdr:twoCellAnchor>
    <xdr:from>
      <xdr:col>10</xdr:col>
      <xdr:colOff>27035</xdr:colOff>
      <xdr:row>41</xdr:row>
      <xdr:rowOff>3103</xdr:rowOff>
    </xdr:from>
    <xdr:to>
      <xdr:col>13</xdr:col>
      <xdr:colOff>1041</xdr:colOff>
      <xdr:row>42</xdr:row>
      <xdr:rowOff>54429</xdr:rowOff>
    </xdr:to>
    <xdr:sp macro="" textlink="">
      <xdr:nvSpPr>
        <xdr:cNvPr id="72" name="Text 22"/>
        <xdr:cNvSpPr txBox="1">
          <a:spLocks noChangeArrowheads="1"/>
        </xdr:cNvSpPr>
      </xdr:nvSpPr>
      <xdr:spPr bwMode="auto">
        <a:xfrm>
          <a:off x="9113885" y="6422953"/>
          <a:ext cx="1802806" cy="22277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10</xdr:col>
      <xdr:colOff>27035</xdr:colOff>
      <xdr:row>44</xdr:row>
      <xdr:rowOff>26636</xdr:rowOff>
    </xdr:from>
    <xdr:to>
      <xdr:col>13</xdr:col>
      <xdr:colOff>1041</xdr:colOff>
      <xdr:row>45</xdr:row>
      <xdr:rowOff>122464</xdr:rowOff>
    </xdr:to>
    <xdr:sp macro="" textlink="">
      <xdr:nvSpPr>
        <xdr:cNvPr id="73" name="Text 22"/>
        <xdr:cNvSpPr txBox="1">
          <a:spLocks noChangeArrowheads="1"/>
        </xdr:cNvSpPr>
      </xdr:nvSpPr>
      <xdr:spPr bwMode="auto">
        <a:xfrm>
          <a:off x="9113885" y="6998936"/>
          <a:ext cx="1802806" cy="28632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220,7 min./dia</a:t>
          </a:r>
        </a:p>
      </xdr:txBody>
    </xdr:sp>
    <xdr:clientData/>
  </xdr:twoCellAnchor>
  <xdr:twoCellAnchor>
    <xdr:from>
      <xdr:col>10</xdr:col>
      <xdr:colOff>27036</xdr:colOff>
      <xdr:row>42</xdr:row>
      <xdr:rowOff>99715</xdr:rowOff>
    </xdr:from>
    <xdr:to>
      <xdr:col>13</xdr:col>
      <xdr:colOff>1042</xdr:colOff>
      <xdr:row>43</xdr:row>
      <xdr:rowOff>149679</xdr:rowOff>
    </xdr:to>
    <xdr:sp macro="" textlink="">
      <xdr:nvSpPr>
        <xdr:cNvPr id="74" name="Text 22"/>
        <xdr:cNvSpPr txBox="1">
          <a:spLocks noChangeArrowheads="1"/>
        </xdr:cNvSpPr>
      </xdr:nvSpPr>
      <xdr:spPr bwMode="auto">
        <a:xfrm>
          <a:off x="9113886" y="6691015"/>
          <a:ext cx="1802806" cy="2404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61,39%</a:t>
          </a:r>
        </a:p>
      </xdr:txBody>
    </xdr:sp>
    <xdr:clientData/>
  </xdr:twoCellAnchor>
  <xdr:twoCellAnchor>
    <xdr:from>
      <xdr:col>11</xdr:col>
      <xdr:colOff>46215</xdr:colOff>
      <xdr:row>32</xdr:row>
      <xdr:rowOff>157825</xdr:rowOff>
    </xdr:from>
    <xdr:to>
      <xdr:col>11</xdr:col>
      <xdr:colOff>292947</xdr:colOff>
      <xdr:row>33</xdr:row>
      <xdr:rowOff>129250</xdr:rowOff>
    </xdr:to>
    <xdr:grpSp>
      <xdr:nvGrpSpPr>
        <xdr:cNvPr id="75" name="Operador01"/>
        <xdr:cNvGrpSpPr>
          <a:grpSpLocks/>
        </xdr:cNvGrpSpPr>
      </xdr:nvGrpSpPr>
      <xdr:grpSpPr bwMode="auto">
        <a:xfrm>
          <a:off x="9742665" y="5348950"/>
          <a:ext cx="246732" cy="133350"/>
          <a:chOff x="1113" y="728"/>
          <a:chExt cx="106" cy="91"/>
        </a:xfrm>
      </xdr:grpSpPr>
      <xdr:sp macro="" textlink="">
        <xdr:nvSpPr>
          <xdr:cNvPr id="7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548256</xdr:colOff>
      <xdr:row>32</xdr:row>
      <xdr:rowOff>133731</xdr:rowOff>
    </xdr:from>
    <xdr:to>
      <xdr:col>12</xdr:col>
      <xdr:colOff>227515</xdr:colOff>
      <xdr:row>34</xdr:row>
      <xdr:rowOff>8546</xdr:rowOff>
    </xdr:to>
    <xdr:sp macro="" textlink="">
      <xdr:nvSpPr>
        <xdr:cNvPr id="78" name="Text 22"/>
        <xdr:cNvSpPr txBox="1">
          <a:spLocks noChangeArrowheads="1"/>
        </xdr:cNvSpPr>
      </xdr:nvSpPr>
      <xdr:spPr bwMode="auto">
        <a:xfrm>
          <a:off x="10244706" y="5096256"/>
          <a:ext cx="288859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</xdr:col>
      <xdr:colOff>1082252</xdr:colOff>
      <xdr:row>38</xdr:row>
      <xdr:rowOff>14088</xdr:rowOff>
    </xdr:from>
    <xdr:to>
      <xdr:col>3</xdr:col>
      <xdr:colOff>8951</xdr:colOff>
      <xdr:row>39</xdr:row>
      <xdr:rowOff>76426</xdr:rowOff>
    </xdr:to>
    <xdr:sp macro="" textlink="">
      <xdr:nvSpPr>
        <xdr:cNvPr id="79" name="Text 22"/>
        <xdr:cNvSpPr txBox="1">
          <a:spLocks noChangeArrowheads="1"/>
        </xdr:cNvSpPr>
      </xdr:nvSpPr>
      <xdr:spPr bwMode="auto">
        <a:xfrm>
          <a:off x="2530052" y="5948163"/>
          <a:ext cx="1041249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0</xdr:col>
      <xdr:colOff>93912</xdr:colOff>
      <xdr:row>51</xdr:row>
      <xdr:rowOff>84395</xdr:rowOff>
    </xdr:from>
    <xdr:to>
      <xdr:col>1</xdr:col>
      <xdr:colOff>949298</xdr:colOff>
      <xdr:row>59</xdr:row>
      <xdr:rowOff>151435</xdr:rowOff>
    </xdr:to>
    <xdr:pic>
      <xdr:nvPicPr>
        <xdr:cNvPr id="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2" y="8342570"/>
          <a:ext cx="230318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1019182</xdr:colOff>
      <xdr:row>51</xdr:row>
      <xdr:rowOff>76200</xdr:rowOff>
    </xdr:from>
    <xdr:to>
      <xdr:col>3</xdr:col>
      <xdr:colOff>1153028</xdr:colOff>
      <xdr:row>59</xdr:row>
      <xdr:rowOff>143240</xdr:rowOff>
    </xdr:to>
    <xdr:pic>
      <xdr:nvPicPr>
        <xdr:cNvPr id="9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66982" y="8334375"/>
          <a:ext cx="228649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1024627</xdr:colOff>
      <xdr:row>60</xdr:row>
      <xdr:rowOff>88449</xdr:rowOff>
    </xdr:from>
    <xdr:to>
      <xdr:col>3</xdr:col>
      <xdr:colOff>1160593</xdr:colOff>
      <xdr:row>69</xdr:row>
      <xdr:rowOff>30302</xdr:rowOff>
    </xdr:to>
    <xdr:pic>
      <xdr:nvPicPr>
        <xdr:cNvPr id="9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2427" y="9870624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61224</xdr:colOff>
      <xdr:row>51</xdr:row>
      <xdr:rowOff>81643</xdr:rowOff>
    </xdr:from>
    <xdr:to>
      <xdr:col>7</xdr:col>
      <xdr:colOff>578168</xdr:colOff>
      <xdr:row>59</xdr:row>
      <xdr:rowOff>148683</xdr:rowOff>
    </xdr:to>
    <xdr:pic>
      <xdr:nvPicPr>
        <xdr:cNvPr id="9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80899" y="8339818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61241</xdr:colOff>
      <xdr:row>60</xdr:row>
      <xdr:rowOff>92531</xdr:rowOff>
    </xdr:from>
    <xdr:to>
      <xdr:col>7</xdr:col>
      <xdr:colOff>573186</xdr:colOff>
      <xdr:row>69</xdr:row>
      <xdr:rowOff>34384</xdr:rowOff>
    </xdr:to>
    <xdr:pic>
      <xdr:nvPicPr>
        <xdr:cNvPr id="1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80916" y="9874706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439521</xdr:colOff>
      <xdr:row>51</xdr:row>
      <xdr:rowOff>66675</xdr:rowOff>
    </xdr:from>
    <xdr:to>
      <xdr:col>13</xdr:col>
      <xdr:colOff>141867</xdr:colOff>
      <xdr:row>59</xdr:row>
      <xdr:rowOff>133715</xdr:rowOff>
    </xdr:to>
    <xdr:pic>
      <xdr:nvPicPr>
        <xdr:cNvPr id="1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764371" y="8324850"/>
          <a:ext cx="2140746" cy="1429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439512</xdr:colOff>
      <xdr:row>60</xdr:row>
      <xdr:rowOff>88449</xdr:rowOff>
    </xdr:from>
    <xdr:to>
      <xdr:col>13</xdr:col>
      <xdr:colOff>141859</xdr:colOff>
      <xdr:row>69</xdr:row>
      <xdr:rowOff>30302</xdr:rowOff>
    </xdr:to>
    <xdr:pic>
      <xdr:nvPicPr>
        <xdr:cNvPr id="1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916762" y="10099224"/>
          <a:ext cx="2140747" cy="14277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166007</xdr:colOff>
      <xdr:row>25</xdr:row>
      <xdr:rowOff>104775</xdr:rowOff>
    </xdr:from>
    <xdr:to>
      <xdr:col>2</xdr:col>
      <xdr:colOff>719818</xdr:colOff>
      <xdr:row>28</xdr:row>
      <xdr:rowOff>92529</xdr:rowOff>
    </xdr:to>
    <xdr:grpSp>
      <xdr:nvGrpSpPr>
        <xdr:cNvPr id="114" name="VaVer01"/>
        <xdr:cNvGrpSpPr>
          <a:grpSpLocks/>
        </xdr:cNvGrpSpPr>
      </xdr:nvGrpSpPr>
      <xdr:grpSpPr bwMode="auto">
        <a:xfrm>
          <a:off x="2699657" y="4162425"/>
          <a:ext cx="553811" cy="473529"/>
          <a:chOff x="1367" y="606"/>
          <a:chExt cx="190" cy="124"/>
        </a:xfrm>
      </xdr:grpSpPr>
      <xdr:sp macro="" textlink="">
        <xdr:nvSpPr>
          <xdr:cNvPr id="115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7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8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148285</xdr:colOff>
      <xdr:row>26</xdr:row>
      <xdr:rowOff>137433</xdr:rowOff>
    </xdr:from>
    <xdr:to>
      <xdr:col>6</xdr:col>
      <xdr:colOff>175500</xdr:colOff>
      <xdr:row>29</xdr:row>
      <xdr:rowOff>123826</xdr:rowOff>
    </xdr:to>
    <xdr:grpSp>
      <xdr:nvGrpSpPr>
        <xdr:cNvPr id="120" name="VaVer01"/>
        <xdr:cNvGrpSpPr>
          <a:grpSpLocks/>
        </xdr:cNvGrpSpPr>
      </xdr:nvGrpSpPr>
      <xdr:grpSpPr bwMode="auto">
        <a:xfrm>
          <a:off x="5815660" y="4357008"/>
          <a:ext cx="636815" cy="472168"/>
          <a:chOff x="1367" y="606"/>
          <a:chExt cx="190" cy="124"/>
        </a:xfrm>
      </xdr:grpSpPr>
      <xdr:sp macro="" textlink="">
        <xdr:nvSpPr>
          <xdr:cNvPr id="12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302012</xdr:colOff>
      <xdr:row>26</xdr:row>
      <xdr:rowOff>137422</xdr:rowOff>
    </xdr:from>
    <xdr:to>
      <xdr:col>11</xdr:col>
      <xdr:colOff>329226</xdr:colOff>
      <xdr:row>29</xdr:row>
      <xdr:rowOff>125176</xdr:rowOff>
    </xdr:to>
    <xdr:grpSp>
      <xdr:nvGrpSpPr>
        <xdr:cNvPr id="126" name="VaVer01"/>
        <xdr:cNvGrpSpPr>
          <a:grpSpLocks/>
        </xdr:cNvGrpSpPr>
      </xdr:nvGrpSpPr>
      <xdr:grpSpPr bwMode="auto">
        <a:xfrm>
          <a:off x="9388862" y="4356997"/>
          <a:ext cx="636814" cy="473529"/>
          <a:chOff x="1367" y="606"/>
          <a:chExt cx="190" cy="124"/>
        </a:xfrm>
      </xdr:grpSpPr>
      <xdr:sp macro="" textlink="">
        <xdr:nvSpPr>
          <xdr:cNvPr id="12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319089</xdr:colOff>
      <xdr:row>8</xdr:row>
      <xdr:rowOff>85231</xdr:rowOff>
    </xdr:from>
    <xdr:to>
      <xdr:col>12</xdr:col>
      <xdr:colOff>601122</xdr:colOff>
      <xdr:row>30</xdr:row>
      <xdr:rowOff>55771</xdr:rowOff>
    </xdr:to>
    <xdr:cxnSp macro="">
      <xdr:nvCxnSpPr>
        <xdr:cNvPr id="132" name="Conector de seta reta 263"/>
        <xdr:cNvCxnSpPr>
          <a:cxnSpLocks noChangeShapeType="1"/>
          <a:stCxn id="252" idx="2"/>
          <a:endCxn id="67" idx="0"/>
        </xdr:cNvCxnSpPr>
      </xdr:nvCxnSpPr>
      <xdr:spPr bwMode="auto">
        <a:xfrm rot="5400000">
          <a:off x="8690148" y="2706022"/>
          <a:ext cx="3542415" cy="891633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5</xdr:col>
      <xdr:colOff>600077</xdr:colOff>
      <xdr:row>8</xdr:row>
      <xdr:rowOff>85230</xdr:rowOff>
    </xdr:from>
    <xdr:to>
      <xdr:col>12</xdr:col>
      <xdr:colOff>601122</xdr:colOff>
      <xdr:row>30</xdr:row>
      <xdr:rowOff>47624</xdr:rowOff>
    </xdr:to>
    <xdr:cxnSp macro="">
      <xdr:nvCxnSpPr>
        <xdr:cNvPr id="133" name="Conector de seta reta 263"/>
        <xdr:cNvCxnSpPr>
          <a:cxnSpLocks noChangeShapeType="1"/>
          <a:stCxn id="252" idx="2"/>
          <a:endCxn id="52" idx="0"/>
        </xdr:cNvCxnSpPr>
      </xdr:nvCxnSpPr>
      <xdr:spPr bwMode="auto">
        <a:xfrm rot="5400000">
          <a:off x="6820177" y="827905"/>
          <a:ext cx="3534269" cy="463972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2</xdr:col>
      <xdr:colOff>539541</xdr:colOff>
      <xdr:row>8</xdr:row>
      <xdr:rowOff>85231</xdr:rowOff>
    </xdr:from>
    <xdr:to>
      <xdr:col>12</xdr:col>
      <xdr:colOff>601122</xdr:colOff>
      <xdr:row>28</xdr:row>
      <xdr:rowOff>160565</xdr:rowOff>
    </xdr:to>
    <xdr:cxnSp macro="">
      <xdr:nvCxnSpPr>
        <xdr:cNvPr id="134" name="Conector de seta reta 263"/>
        <xdr:cNvCxnSpPr>
          <a:cxnSpLocks noChangeShapeType="1"/>
          <a:stCxn id="252" idx="2"/>
          <a:endCxn id="12" idx="0"/>
        </xdr:cNvCxnSpPr>
      </xdr:nvCxnSpPr>
      <xdr:spPr bwMode="auto">
        <a:xfrm rot="5400000">
          <a:off x="5328502" y="-874680"/>
          <a:ext cx="3323359" cy="783398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8</xdr:col>
      <xdr:colOff>256299</xdr:colOff>
      <xdr:row>20</xdr:row>
      <xdr:rowOff>68035</xdr:rowOff>
    </xdr:from>
    <xdr:to>
      <xdr:col>8</xdr:col>
      <xdr:colOff>478038</xdr:colOff>
      <xdr:row>34</xdr:row>
      <xdr:rowOff>122172</xdr:rowOff>
    </xdr:to>
    <xdr:grpSp>
      <xdr:nvGrpSpPr>
        <xdr:cNvPr id="135" name="Empurrado01"/>
        <xdr:cNvGrpSpPr>
          <a:grpSpLocks/>
        </xdr:cNvGrpSpPr>
      </xdr:nvGrpSpPr>
      <xdr:grpSpPr bwMode="auto">
        <a:xfrm rot="2749279" flipV="1">
          <a:off x="7074275" y="4365734"/>
          <a:ext cx="2321087" cy="221739"/>
          <a:chOff x="1223" y="590"/>
          <a:chExt cx="238" cy="57"/>
        </a:xfrm>
      </xdr:grpSpPr>
      <xdr:sp macro="" textlink="">
        <xdr:nvSpPr>
          <xdr:cNvPr id="136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7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8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9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0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1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7</xdr:col>
      <xdr:colOff>751077</xdr:colOff>
      <xdr:row>22</xdr:row>
      <xdr:rowOff>71346</xdr:rowOff>
    </xdr:from>
    <xdr:to>
      <xdr:col>8</xdr:col>
      <xdr:colOff>379602</xdr:colOff>
      <xdr:row>26</xdr:row>
      <xdr:rowOff>4671</xdr:rowOff>
    </xdr:to>
    <xdr:grpSp>
      <xdr:nvGrpSpPr>
        <xdr:cNvPr id="142" name="Estoque01"/>
        <xdr:cNvGrpSpPr>
          <a:grpSpLocks/>
        </xdr:cNvGrpSpPr>
      </xdr:nvGrpSpPr>
      <xdr:grpSpPr bwMode="auto">
        <a:xfrm>
          <a:off x="7580502" y="3643221"/>
          <a:ext cx="666750" cy="581025"/>
          <a:chOff x="1472" y="116"/>
          <a:chExt cx="66" cy="74"/>
        </a:xfrm>
      </xdr:grpSpPr>
      <xdr:sp macro="" textlink="">
        <xdr:nvSpPr>
          <xdr:cNvPr id="143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4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171450</xdr:colOff>
      <xdr:row>26</xdr:row>
      <xdr:rowOff>34599</xdr:rowOff>
    </xdr:from>
    <xdr:to>
      <xdr:col>9</xdr:col>
      <xdr:colOff>447675</xdr:colOff>
      <xdr:row>28</xdr:row>
      <xdr:rowOff>142875</xdr:rowOff>
    </xdr:to>
    <xdr:sp macro="" textlink="">
      <xdr:nvSpPr>
        <xdr:cNvPr id="145" name="CaixaDeTexto 144"/>
        <xdr:cNvSpPr txBox="1"/>
      </xdr:nvSpPr>
      <xdr:spPr>
        <a:xfrm>
          <a:off x="7000875" y="4025574"/>
          <a:ext cx="1924050" cy="432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/>
            <a:t>polipropileno</a:t>
          </a:r>
          <a:r>
            <a:rPr lang="pt-BR" sz="900" baseline="0"/>
            <a:t>  H193 = 3.900 Kg</a:t>
          </a:r>
        </a:p>
        <a:p>
          <a:pPr algn="ctr"/>
          <a:r>
            <a:rPr lang="pt-BR" sz="900" baseline="0"/>
            <a:t>polipropileno BC818 = 2.1255 kG</a:t>
          </a:r>
          <a:endParaRPr lang="pt-BR" sz="900"/>
        </a:p>
      </xdr:txBody>
    </xdr:sp>
    <xdr:clientData/>
  </xdr:twoCellAnchor>
  <xdr:twoCellAnchor>
    <xdr:from>
      <xdr:col>2</xdr:col>
      <xdr:colOff>1</xdr:colOff>
      <xdr:row>33</xdr:row>
      <xdr:rowOff>47625</xdr:rowOff>
    </xdr:from>
    <xdr:to>
      <xdr:col>3</xdr:col>
      <xdr:colOff>6773</xdr:colOff>
      <xdr:row>34</xdr:row>
      <xdr:rowOff>114300</xdr:rowOff>
    </xdr:to>
    <xdr:sp macro="" textlink="">
      <xdr:nvSpPr>
        <xdr:cNvPr id="150" name="Text 22"/>
        <xdr:cNvSpPr txBox="1">
          <a:spLocks noChangeArrowheads="1"/>
        </xdr:cNvSpPr>
      </xdr:nvSpPr>
      <xdr:spPr bwMode="auto">
        <a:xfrm>
          <a:off x="2533651" y="5172075"/>
          <a:ext cx="1035472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 (TLB)</a:t>
          </a:r>
        </a:p>
      </xdr:txBody>
    </xdr:sp>
    <xdr:clientData/>
  </xdr:twoCellAnchor>
  <xdr:twoCellAnchor>
    <xdr:from>
      <xdr:col>3</xdr:col>
      <xdr:colOff>142875</xdr:colOff>
      <xdr:row>30</xdr:row>
      <xdr:rowOff>152400</xdr:rowOff>
    </xdr:from>
    <xdr:to>
      <xdr:col>4</xdr:col>
      <xdr:colOff>554787</xdr:colOff>
      <xdr:row>45</xdr:row>
      <xdr:rowOff>77180</xdr:rowOff>
    </xdr:to>
    <xdr:grpSp>
      <xdr:nvGrpSpPr>
        <xdr:cNvPr id="341" name="Grupo 340"/>
        <xdr:cNvGrpSpPr/>
      </xdr:nvGrpSpPr>
      <xdr:grpSpPr>
        <a:xfrm>
          <a:off x="3743325" y="5019675"/>
          <a:ext cx="1831137" cy="2448905"/>
          <a:chOff x="1352253" y="200025"/>
          <a:chExt cx="1831137" cy="2448905"/>
        </a:xfrm>
      </xdr:grpSpPr>
      <xdr:grpSp>
        <xdr:nvGrpSpPr>
          <xdr:cNvPr id="342" name="Grupo 175"/>
          <xdr:cNvGrpSpPr/>
        </xdr:nvGrpSpPr>
        <xdr:grpSpPr>
          <a:xfrm>
            <a:off x="1352253" y="1579668"/>
            <a:ext cx="509513" cy="649182"/>
            <a:chOff x="3343275" y="665268"/>
            <a:chExt cx="501978" cy="649182"/>
          </a:xfrm>
        </xdr:grpSpPr>
        <xdr:sp macro="" textlink="">
          <xdr:nvSpPr>
            <xdr:cNvPr id="407" name="CaixaDeTexto 48"/>
            <xdr:cNvSpPr txBox="1"/>
          </xdr:nvSpPr>
          <xdr:spPr>
            <a:xfrm>
              <a:off x="3343275" y="1017693"/>
              <a:ext cx="501978" cy="2967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0 Kg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Urdume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408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412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3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4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5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6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7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409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410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1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343" name="Grupo 174"/>
          <xdr:cNvGrpSpPr/>
        </xdr:nvGrpSpPr>
        <xdr:grpSpPr>
          <a:xfrm>
            <a:off x="2673877" y="1579669"/>
            <a:ext cx="509513" cy="668231"/>
            <a:chOff x="4645353" y="665269"/>
            <a:chExt cx="501978" cy="668231"/>
          </a:xfrm>
        </xdr:grpSpPr>
        <xdr:grpSp>
          <xdr:nvGrpSpPr>
            <xdr:cNvPr id="396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401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02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03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04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05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06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397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399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00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398" name="CaixaDeTexto 397"/>
            <xdr:cNvSpPr txBox="1"/>
          </xdr:nvSpPr>
          <xdr:spPr>
            <a:xfrm>
              <a:off x="4645353" y="1017693"/>
              <a:ext cx="501978" cy="3158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0 Kg</a:t>
              </a:r>
            </a:p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Urdume</a:t>
              </a:r>
            </a:p>
          </xdr:txBody>
        </xdr:sp>
      </xdr:grpSp>
      <xdr:grpSp>
        <xdr:nvGrpSpPr>
          <xdr:cNvPr id="344" name="Grupo 228"/>
          <xdr:cNvGrpSpPr/>
        </xdr:nvGrpSpPr>
        <xdr:grpSpPr>
          <a:xfrm>
            <a:off x="1352253" y="638175"/>
            <a:ext cx="509513" cy="982557"/>
            <a:chOff x="3343275" y="665268"/>
            <a:chExt cx="501978" cy="982557"/>
          </a:xfrm>
        </xdr:grpSpPr>
        <xdr:sp macro="" textlink="">
          <xdr:nvSpPr>
            <xdr:cNvPr id="385" name="CaixaDeTexto 384"/>
            <xdr:cNvSpPr txBox="1"/>
          </xdr:nvSpPr>
          <xdr:spPr>
            <a:xfrm>
              <a:off x="3343275" y="1017693"/>
              <a:ext cx="501978" cy="63013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0 Kg Trama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386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390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91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2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3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4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95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387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388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9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345" name="Grupo 240"/>
          <xdr:cNvGrpSpPr/>
        </xdr:nvGrpSpPr>
        <xdr:grpSpPr>
          <a:xfrm>
            <a:off x="2673877" y="638176"/>
            <a:ext cx="509513" cy="963505"/>
            <a:chOff x="4645353" y="665269"/>
            <a:chExt cx="501978" cy="963505"/>
          </a:xfrm>
        </xdr:grpSpPr>
        <xdr:grpSp>
          <xdr:nvGrpSpPr>
            <xdr:cNvPr id="374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379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80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1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2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3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4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375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377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78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376" name="CaixaDeTexto 375"/>
            <xdr:cNvSpPr txBox="1"/>
          </xdr:nvSpPr>
          <xdr:spPr>
            <a:xfrm>
              <a:off x="4645353" y="1017693"/>
              <a:ext cx="501978" cy="6110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0 Kg Trama</a:t>
              </a:r>
            </a:p>
          </xdr:txBody>
        </xdr:sp>
      </xdr:grpSp>
      <xdr:grpSp>
        <xdr:nvGrpSpPr>
          <xdr:cNvPr id="346" name="Grupo 113"/>
          <xdr:cNvGrpSpPr/>
        </xdr:nvGrpSpPr>
        <xdr:grpSpPr>
          <a:xfrm>
            <a:off x="1790700" y="200025"/>
            <a:ext cx="914474" cy="2448905"/>
            <a:chOff x="2247900" y="3343275"/>
            <a:chExt cx="914474" cy="2448905"/>
          </a:xfrm>
        </xdr:grpSpPr>
        <xdr:sp macro="" textlink="">
          <xdr:nvSpPr>
            <xdr:cNvPr id="347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48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49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50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351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371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72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73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352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353" name="Empilhadeira01"/>
            <xdr:cNvGrpSpPr>
              <a:grpSpLocks/>
            </xdr:cNvGrpSpPr>
          </xdr:nvGrpSpPr>
          <xdr:grpSpPr bwMode="auto">
            <a:xfrm>
              <a:off x="2845151" y="3703948"/>
              <a:ext cx="285751" cy="257174"/>
              <a:chOff x="1619" y="961"/>
              <a:chExt cx="71" cy="65"/>
            </a:xfrm>
          </xdr:grpSpPr>
          <xdr:sp macro="" textlink="">
            <xdr:nvSpPr>
              <xdr:cNvPr id="363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64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5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6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67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8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9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70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54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55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56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357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361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62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58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59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60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7</xdr:col>
      <xdr:colOff>266700</xdr:colOff>
      <xdr:row>34</xdr:row>
      <xdr:rowOff>9525</xdr:rowOff>
    </xdr:from>
    <xdr:to>
      <xdr:col>9</xdr:col>
      <xdr:colOff>422931</xdr:colOff>
      <xdr:row>41</xdr:row>
      <xdr:rowOff>161925</xdr:rowOff>
    </xdr:to>
    <xdr:grpSp>
      <xdr:nvGrpSpPr>
        <xdr:cNvPr id="418" name="Grupo 417"/>
        <xdr:cNvGrpSpPr/>
      </xdr:nvGrpSpPr>
      <xdr:grpSpPr>
        <a:xfrm>
          <a:off x="7096125" y="5524500"/>
          <a:ext cx="1804056" cy="1285875"/>
          <a:chOff x="4429125" y="666750"/>
          <a:chExt cx="1804056" cy="1285875"/>
        </a:xfrm>
      </xdr:grpSpPr>
      <xdr:sp macro="" textlink="">
        <xdr:nvSpPr>
          <xdr:cNvPr id="419" name="CaixaDeTexto 418"/>
          <xdr:cNvSpPr txBox="1"/>
        </xdr:nvSpPr>
        <xdr:spPr>
          <a:xfrm>
            <a:off x="4429125" y="139869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420" name="Empurrado01"/>
          <xdr:cNvGrpSpPr>
            <a:grpSpLocks/>
          </xdr:cNvGrpSpPr>
        </xdr:nvGrpSpPr>
        <xdr:grpSpPr bwMode="auto">
          <a:xfrm flipV="1">
            <a:off x="4440621" y="1184382"/>
            <a:ext cx="433332" cy="128587"/>
            <a:chOff x="1223" y="590"/>
            <a:chExt cx="238" cy="57"/>
          </a:xfrm>
        </xdr:grpSpPr>
        <xdr:sp macro="" textlink="">
          <xdr:nvSpPr>
            <xdr:cNvPr id="457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58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59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0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1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62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421" name="Estoque01"/>
          <xdr:cNvGrpSpPr>
            <a:grpSpLocks/>
          </xdr:cNvGrpSpPr>
        </xdr:nvGrpSpPr>
        <xdr:grpSpPr bwMode="auto">
          <a:xfrm>
            <a:off x="4509334" y="1046268"/>
            <a:ext cx="288419" cy="329293"/>
            <a:chOff x="1472" y="116"/>
            <a:chExt cx="66" cy="74"/>
          </a:xfrm>
        </xdr:grpSpPr>
        <xdr:sp macro="" textlink="">
          <xdr:nvSpPr>
            <xdr:cNvPr id="455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56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422" name="Empurrado01"/>
          <xdr:cNvGrpSpPr>
            <a:grpSpLocks/>
          </xdr:cNvGrpSpPr>
        </xdr:nvGrpSpPr>
        <xdr:grpSpPr bwMode="auto">
          <a:xfrm flipV="1">
            <a:off x="5778828" y="1189144"/>
            <a:ext cx="433332" cy="128587"/>
            <a:chOff x="1223" y="590"/>
            <a:chExt cx="238" cy="57"/>
          </a:xfrm>
        </xdr:grpSpPr>
        <xdr:sp macro="" textlink="">
          <xdr:nvSpPr>
            <xdr:cNvPr id="449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50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51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52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53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54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423" name="Estoque01"/>
          <xdr:cNvGrpSpPr>
            <a:grpSpLocks/>
          </xdr:cNvGrpSpPr>
        </xdr:nvGrpSpPr>
        <xdr:grpSpPr bwMode="auto">
          <a:xfrm>
            <a:off x="5826453" y="1046269"/>
            <a:ext cx="288419" cy="329293"/>
            <a:chOff x="1472" y="116"/>
            <a:chExt cx="66" cy="74"/>
          </a:xfrm>
        </xdr:grpSpPr>
        <xdr:sp macro="" textlink="">
          <xdr:nvSpPr>
            <xdr:cNvPr id="447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48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424" name="CaixaDeTexto 423"/>
          <xdr:cNvSpPr txBox="1"/>
        </xdr:nvSpPr>
        <xdr:spPr>
          <a:xfrm>
            <a:off x="5731203" y="1398694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  <xdr:grpSp>
        <xdr:nvGrpSpPr>
          <xdr:cNvPr id="425" name="Grupo 141"/>
          <xdr:cNvGrpSpPr/>
        </xdr:nvGrpSpPr>
        <xdr:grpSpPr>
          <a:xfrm>
            <a:off x="4893003" y="666750"/>
            <a:ext cx="866850" cy="1285875"/>
            <a:chOff x="5407353" y="3705225"/>
            <a:chExt cx="866850" cy="1285875"/>
          </a:xfrm>
        </xdr:grpSpPr>
        <xdr:grpSp>
          <xdr:nvGrpSpPr>
            <xdr:cNvPr id="426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444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5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6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427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428" name="Empilhadeira01"/>
            <xdr:cNvGrpSpPr>
              <a:grpSpLocks/>
            </xdr:cNvGrpSpPr>
          </xdr:nvGrpSpPr>
          <xdr:grpSpPr bwMode="auto">
            <a:xfrm>
              <a:off x="5959826" y="4065896"/>
              <a:ext cx="285751" cy="257174"/>
              <a:chOff x="1619" y="961"/>
              <a:chExt cx="71" cy="65"/>
            </a:xfrm>
          </xdr:grpSpPr>
          <xdr:sp macro="" textlink="">
            <xdr:nvSpPr>
              <xdr:cNvPr id="436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37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38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39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40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41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42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43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429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30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31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432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434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35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433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0</xdr:col>
      <xdr:colOff>57150</xdr:colOff>
      <xdr:row>1</xdr:row>
      <xdr:rowOff>0</xdr:rowOff>
    </xdr:from>
    <xdr:to>
      <xdr:col>21</xdr:col>
      <xdr:colOff>609600</xdr:colOff>
      <xdr:row>16</xdr:row>
      <xdr:rowOff>47625</xdr:rowOff>
    </xdr:to>
    <xdr:grpSp>
      <xdr:nvGrpSpPr>
        <xdr:cNvPr id="283" name="Grupo 282"/>
        <xdr:cNvGrpSpPr/>
      </xdr:nvGrpSpPr>
      <xdr:grpSpPr>
        <a:xfrm>
          <a:off x="57150" y="66675"/>
          <a:ext cx="17706975" cy="2581275"/>
          <a:chOff x="57150" y="66675"/>
          <a:chExt cx="17402175" cy="2581275"/>
        </a:xfrm>
      </xdr:grpSpPr>
      <xdr:grpSp>
        <xdr:nvGrpSpPr>
          <xdr:cNvPr id="249" name="FonteExterna01"/>
          <xdr:cNvGrpSpPr>
            <a:grpSpLocks/>
          </xdr:cNvGrpSpPr>
        </xdr:nvGrpSpPr>
        <xdr:grpSpPr bwMode="auto">
          <a:xfrm>
            <a:off x="57150" y="247969"/>
            <a:ext cx="1938487" cy="1402003"/>
            <a:chOff x="1124" y="297"/>
            <a:chExt cx="91" cy="71"/>
          </a:xfrm>
        </xdr:grpSpPr>
        <xdr:sp macro="" textlink="">
          <xdr:nvSpPr>
            <xdr:cNvPr id="274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5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250" name="FonteExterna01"/>
          <xdr:cNvGrpSpPr>
            <a:grpSpLocks/>
          </xdr:cNvGrpSpPr>
        </xdr:nvGrpSpPr>
        <xdr:grpSpPr bwMode="auto">
          <a:xfrm>
            <a:off x="15678402" y="329565"/>
            <a:ext cx="1742824" cy="1284148"/>
            <a:chOff x="1090" y="299"/>
            <a:chExt cx="79" cy="62"/>
          </a:xfrm>
        </xdr:grpSpPr>
        <xdr:sp macro="" textlink="">
          <xdr:nvSpPr>
            <xdr:cNvPr id="272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3" name="Text 22"/>
            <xdr:cNvSpPr txBox="1">
              <a:spLocks noChangeArrowheads="1"/>
            </xdr:cNvSpPr>
          </xdr:nvSpPr>
          <xdr:spPr bwMode="auto">
            <a:xfrm>
              <a:off x="1093" y="328"/>
              <a:ext cx="71" cy="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8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ZERUST</a:t>
              </a:r>
              <a:r>
                <a:rPr lang="pt-BR" sz="1800" b="0" i="0" u="none" strike="noStrike">
                  <a:solidFill>
                    <a:srgbClr val="FF0000"/>
                  </a:solidFill>
                  <a:effectLst/>
                  <a:latin typeface="+mn-lt"/>
                  <a:ea typeface="+mn-ea"/>
                  <a:cs typeface="+mn-cs"/>
                </a:rPr>
                <a:t>      </a:t>
              </a:r>
              <a:r>
                <a:rPr lang="pt-BR" sz="1800">
                  <a:solidFill>
                    <a:srgbClr val="FF0000"/>
                  </a:solidFill>
                </a:rPr>
                <a:t> </a:t>
              </a:r>
              <a:endParaRPr lang="pt-BR" sz="1800" b="0" i="0" strike="noStrike">
                <a:solidFill>
                  <a:srgbClr val="FF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51" name="CaixaDeTexto 250"/>
          <xdr:cNvSpPr txBox="1"/>
        </xdr:nvSpPr>
        <xdr:spPr>
          <a:xfrm>
            <a:off x="5420086" y="505231"/>
            <a:ext cx="2070035" cy="101524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252" name="CaixaDeTexto 251"/>
          <xdr:cNvSpPr txBox="1"/>
        </xdr:nvSpPr>
        <xdr:spPr>
          <a:xfrm>
            <a:off x="10061087" y="724523"/>
            <a:ext cx="1318633" cy="656108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253" name="Conector de seta reta 255"/>
          <xdr:cNvCxnSpPr>
            <a:cxnSpLocks noChangeShapeType="1"/>
          </xdr:cNvCxnSpPr>
        </xdr:nvCxnSpPr>
        <xdr:spPr bwMode="auto">
          <a:xfrm flipV="1">
            <a:off x="11376568" y="1030131"/>
            <a:ext cx="4299897" cy="841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254" name="CaixaDeTexto 253"/>
          <xdr:cNvSpPr txBox="1"/>
        </xdr:nvSpPr>
        <xdr:spPr>
          <a:xfrm>
            <a:off x="8014208" y="712434"/>
            <a:ext cx="736669" cy="65779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255" name="Conector de seta reta 272"/>
          <xdr:cNvCxnSpPr>
            <a:cxnSpLocks noChangeShapeType="1"/>
          </xdr:cNvCxnSpPr>
        </xdr:nvCxnSpPr>
        <xdr:spPr bwMode="auto">
          <a:xfrm flipV="1">
            <a:off x="7498548" y="1037035"/>
            <a:ext cx="5177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56" name="Conector de seta reta 282"/>
          <xdr:cNvCxnSpPr>
            <a:cxnSpLocks noChangeShapeType="1"/>
          </xdr:cNvCxnSpPr>
        </xdr:nvCxnSpPr>
        <xdr:spPr bwMode="auto">
          <a:xfrm rot="10800000">
            <a:off x="1991552" y="1071567"/>
            <a:ext cx="344538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257" name="CaixaDeTexto 256"/>
          <xdr:cNvSpPr txBox="1"/>
        </xdr:nvSpPr>
        <xdr:spPr>
          <a:xfrm>
            <a:off x="3789956" y="797030"/>
            <a:ext cx="992387" cy="55596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258" name="CaixaDeTexto 257"/>
          <xdr:cNvSpPr txBox="1"/>
        </xdr:nvSpPr>
        <xdr:spPr>
          <a:xfrm>
            <a:off x="13126691" y="691713"/>
            <a:ext cx="1052381" cy="66630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259" name="Processo01"/>
          <xdr:cNvGrpSpPr>
            <a:grpSpLocks/>
          </xdr:cNvGrpSpPr>
        </xdr:nvGrpSpPr>
        <xdr:grpSpPr bwMode="auto">
          <a:xfrm>
            <a:off x="15681855" y="1784646"/>
            <a:ext cx="1777470" cy="592229"/>
            <a:chOff x="1276" y="62"/>
            <a:chExt cx="90" cy="60"/>
          </a:xfrm>
        </xdr:grpSpPr>
        <xdr:sp macro="" textlink="">
          <xdr:nvSpPr>
            <xdr:cNvPr id="269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0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1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ysClr val="windowText" lastClr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 Família 5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60" name="Text 22"/>
          <xdr:cNvSpPr txBox="1">
            <a:spLocks noChangeArrowheads="1"/>
          </xdr:cNvSpPr>
        </xdr:nvSpPr>
        <xdr:spPr bwMode="auto">
          <a:xfrm>
            <a:off x="15681855" y="2392412"/>
            <a:ext cx="1777470" cy="255538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3,33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261" name="Conector de seta reta 255"/>
          <xdr:cNvCxnSpPr>
            <a:cxnSpLocks noChangeShapeType="1"/>
          </xdr:cNvCxnSpPr>
        </xdr:nvCxnSpPr>
        <xdr:spPr bwMode="auto">
          <a:xfrm flipV="1">
            <a:off x="8767711" y="1235586"/>
            <a:ext cx="1284965" cy="841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62" name="Conector de seta reta 255"/>
          <xdr:cNvCxnSpPr>
            <a:cxnSpLocks noChangeShapeType="1"/>
          </xdr:cNvCxnSpPr>
        </xdr:nvCxnSpPr>
        <xdr:spPr bwMode="auto">
          <a:xfrm flipV="1">
            <a:off x="8760344" y="881632"/>
            <a:ext cx="1284965" cy="841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263" name="CaixaDeTexto 262"/>
          <xdr:cNvSpPr txBox="1"/>
        </xdr:nvSpPr>
        <xdr:spPr>
          <a:xfrm>
            <a:off x="9003444" y="712425"/>
            <a:ext cx="751400" cy="374673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264" name="Conector angulado 469"/>
          <xdr:cNvCxnSpPr/>
        </xdr:nvCxnSpPr>
        <xdr:spPr>
          <a:xfrm flipH="1" flipV="1">
            <a:off x="8387806" y="700348"/>
            <a:ext cx="7309590" cy="69102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5" name="CaixaDeTexto 264"/>
          <xdr:cNvSpPr txBox="1"/>
        </xdr:nvSpPr>
        <xdr:spPr>
          <a:xfrm>
            <a:off x="11734373" y="66675"/>
            <a:ext cx="1052381" cy="66630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266" name="Conector angulado 477"/>
          <xdr:cNvCxnSpPr>
            <a:stCxn id="254" idx="2"/>
            <a:endCxn id="274" idx="1"/>
          </xdr:cNvCxnSpPr>
        </xdr:nvCxnSpPr>
        <xdr:spPr>
          <a:xfrm rot="5400000">
            <a:off x="5054440" y="-1683392"/>
            <a:ext cx="274562" cy="6392169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67" name="CaixaDeTexto 266"/>
          <xdr:cNvSpPr txBox="1"/>
        </xdr:nvSpPr>
        <xdr:spPr>
          <a:xfrm>
            <a:off x="2431323" y="1479038"/>
            <a:ext cx="837687" cy="32114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268" name="CaixaDeTexto 267"/>
          <xdr:cNvSpPr txBox="1"/>
        </xdr:nvSpPr>
        <xdr:spPr>
          <a:xfrm>
            <a:off x="3787842" y="1479038"/>
            <a:ext cx="1001867" cy="32114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oneCellAnchor>
    <xdr:from>
      <xdr:col>10</xdr:col>
      <xdr:colOff>600075</xdr:colOff>
      <xdr:row>17</xdr:row>
      <xdr:rowOff>114300</xdr:rowOff>
    </xdr:from>
    <xdr:ext cx="1360714" cy="525107"/>
    <xdr:sp macro="" textlink="">
      <xdr:nvSpPr>
        <xdr:cNvPr id="279" name="CaixaDeTexto 278"/>
        <xdr:cNvSpPr txBox="1"/>
      </xdr:nvSpPr>
      <xdr:spPr>
        <a:xfrm>
          <a:off x="9686925" y="2647950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 b="1"/>
            <a:t>Programação Diária (OP)</a:t>
          </a:r>
        </a:p>
      </xdr:txBody>
    </xdr:sp>
    <xdr:clientData/>
  </xdr:oneCellAnchor>
  <xdr:twoCellAnchor>
    <xdr:from>
      <xdr:col>19</xdr:col>
      <xdr:colOff>552450</xdr:colOff>
      <xdr:row>12</xdr:row>
      <xdr:rowOff>152399</xdr:rowOff>
    </xdr:from>
    <xdr:to>
      <xdr:col>21</xdr:col>
      <xdr:colOff>504825</xdr:colOff>
      <xdr:row>13</xdr:row>
      <xdr:rowOff>133349</xdr:rowOff>
    </xdr:to>
    <xdr:sp macro="" textlink="">
      <xdr:nvSpPr>
        <xdr:cNvPr id="276" name="Text 22"/>
        <xdr:cNvSpPr txBox="1">
          <a:spLocks noChangeArrowheads="1"/>
        </xdr:cNvSpPr>
      </xdr:nvSpPr>
      <xdr:spPr bwMode="auto">
        <a:xfrm>
          <a:off x="16059150" y="2095499"/>
          <a:ext cx="1600200" cy="161925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 bobinas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331959</xdr:colOff>
      <xdr:row>25</xdr:row>
      <xdr:rowOff>61219</xdr:rowOff>
    </xdr:from>
    <xdr:to>
      <xdr:col>21</xdr:col>
      <xdr:colOff>53993</xdr:colOff>
      <xdr:row>27</xdr:row>
      <xdr:rowOff>84697</xdr:rowOff>
    </xdr:to>
    <xdr:sp macro="" textlink="">
      <xdr:nvSpPr>
        <xdr:cNvPr id="281" name="Acabados01"/>
        <xdr:cNvSpPr>
          <a:spLocks/>
        </xdr:cNvSpPr>
      </xdr:nvSpPr>
      <xdr:spPr bwMode="auto">
        <a:xfrm rot="19763973">
          <a:off x="11247609" y="4118869"/>
          <a:ext cx="5960909" cy="347328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113187</xdr:colOff>
      <xdr:row>25</xdr:row>
      <xdr:rowOff>35965</xdr:rowOff>
    </xdr:from>
    <xdr:to>
      <xdr:col>17</xdr:col>
      <xdr:colOff>647683</xdr:colOff>
      <xdr:row>30</xdr:row>
      <xdr:rowOff>35963</xdr:rowOff>
    </xdr:to>
    <xdr:grpSp>
      <xdr:nvGrpSpPr>
        <xdr:cNvPr id="282" name="Caminhao01"/>
        <xdr:cNvGrpSpPr>
          <a:grpSpLocks/>
        </xdr:cNvGrpSpPr>
      </xdr:nvGrpSpPr>
      <xdr:grpSpPr bwMode="auto">
        <a:xfrm>
          <a:off x="13210062" y="4093615"/>
          <a:ext cx="1420321" cy="809623"/>
          <a:chOff x="1029" y="32"/>
          <a:chExt cx="85" cy="52"/>
        </a:xfrm>
      </xdr:grpSpPr>
      <xdr:sp macro="" textlink="">
        <xdr:nvSpPr>
          <xdr:cNvPr id="316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7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18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9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0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1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162821</xdr:colOff>
      <xdr:row>26</xdr:row>
      <xdr:rowOff>75424</xdr:rowOff>
    </xdr:from>
    <xdr:to>
      <xdr:col>17</xdr:col>
      <xdr:colOff>210439</xdr:colOff>
      <xdr:row>27</xdr:row>
      <xdr:rowOff>135295</xdr:rowOff>
    </xdr:to>
    <xdr:sp macro="" textlink="">
      <xdr:nvSpPr>
        <xdr:cNvPr id="280" name="Text 22"/>
        <xdr:cNvSpPr txBox="1">
          <a:spLocks noChangeArrowheads="1"/>
        </xdr:cNvSpPr>
      </xdr:nvSpPr>
      <xdr:spPr bwMode="auto">
        <a:xfrm>
          <a:off x="13259696" y="4294999"/>
          <a:ext cx="933443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  <xdr:twoCellAnchor>
    <xdr:from>
      <xdr:col>0</xdr:col>
      <xdr:colOff>85725</xdr:colOff>
      <xdr:row>16</xdr:row>
      <xdr:rowOff>133350</xdr:rowOff>
    </xdr:from>
    <xdr:to>
      <xdr:col>0</xdr:col>
      <xdr:colOff>1390650</xdr:colOff>
      <xdr:row>21</xdr:row>
      <xdr:rowOff>133348</xdr:rowOff>
    </xdr:to>
    <xdr:grpSp>
      <xdr:nvGrpSpPr>
        <xdr:cNvPr id="329" name="Grupo 328"/>
        <xdr:cNvGrpSpPr/>
      </xdr:nvGrpSpPr>
      <xdr:grpSpPr>
        <a:xfrm>
          <a:off x="85725" y="2733675"/>
          <a:ext cx="1304925" cy="809623"/>
          <a:chOff x="17154525" y="3086100"/>
          <a:chExt cx="1420321" cy="809623"/>
        </a:xfrm>
      </xdr:grpSpPr>
      <xdr:sp macro="" textlink="">
        <xdr:nvSpPr>
          <xdr:cNvPr id="323" name="Rectangle 751"/>
          <xdr:cNvSpPr>
            <a:spLocks noChangeArrowheads="1"/>
          </xdr:cNvSpPr>
        </xdr:nvSpPr>
        <xdr:spPr bwMode="auto">
          <a:xfrm>
            <a:off x="18207234" y="3366354"/>
            <a:ext cx="367612" cy="37367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4" name="Oval 752"/>
          <xdr:cNvSpPr>
            <a:spLocks noChangeArrowheads="1"/>
          </xdr:cNvSpPr>
        </xdr:nvSpPr>
        <xdr:spPr bwMode="auto">
          <a:xfrm>
            <a:off x="18274072" y="3724457"/>
            <a:ext cx="20051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5" name="Text 22"/>
          <xdr:cNvSpPr txBox="1">
            <a:spLocks noChangeArrowheads="1"/>
          </xdr:cNvSpPr>
        </xdr:nvSpPr>
        <xdr:spPr bwMode="auto">
          <a:xfrm>
            <a:off x="17154525" y="3086100"/>
            <a:ext cx="1052709" cy="6539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6" name="Oval 755"/>
          <xdr:cNvSpPr>
            <a:spLocks noChangeArrowheads="1"/>
          </xdr:cNvSpPr>
        </xdr:nvSpPr>
        <xdr:spPr bwMode="auto">
          <a:xfrm>
            <a:off x="17238073" y="3724457"/>
            <a:ext cx="18380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7" name="Oval 756"/>
          <xdr:cNvSpPr>
            <a:spLocks noChangeArrowheads="1"/>
          </xdr:cNvSpPr>
        </xdr:nvSpPr>
        <xdr:spPr bwMode="auto">
          <a:xfrm>
            <a:off x="17472009" y="3740026"/>
            <a:ext cx="18380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8" name="Text 22"/>
          <xdr:cNvSpPr txBox="1">
            <a:spLocks noChangeArrowheads="1"/>
          </xdr:cNvSpPr>
        </xdr:nvSpPr>
        <xdr:spPr bwMode="auto">
          <a:xfrm>
            <a:off x="17204159" y="3287484"/>
            <a:ext cx="933443" cy="221796"/>
          </a:xfrm>
          <a:prstGeom prst="rect">
            <a:avLst/>
          </a:prstGeom>
          <a:noFill/>
          <a:ln w="17145">
            <a:solidFill>
              <a:schemeClr val="bg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200" b="1" i="0" strike="noStrike">
                <a:solidFill>
                  <a:srgbClr val="000000"/>
                </a:solidFill>
                <a:latin typeface="Arial"/>
                <a:cs typeface="Arial"/>
              </a:rPr>
              <a:t>quinzenal</a:t>
            </a:r>
          </a:p>
        </xdr:txBody>
      </xdr:sp>
    </xdr:grpSp>
    <xdr:clientData/>
  </xdr:twoCellAnchor>
  <xdr:twoCellAnchor>
    <xdr:from>
      <xdr:col>1</xdr:col>
      <xdr:colOff>205652</xdr:colOff>
      <xdr:row>26</xdr:row>
      <xdr:rowOff>114300</xdr:rowOff>
    </xdr:from>
    <xdr:to>
      <xdr:col>2</xdr:col>
      <xdr:colOff>514534</xdr:colOff>
      <xdr:row>31</xdr:row>
      <xdr:rowOff>96610</xdr:rowOff>
    </xdr:to>
    <xdr:sp macro="" textlink="">
      <xdr:nvSpPr>
        <xdr:cNvPr id="336" name="Explosão 1 335"/>
        <xdr:cNvSpPr/>
      </xdr:nvSpPr>
      <xdr:spPr>
        <a:xfrm rot="19488168">
          <a:off x="1653452" y="4333875"/>
          <a:ext cx="1394732" cy="79193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Setup</a:t>
          </a:r>
          <a:r>
            <a:rPr lang="pt-BR" sz="800" baseline="0"/>
            <a:t> </a:t>
          </a:r>
          <a:r>
            <a:rPr lang="pt-BR" sz="800"/>
            <a:t>elevado</a:t>
          </a:r>
        </a:p>
      </xdr:txBody>
    </xdr:sp>
    <xdr:clientData/>
  </xdr:twoCellAnchor>
  <xdr:twoCellAnchor>
    <xdr:from>
      <xdr:col>0</xdr:col>
      <xdr:colOff>1186727</xdr:colOff>
      <xdr:row>39</xdr:row>
      <xdr:rowOff>19051</xdr:rowOff>
    </xdr:from>
    <xdr:to>
      <xdr:col>2</xdr:col>
      <xdr:colOff>285934</xdr:colOff>
      <xdr:row>44</xdr:row>
      <xdr:rowOff>157844</xdr:rowOff>
    </xdr:to>
    <xdr:sp macro="" textlink="">
      <xdr:nvSpPr>
        <xdr:cNvPr id="337" name="Explosão 1 336"/>
        <xdr:cNvSpPr/>
      </xdr:nvSpPr>
      <xdr:spPr>
        <a:xfrm rot="19514295">
          <a:off x="1186727" y="6343651"/>
          <a:ext cx="1632857" cy="101509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Padrão</a:t>
          </a:r>
          <a:r>
            <a:rPr lang="pt-BR" sz="800" baseline="0"/>
            <a:t> Configuração</a:t>
          </a:r>
          <a:endParaRPr lang="pt-BR" sz="800"/>
        </a:p>
      </xdr:txBody>
    </xdr:sp>
    <xdr:clientData/>
  </xdr:twoCellAnchor>
  <xdr:twoCellAnchor>
    <xdr:from>
      <xdr:col>0</xdr:col>
      <xdr:colOff>1209675</xdr:colOff>
      <xdr:row>44</xdr:row>
      <xdr:rowOff>129268</xdr:rowOff>
    </xdr:from>
    <xdr:to>
      <xdr:col>2</xdr:col>
      <xdr:colOff>404132</xdr:colOff>
      <xdr:row>50</xdr:row>
      <xdr:rowOff>1360</xdr:rowOff>
    </xdr:to>
    <xdr:sp macro="" textlink="">
      <xdr:nvSpPr>
        <xdr:cNvPr id="338" name="Explosão 1 337"/>
        <xdr:cNvSpPr/>
      </xdr:nvSpPr>
      <xdr:spPr>
        <a:xfrm rot="18900003">
          <a:off x="1209675" y="7330168"/>
          <a:ext cx="1728107" cy="97699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r>
            <a:rPr lang="pt-BR" sz="800" baseline="0"/>
            <a:t> Qualidade</a:t>
          </a:r>
          <a:endParaRPr lang="pt-BR" sz="800"/>
        </a:p>
      </xdr:txBody>
    </xdr:sp>
    <xdr:clientData/>
  </xdr:twoCellAnchor>
  <xdr:twoCellAnchor>
    <xdr:from>
      <xdr:col>3</xdr:col>
      <xdr:colOff>85725</xdr:colOff>
      <xdr:row>27</xdr:row>
      <xdr:rowOff>85725</xdr:rowOff>
    </xdr:from>
    <xdr:to>
      <xdr:col>3</xdr:col>
      <xdr:colOff>1347790</xdr:colOff>
      <xdr:row>31</xdr:row>
      <xdr:rowOff>97736</xdr:rowOff>
    </xdr:to>
    <xdr:sp macro="" textlink="">
      <xdr:nvSpPr>
        <xdr:cNvPr id="339" name="Explosão 1 338"/>
        <xdr:cNvSpPr/>
      </xdr:nvSpPr>
      <xdr:spPr>
        <a:xfrm rot="21357695">
          <a:off x="3686175" y="4467225"/>
          <a:ext cx="1262065" cy="65971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3</xdr:col>
      <xdr:colOff>365604</xdr:colOff>
      <xdr:row>44</xdr:row>
      <xdr:rowOff>78680</xdr:rowOff>
    </xdr:from>
    <xdr:to>
      <xdr:col>4</xdr:col>
      <xdr:colOff>411868</xdr:colOff>
      <xdr:row>49</xdr:row>
      <xdr:rowOff>133108</xdr:rowOff>
    </xdr:to>
    <xdr:sp macro="" textlink="">
      <xdr:nvSpPr>
        <xdr:cNvPr id="340" name="Explosão 1 339"/>
        <xdr:cNvSpPr/>
      </xdr:nvSpPr>
      <xdr:spPr>
        <a:xfrm>
          <a:off x="3966054" y="7279580"/>
          <a:ext cx="1465489" cy="97835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Estoque</a:t>
          </a:r>
          <a:r>
            <a:rPr lang="pt-BR" sz="800" baseline="0"/>
            <a:t> sem controle</a:t>
          </a:r>
          <a:endParaRPr lang="pt-BR" sz="800"/>
        </a:p>
      </xdr:txBody>
    </xdr:sp>
    <xdr:clientData/>
  </xdr:twoCellAnchor>
  <xdr:twoCellAnchor>
    <xdr:from>
      <xdr:col>7</xdr:col>
      <xdr:colOff>342900</xdr:colOff>
      <xdr:row>30</xdr:row>
      <xdr:rowOff>47625</xdr:rowOff>
    </xdr:from>
    <xdr:to>
      <xdr:col>8</xdr:col>
      <xdr:colOff>566740</xdr:colOff>
      <xdr:row>34</xdr:row>
      <xdr:rowOff>59636</xdr:rowOff>
    </xdr:to>
    <xdr:sp macro="" textlink="">
      <xdr:nvSpPr>
        <xdr:cNvPr id="463" name="Explosão 1 462"/>
        <xdr:cNvSpPr/>
      </xdr:nvSpPr>
      <xdr:spPr>
        <a:xfrm rot="21357695">
          <a:off x="7172325" y="4914900"/>
          <a:ext cx="1262065" cy="65971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7</xdr:col>
      <xdr:colOff>460854</xdr:colOff>
      <xdr:row>44</xdr:row>
      <xdr:rowOff>59630</xdr:rowOff>
    </xdr:from>
    <xdr:to>
      <xdr:col>9</xdr:col>
      <xdr:colOff>278518</xdr:colOff>
      <xdr:row>49</xdr:row>
      <xdr:rowOff>114058</xdr:rowOff>
    </xdr:to>
    <xdr:sp macro="" textlink="">
      <xdr:nvSpPr>
        <xdr:cNvPr id="464" name="Explosão 1 463"/>
        <xdr:cNvSpPr/>
      </xdr:nvSpPr>
      <xdr:spPr>
        <a:xfrm>
          <a:off x="7290279" y="7260530"/>
          <a:ext cx="1465489" cy="97835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Estoque</a:t>
          </a:r>
          <a:r>
            <a:rPr lang="pt-BR" sz="800" baseline="0"/>
            <a:t> sem controle</a:t>
          </a:r>
          <a:endParaRPr lang="pt-BR" sz="800"/>
        </a:p>
      </xdr:txBody>
    </xdr:sp>
    <xdr:clientData/>
  </xdr:twoCellAnchor>
  <xdr:twoCellAnchor>
    <xdr:from>
      <xdr:col>6</xdr:col>
      <xdr:colOff>1702</xdr:colOff>
      <xdr:row>26</xdr:row>
      <xdr:rowOff>106310</xdr:rowOff>
    </xdr:from>
    <xdr:to>
      <xdr:col>7</xdr:col>
      <xdr:colOff>733318</xdr:colOff>
      <xdr:row>32</xdr:row>
      <xdr:rowOff>103046</xdr:rowOff>
    </xdr:to>
    <xdr:sp macro="" textlink="">
      <xdr:nvSpPr>
        <xdr:cNvPr id="465" name="Explosão 1 464"/>
        <xdr:cNvSpPr/>
      </xdr:nvSpPr>
      <xdr:spPr>
        <a:xfrm rot="1554147">
          <a:off x="6278677" y="4325885"/>
          <a:ext cx="1284066" cy="968286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5</xdr:col>
      <xdr:colOff>62955</xdr:colOff>
      <xdr:row>45</xdr:row>
      <xdr:rowOff>18835</xdr:rowOff>
    </xdr:from>
    <xdr:to>
      <xdr:col>7</xdr:col>
      <xdr:colOff>268421</xdr:colOff>
      <xdr:row>50</xdr:row>
      <xdr:rowOff>103200</xdr:rowOff>
    </xdr:to>
    <xdr:sp macro="" textlink="">
      <xdr:nvSpPr>
        <xdr:cNvPr id="466" name="Explosão 1 465"/>
        <xdr:cNvSpPr/>
      </xdr:nvSpPr>
      <xdr:spPr>
        <a:xfrm>
          <a:off x="5730330" y="7410235"/>
          <a:ext cx="1367516" cy="99876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4</xdr:col>
      <xdr:colOff>243303</xdr:colOff>
      <xdr:row>25</xdr:row>
      <xdr:rowOff>7114</xdr:rowOff>
    </xdr:from>
    <xdr:to>
      <xdr:col>6</xdr:col>
      <xdr:colOff>37025</xdr:colOff>
      <xdr:row>31</xdr:row>
      <xdr:rowOff>109791</xdr:rowOff>
    </xdr:to>
    <xdr:sp macro="" textlink="">
      <xdr:nvSpPr>
        <xdr:cNvPr id="467" name="Explosão 1 466"/>
        <xdr:cNvSpPr/>
      </xdr:nvSpPr>
      <xdr:spPr>
        <a:xfrm rot="16791748">
          <a:off x="5251375" y="4076367"/>
          <a:ext cx="1074227" cy="105102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Controle</a:t>
          </a:r>
          <a:r>
            <a:rPr lang="pt-BR" sz="700" baseline="0"/>
            <a:t> Qualidade</a:t>
          </a:r>
          <a:endParaRPr lang="pt-BR" sz="700"/>
        </a:p>
      </xdr:txBody>
    </xdr:sp>
    <xdr:clientData/>
  </xdr:twoCellAnchor>
  <xdr:twoCellAnchor>
    <xdr:from>
      <xdr:col>3</xdr:col>
      <xdr:colOff>1377128</xdr:colOff>
      <xdr:row>37</xdr:row>
      <xdr:rowOff>57594</xdr:rowOff>
    </xdr:from>
    <xdr:to>
      <xdr:col>5</xdr:col>
      <xdr:colOff>359554</xdr:colOff>
      <xdr:row>44</xdr:row>
      <xdr:rowOff>103992</xdr:rowOff>
    </xdr:to>
    <xdr:sp macro="" textlink="">
      <xdr:nvSpPr>
        <xdr:cNvPr id="468" name="Explosão 1 467"/>
        <xdr:cNvSpPr/>
      </xdr:nvSpPr>
      <xdr:spPr>
        <a:xfrm rot="16910982">
          <a:off x="4878980" y="6156942"/>
          <a:ext cx="1246548" cy="104935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12</xdr:col>
      <xdr:colOff>206469</xdr:colOff>
      <xdr:row>42</xdr:row>
      <xdr:rowOff>187776</xdr:rowOff>
    </xdr:from>
    <xdr:to>
      <xdr:col>13</xdr:col>
      <xdr:colOff>618711</xdr:colOff>
      <xdr:row>49</xdr:row>
      <xdr:rowOff>86054</xdr:rowOff>
    </xdr:to>
    <xdr:sp macro="" textlink="">
      <xdr:nvSpPr>
        <xdr:cNvPr id="469" name="Explosão 1 468"/>
        <xdr:cNvSpPr/>
      </xdr:nvSpPr>
      <xdr:spPr>
        <a:xfrm rot="16910982">
          <a:off x="10421838" y="7098357"/>
          <a:ext cx="1203203" cy="102184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9</xdr:col>
      <xdr:colOff>114300</xdr:colOff>
      <xdr:row>25</xdr:row>
      <xdr:rowOff>123825</xdr:rowOff>
    </xdr:from>
    <xdr:to>
      <xdr:col>11</xdr:col>
      <xdr:colOff>181888</xdr:colOff>
      <xdr:row>31</xdr:row>
      <xdr:rowOff>160933</xdr:rowOff>
    </xdr:to>
    <xdr:sp macro="" textlink="">
      <xdr:nvSpPr>
        <xdr:cNvPr id="470" name="Explosão 1 469"/>
        <xdr:cNvSpPr/>
      </xdr:nvSpPr>
      <xdr:spPr>
        <a:xfrm rot="17563473">
          <a:off x="8730615" y="4042410"/>
          <a:ext cx="1008658" cy="1286788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11</xdr:col>
      <xdr:colOff>225911</xdr:colOff>
      <xdr:row>26</xdr:row>
      <xdr:rowOff>130595</xdr:rowOff>
    </xdr:from>
    <xdr:to>
      <xdr:col>13</xdr:col>
      <xdr:colOff>354372</xdr:colOff>
      <xdr:row>32</xdr:row>
      <xdr:rowOff>129857</xdr:rowOff>
    </xdr:to>
    <xdr:sp macro="" textlink="">
      <xdr:nvSpPr>
        <xdr:cNvPr id="471" name="Explosão 1 470"/>
        <xdr:cNvSpPr/>
      </xdr:nvSpPr>
      <xdr:spPr>
        <a:xfrm rot="2432069">
          <a:off x="9922361" y="4350170"/>
          <a:ext cx="1347661" cy="97081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r>
            <a:rPr lang="pt-BR" sz="800" baseline="0"/>
            <a:t> Qualidade</a:t>
          </a:r>
          <a:endParaRPr lang="pt-BR" sz="800"/>
        </a:p>
      </xdr:txBody>
    </xdr:sp>
    <xdr:clientData/>
  </xdr:twoCellAnchor>
  <xdr:twoCellAnchor>
    <xdr:from>
      <xdr:col>9</xdr:col>
      <xdr:colOff>442231</xdr:colOff>
      <xdr:row>44</xdr:row>
      <xdr:rowOff>160565</xdr:rowOff>
    </xdr:from>
    <xdr:to>
      <xdr:col>11</xdr:col>
      <xdr:colOff>492576</xdr:colOff>
      <xdr:row>50</xdr:row>
      <xdr:rowOff>93890</xdr:rowOff>
    </xdr:to>
    <xdr:sp macro="" textlink="">
      <xdr:nvSpPr>
        <xdr:cNvPr id="472" name="Explosão 1 471"/>
        <xdr:cNvSpPr/>
      </xdr:nvSpPr>
      <xdr:spPr>
        <a:xfrm>
          <a:off x="8919481" y="7361465"/>
          <a:ext cx="1269545" cy="103822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12</xdr:col>
      <xdr:colOff>235382</xdr:colOff>
      <xdr:row>9</xdr:row>
      <xdr:rowOff>9525</xdr:rowOff>
    </xdr:from>
    <xdr:to>
      <xdr:col>14</xdr:col>
      <xdr:colOff>601810</xdr:colOff>
      <xdr:row>15</xdr:row>
      <xdr:rowOff>154580</xdr:rowOff>
    </xdr:to>
    <xdr:sp macro="" textlink="">
      <xdr:nvSpPr>
        <xdr:cNvPr id="474" name="Explosão 1 473"/>
        <xdr:cNvSpPr/>
      </xdr:nvSpPr>
      <xdr:spPr>
        <a:xfrm rot="1029070">
          <a:off x="10541432" y="1466850"/>
          <a:ext cx="1738028" cy="112613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Probl. Liberação de OP</a:t>
          </a:r>
        </a:p>
      </xdr:txBody>
    </xdr:sp>
    <xdr:clientData/>
  </xdr:twoCellAnchor>
  <xdr:twoCellAnchor>
    <xdr:from>
      <xdr:col>12</xdr:col>
      <xdr:colOff>545553</xdr:colOff>
      <xdr:row>17</xdr:row>
      <xdr:rowOff>62917</xdr:rowOff>
    </xdr:from>
    <xdr:to>
      <xdr:col>15</xdr:col>
      <xdr:colOff>373759</xdr:colOff>
      <xdr:row>24</xdr:row>
      <xdr:rowOff>67099</xdr:rowOff>
    </xdr:to>
    <xdr:sp macro="" textlink="">
      <xdr:nvSpPr>
        <xdr:cNvPr id="475" name="Explosão 1 474"/>
        <xdr:cNvSpPr/>
      </xdr:nvSpPr>
      <xdr:spPr>
        <a:xfrm rot="2063156">
          <a:off x="10851603" y="2825167"/>
          <a:ext cx="1952281" cy="1137657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Falta Programação de Produção</a:t>
          </a:r>
        </a:p>
      </xdr:txBody>
    </xdr:sp>
    <xdr:clientData/>
  </xdr:twoCellAnchor>
  <xdr:twoCellAnchor>
    <xdr:from>
      <xdr:col>7</xdr:col>
      <xdr:colOff>161925</xdr:colOff>
      <xdr:row>13</xdr:row>
      <xdr:rowOff>107759</xdr:rowOff>
    </xdr:from>
    <xdr:to>
      <xdr:col>11</xdr:col>
      <xdr:colOff>116971</xdr:colOff>
      <xdr:row>23</xdr:row>
      <xdr:rowOff>87897</xdr:rowOff>
    </xdr:to>
    <xdr:sp macro="" textlink="">
      <xdr:nvSpPr>
        <xdr:cNvPr id="476" name="Explosão 1 475"/>
        <xdr:cNvSpPr/>
      </xdr:nvSpPr>
      <xdr:spPr>
        <a:xfrm rot="164791">
          <a:off x="6991350" y="2231834"/>
          <a:ext cx="2822071" cy="158986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050" b="1"/>
            <a:t>Fluxo</a:t>
          </a:r>
          <a:r>
            <a:rPr lang="pt-BR" sz="1050" b="1" baseline="0"/>
            <a:t> de informação Truncado</a:t>
          </a:r>
          <a:endParaRPr lang="pt-BR" sz="1050" b="1"/>
        </a:p>
      </xdr:txBody>
    </xdr:sp>
    <xdr:clientData/>
  </xdr:twoCellAnchor>
  <xdr:twoCellAnchor>
    <xdr:from>
      <xdr:col>13</xdr:col>
      <xdr:colOff>190500</xdr:colOff>
      <xdr:row>34</xdr:row>
      <xdr:rowOff>28575</xdr:rowOff>
    </xdr:from>
    <xdr:to>
      <xdr:col>14</xdr:col>
      <xdr:colOff>68666</xdr:colOff>
      <xdr:row>41</xdr:row>
      <xdr:rowOff>45438</xdr:rowOff>
    </xdr:to>
    <xdr:grpSp>
      <xdr:nvGrpSpPr>
        <xdr:cNvPr id="334" name="Grupo 333"/>
        <xdr:cNvGrpSpPr/>
      </xdr:nvGrpSpPr>
      <xdr:grpSpPr>
        <a:xfrm>
          <a:off x="11106150" y="5543550"/>
          <a:ext cx="640166" cy="1150338"/>
          <a:chOff x="15506700" y="5353050"/>
          <a:chExt cx="640166" cy="1150338"/>
        </a:xfrm>
      </xdr:grpSpPr>
      <xdr:sp macro="" textlink="">
        <xdr:nvSpPr>
          <xdr:cNvPr id="331" name="CaixaDeTexto 330"/>
          <xdr:cNvSpPr txBox="1"/>
        </xdr:nvSpPr>
        <xdr:spPr>
          <a:xfrm>
            <a:off x="15506700" y="6078905"/>
            <a:ext cx="640166" cy="42448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00"/>
              <a:t>0 Bobina</a:t>
            </a:r>
          </a:p>
        </xdr:txBody>
      </xdr:sp>
      <xdr:sp macro="" textlink="">
        <xdr:nvSpPr>
          <xdr:cNvPr id="332" name="AutoShape 736"/>
          <xdr:cNvSpPr>
            <a:spLocks noChangeArrowheads="1"/>
          </xdr:cNvSpPr>
        </xdr:nvSpPr>
        <xdr:spPr bwMode="auto">
          <a:xfrm>
            <a:off x="15513449" y="5353050"/>
            <a:ext cx="611738" cy="666260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3" name="WordArt 737"/>
          <xdr:cNvSpPr>
            <a:spLocks noChangeArrowheads="1" noChangeShapeType="1" noTextEdit="1"/>
          </xdr:cNvSpPr>
        </xdr:nvSpPr>
        <xdr:spPr bwMode="auto">
          <a:xfrm>
            <a:off x="15726630" y="5650166"/>
            <a:ext cx="231719" cy="333130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2754</xdr:colOff>
      <xdr:row>28</xdr:row>
      <xdr:rowOff>160565</xdr:rowOff>
    </xdr:from>
    <xdr:to>
      <xdr:col>3</xdr:col>
      <xdr:colOff>9526</xdr:colOff>
      <xdr:row>33</xdr:row>
      <xdr:rowOff>16329</xdr:rowOff>
    </xdr:to>
    <xdr:grpSp>
      <xdr:nvGrpSpPr>
        <xdr:cNvPr id="2" name="Processo01"/>
        <xdr:cNvGrpSpPr>
          <a:grpSpLocks/>
        </xdr:cNvGrpSpPr>
      </xdr:nvGrpSpPr>
      <xdr:grpSpPr bwMode="auto">
        <a:xfrm>
          <a:off x="2536404" y="4703990"/>
          <a:ext cx="1073572" cy="665389"/>
          <a:chOff x="1276" y="62"/>
          <a:chExt cx="90" cy="90"/>
        </a:xfrm>
      </xdr:grpSpPr>
      <xdr:sp macro="" textlink="">
        <xdr:nvSpPr>
          <xdr:cNvPr id="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</xdr:col>
      <xdr:colOff>2671</xdr:colOff>
      <xdr:row>34</xdr:row>
      <xdr:rowOff>140155</xdr:rowOff>
    </xdr:from>
    <xdr:to>
      <xdr:col>3</xdr:col>
      <xdr:colOff>9443</xdr:colOff>
      <xdr:row>36</xdr:row>
      <xdr:rowOff>44905</xdr:rowOff>
    </xdr:to>
    <xdr:sp macro="" textlink="">
      <xdr:nvSpPr>
        <xdr:cNvPr id="6" name="Text 22"/>
        <xdr:cNvSpPr txBox="1">
          <a:spLocks noChangeArrowheads="1"/>
        </xdr:cNvSpPr>
      </xdr:nvSpPr>
      <xdr:spPr bwMode="auto">
        <a:xfrm>
          <a:off x="2536321" y="5655130"/>
          <a:ext cx="1073572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82 min. (ULB)</a:t>
          </a:r>
        </a:p>
      </xdr:txBody>
    </xdr:sp>
    <xdr:clientData/>
  </xdr:twoCellAnchor>
  <xdr:twoCellAnchor>
    <xdr:from>
      <xdr:col>2</xdr:col>
      <xdr:colOff>2752</xdr:colOff>
      <xdr:row>36</xdr:row>
      <xdr:rowOff>74840</xdr:rowOff>
    </xdr:from>
    <xdr:to>
      <xdr:col>3</xdr:col>
      <xdr:colOff>9524</xdr:colOff>
      <xdr:row>37</xdr:row>
      <xdr:rowOff>140154</xdr:rowOff>
    </xdr:to>
    <xdr:sp macro="" textlink="">
      <xdr:nvSpPr>
        <xdr:cNvPr id="7" name="Text 22"/>
        <xdr:cNvSpPr txBox="1">
          <a:spLocks noChangeArrowheads="1"/>
        </xdr:cNvSpPr>
      </xdr:nvSpPr>
      <xdr:spPr bwMode="auto">
        <a:xfrm>
          <a:off x="2536402" y="5913665"/>
          <a:ext cx="1073572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2</xdr:col>
      <xdr:colOff>2752</xdr:colOff>
      <xdr:row>39</xdr:row>
      <xdr:rowOff>98667</xdr:rowOff>
    </xdr:from>
    <xdr:to>
      <xdr:col>3</xdr:col>
      <xdr:colOff>9524</xdr:colOff>
      <xdr:row>40</xdr:row>
      <xdr:rowOff>160807</xdr:rowOff>
    </xdr:to>
    <xdr:sp macro="" textlink="">
      <xdr:nvSpPr>
        <xdr:cNvPr id="8" name="Text 22"/>
        <xdr:cNvSpPr txBox="1">
          <a:spLocks noChangeArrowheads="1"/>
        </xdr:cNvSpPr>
      </xdr:nvSpPr>
      <xdr:spPr bwMode="auto">
        <a:xfrm>
          <a:off x="2536402" y="6423267"/>
          <a:ext cx="1073572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2752</xdr:colOff>
      <xdr:row>41</xdr:row>
      <xdr:rowOff>27457</xdr:rowOff>
    </xdr:from>
    <xdr:to>
      <xdr:col>3</xdr:col>
      <xdr:colOff>9524</xdr:colOff>
      <xdr:row>42</xdr:row>
      <xdr:rowOff>89142</xdr:rowOff>
    </xdr:to>
    <xdr:sp macro="" textlink="">
      <xdr:nvSpPr>
        <xdr:cNvPr id="9" name="Text 22"/>
        <xdr:cNvSpPr txBox="1">
          <a:spLocks noChangeArrowheads="1"/>
        </xdr:cNvSpPr>
      </xdr:nvSpPr>
      <xdr:spPr bwMode="auto">
        <a:xfrm>
          <a:off x="2536402" y="6675907"/>
          <a:ext cx="1073572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2</xdr:col>
      <xdr:colOff>2752</xdr:colOff>
      <xdr:row>42</xdr:row>
      <xdr:rowOff>125882</xdr:rowOff>
    </xdr:from>
    <xdr:to>
      <xdr:col>3</xdr:col>
      <xdr:colOff>9524</xdr:colOff>
      <xdr:row>43</xdr:row>
      <xdr:rowOff>189382</xdr:rowOff>
    </xdr:to>
    <xdr:sp macro="" textlink="">
      <xdr:nvSpPr>
        <xdr:cNvPr id="10" name="Text 22"/>
        <xdr:cNvSpPr txBox="1">
          <a:spLocks noChangeArrowheads="1"/>
        </xdr:cNvSpPr>
      </xdr:nvSpPr>
      <xdr:spPr bwMode="auto">
        <a:xfrm>
          <a:off x="2536402" y="6945782"/>
          <a:ext cx="1073572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2</xdr:col>
      <xdr:colOff>2752</xdr:colOff>
      <xdr:row>45</xdr:row>
      <xdr:rowOff>151282</xdr:rowOff>
    </xdr:from>
    <xdr:to>
      <xdr:col>3</xdr:col>
      <xdr:colOff>9524</xdr:colOff>
      <xdr:row>47</xdr:row>
      <xdr:rowOff>152400</xdr:rowOff>
    </xdr:to>
    <xdr:sp macro="" textlink="">
      <xdr:nvSpPr>
        <xdr:cNvPr id="11" name="Text 22"/>
        <xdr:cNvSpPr txBox="1">
          <a:spLocks noChangeArrowheads="1"/>
        </xdr:cNvSpPr>
      </xdr:nvSpPr>
      <xdr:spPr bwMode="auto">
        <a:xfrm>
          <a:off x="2536402" y="7542682"/>
          <a:ext cx="1073572" cy="363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2753</xdr:colOff>
      <xdr:row>44</xdr:row>
      <xdr:rowOff>27457</xdr:rowOff>
    </xdr:from>
    <xdr:to>
      <xdr:col>3</xdr:col>
      <xdr:colOff>9525</xdr:colOff>
      <xdr:row>45</xdr:row>
      <xdr:rowOff>125882</xdr:rowOff>
    </xdr:to>
    <xdr:sp macro="" textlink="">
      <xdr:nvSpPr>
        <xdr:cNvPr id="12" name="Text 22"/>
        <xdr:cNvSpPr txBox="1">
          <a:spLocks noChangeArrowheads="1"/>
        </xdr:cNvSpPr>
      </xdr:nvSpPr>
      <xdr:spPr bwMode="auto">
        <a:xfrm>
          <a:off x="2536403" y="7228357"/>
          <a:ext cx="1073572" cy="2889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2</xdr:col>
      <xdr:colOff>266700</xdr:colOff>
      <xdr:row>31</xdr:row>
      <xdr:rowOff>111579</xdr:rowOff>
    </xdr:from>
    <xdr:to>
      <xdr:col>2</xdr:col>
      <xdr:colOff>457765</xdr:colOff>
      <xdr:row>32</xdr:row>
      <xdr:rowOff>104776</xdr:rowOff>
    </xdr:to>
    <xdr:grpSp>
      <xdr:nvGrpSpPr>
        <xdr:cNvPr id="13" name="Operador01"/>
        <xdr:cNvGrpSpPr>
          <a:grpSpLocks/>
        </xdr:cNvGrpSpPr>
      </xdr:nvGrpSpPr>
      <xdr:grpSpPr bwMode="auto">
        <a:xfrm>
          <a:off x="2800350" y="5140779"/>
          <a:ext cx="191065" cy="155122"/>
          <a:chOff x="1113" y="728"/>
          <a:chExt cx="106" cy="91"/>
        </a:xfrm>
      </xdr:grpSpPr>
      <xdr:sp macro="" textlink="">
        <xdr:nvSpPr>
          <xdr:cNvPr id="1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685832</xdr:colOff>
      <xdr:row>31</xdr:row>
      <xdr:rowOff>83003</xdr:rowOff>
    </xdr:from>
    <xdr:to>
      <xdr:col>2</xdr:col>
      <xdr:colOff>894339</xdr:colOff>
      <xdr:row>32</xdr:row>
      <xdr:rowOff>121103</xdr:rowOff>
    </xdr:to>
    <xdr:sp macro="" textlink="">
      <xdr:nvSpPr>
        <xdr:cNvPr id="16" name="Text 22"/>
        <xdr:cNvSpPr txBox="1">
          <a:spLocks noChangeArrowheads="1"/>
        </xdr:cNvSpPr>
      </xdr:nvSpPr>
      <xdr:spPr bwMode="auto">
        <a:xfrm>
          <a:off x="3219482" y="5112203"/>
          <a:ext cx="208507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919871</xdr:colOff>
      <xdr:row>31</xdr:row>
      <xdr:rowOff>78926</xdr:rowOff>
    </xdr:from>
    <xdr:to>
      <xdr:col>1</xdr:col>
      <xdr:colOff>367421</xdr:colOff>
      <xdr:row>35</xdr:row>
      <xdr:rowOff>10891</xdr:rowOff>
    </xdr:to>
    <xdr:grpSp>
      <xdr:nvGrpSpPr>
        <xdr:cNvPr id="17" name="Estoque01"/>
        <xdr:cNvGrpSpPr>
          <a:grpSpLocks/>
        </xdr:cNvGrpSpPr>
      </xdr:nvGrpSpPr>
      <xdr:grpSpPr bwMode="auto">
        <a:xfrm>
          <a:off x="919871" y="5108126"/>
          <a:ext cx="895350" cy="579665"/>
          <a:chOff x="1472" y="116"/>
          <a:chExt cx="66" cy="74"/>
        </a:xfrm>
      </xdr:grpSpPr>
      <xdr:sp macro="" textlink="">
        <xdr:nvSpPr>
          <xdr:cNvPr id="18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0</xdr:col>
      <xdr:colOff>352426</xdr:colOff>
      <xdr:row>35</xdr:row>
      <xdr:rowOff>48672</xdr:rowOff>
    </xdr:from>
    <xdr:to>
      <xdr:col>1</xdr:col>
      <xdr:colOff>923926</xdr:colOff>
      <xdr:row>39</xdr:row>
      <xdr:rowOff>85725</xdr:rowOff>
    </xdr:to>
    <xdr:sp macro="" textlink="">
      <xdr:nvSpPr>
        <xdr:cNvPr id="20" name="CaixaDeTexto 19"/>
        <xdr:cNvSpPr txBox="1"/>
      </xdr:nvSpPr>
      <xdr:spPr>
        <a:xfrm>
          <a:off x="352426" y="5725572"/>
          <a:ext cx="2019300" cy="6847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200"/>
            <a:t>PP                          = 52.900 Kg</a:t>
          </a:r>
        </a:p>
        <a:p>
          <a:pPr algn="l"/>
          <a:r>
            <a:rPr lang="pt-BR" sz="1200"/>
            <a:t>Anti</a:t>
          </a:r>
          <a:r>
            <a:rPr lang="pt-BR" sz="1200" baseline="0"/>
            <a:t> Fibrilante     =  1.625  Kg</a:t>
          </a:r>
        </a:p>
        <a:p>
          <a:pPr algn="l"/>
          <a:r>
            <a:rPr lang="pt-BR" sz="1200" baseline="0"/>
            <a:t>Corante Branco   =      500 Kg</a:t>
          </a:r>
        </a:p>
      </xdr:txBody>
    </xdr:sp>
    <xdr:clientData/>
  </xdr:twoCellAnchor>
  <xdr:twoCellAnchor>
    <xdr:from>
      <xdr:col>0</xdr:col>
      <xdr:colOff>994682</xdr:colOff>
      <xdr:row>11</xdr:row>
      <xdr:rowOff>14968</xdr:rowOff>
    </xdr:from>
    <xdr:to>
      <xdr:col>0</xdr:col>
      <xdr:colOff>1302204</xdr:colOff>
      <xdr:row>32</xdr:row>
      <xdr:rowOff>102054</xdr:rowOff>
    </xdr:to>
    <xdr:sp macro="" textlink="">
      <xdr:nvSpPr>
        <xdr:cNvPr id="21" name="Acabados01"/>
        <xdr:cNvSpPr>
          <a:spLocks/>
        </xdr:cNvSpPr>
      </xdr:nvSpPr>
      <xdr:spPr bwMode="auto">
        <a:xfrm rot="4638412">
          <a:off x="-600075" y="3390900"/>
          <a:ext cx="3497036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28576</xdr:colOff>
      <xdr:row>30</xdr:row>
      <xdr:rowOff>47625</xdr:rowOff>
    </xdr:from>
    <xdr:to>
      <xdr:col>7</xdr:col>
      <xdr:colOff>9526</xdr:colOff>
      <xdr:row>34</xdr:row>
      <xdr:rowOff>66675</xdr:rowOff>
    </xdr:to>
    <xdr:grpSp>
      <xdr:nvGrpSpPr>
        <xdr:cNvPr id="22" name="Processo01"/>
        <xdr:cNvGrpSpPr>
          <a:grpSpLocks/>
        </xdr:cNvGrpSpPr>
      </xdr:nvGrpSpPr>
      <xdr:grpSpPr bwMode="auto">
        <a:xfrm>
          <a:off x="5695951" y="4914900"/>
          <a:ext cx="1143000" cy="666750"/>
          <a:chOff x="1276" y="62"/>
          <a:chExt cx="90" cy="90"/>
        </a:xfrm>
      </xdr:grpSpPr>
      <xdr:sp macro="" textlink="">
        <xdr:nvSpPr>
          <xdr:cNvPr id="2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TECELAGEM</a:t>
            </a:r>
            <a:endParaRPr lang="pt-BR" sz="900">
              <a:effectLst/>
            </a:endParaRPr>
          </a:p>
          <a:p>
            <a:pPr rtl="0"/>
            <a:r>
              <a:rPr lang="pt-BR" sz="900" b="1" i="0">
                <a:effectLst/>
                <a:latin typeface="+mn-lt"/>
                <a:ea typeface="+mn-ea"/>
                <a:cs typeface="+mn-cs"/>
              </a:rPr>
              <a:t>12 máq. ident.</a:t>
            </a:r>
            <a:endParaRPr lang="pt-BR" sz="900">
              <a:effectLst/>
            </a:endParaRPr>
          </a:p>
        </xdr:txBody>
      </xdr:sp>
    </xdr:grpSp>
    <xdr:clientData/>
  </xdr:twoCellAnchor>
  <xdr:twoCellAnchor>
    <xdr:from>
      <xdr:col>5</xdr:col>
      <xdr:colOff>30817</xdr:colOff>
      <xdr:row>34</xdr:row>
      <xdr:rowOff>92449</xdr:rowOff>
    </xdr:from>
    <xdr:to>
      <xdr:col>7</xdr:col>
      <xdr:colOff>11758</xdr:colOff>
      <xdr:row>36</xdr:row>
      <xdr:rowOff>2242</xdr:rowOff>
    </xdr:to>
    <xdr:sp macro="" textlink="">
      <xdr:nvSpPr>
        <xdr:cNvPr id="26" name="Text 22"/>
        <xdr:cNvSpPr txBox="1">
          <a:spLocks noChangeArrowheads="1"/>
        </xdr:cNvSpPr>
      </xdr:nvSpPr>
      <xdr:spPr bwMode="auto">
        <a:xfrm>
          <a:off x="5698192" y="5607424"/>
          <a:ext cx="1142991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1272,73 min.</a:t>
          </a:r>
        </a:p>
      </xdr:txBody>
    </xdr:sp>
    <xdr:clientData/>
  </xdr:twoCellAnchor>
  <xdr:twoCellAnchor>
    <xdr:from>
      <xdr:col>5</xdr:col>
      <xdr:colOff>30898</xdr:colOff>
      <xdr:row>36</xdr:row>
      <xdr:rowOff>25773</xdr:rowOff>
    </xdr:from>
    <xdr:to>
      <xdr:col>7</xdr:col>
      <xdr:colOff>11839</xdr:colOff>
      <xdr:row>37</xdr:row>
      <xdr:rowOff>92448</xdr:rowOff>
    </xdr:to>
    <xdr:sp macro="" textlink="">
      <xdr:nvSpPr>
        <xdr:cNvPr id="27" name="Text 22"/>
        <xdr:cNvSpPr txBox="1">
          <a:spLocks noChangeArrowheads="1"/>
        </xdr:cNvSpPr>
      </xdr:nvSpPr>
      <xdr:spPr bwMode="auto">
        <a:xfrm>
          <a:off x="5698273" y="5864598"/>
          <a:ext cx="114299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30898</xdr:colOff>
      <xdr:row>37</xdr:row>
      <xdr:rowOff>121023</xdr:rowOff>
    </xdr:from>
    <xdr:to>
      <xdr:col>7</xdr:col>
      <xdr:colOff>11839</xdr:colOff>
      <xdr:row>39</xdr:row>
      <xdr:rowOff>25773</xdr:rowOff>
    </xdr:to>
    <xdr:sp macro="" textlink="">
      <xdr:nvSpPr>
        <xdr:cNvPr id="28" name="Text 22"/>
        <xdr:cNvSpPr txBox="1">
          <a:spLocks noChangeArrowheads="1"/>
        </xdr:cNvSpPr>
      </xdr:nvSpPr>
      <xdr:spPr bwMode="auto">
        <a:xfrm>
          <a:off x="5698273" y="6121773"/>
          <a:ext cx="114299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30898</xdr:colOff>
      <xdr:row>39</xdr:row>
      <xdr:rowOff>54348</xdr:rowOff>
    </xdr:from>
    <xdr:to>
      <xdr:col>7</xdr:col>
      <xdr:colOff>11839</xdr:colOff>
      <xdr:row>40</xdr:row>
      <xdr:rowOff>121023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5698273" y="6378948"/>
          <a:ext cx="114299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1,1764%</a:t>
          </a:r>
        </a:p>
      </xdr:txBody>
    </xdr:sp>
    <xdr:clientData/>
  </xdr:twoCellAnchor>
  <xdr:twoCellAnchor>
    <xdr:from>
      <xdr:col>5</xdr:col>
      <xdr:colOff>30898</xdr:colOff>
      <xdr:row>40</xdr:row>
      <xdr:rowOff>149598</xdr:rowOff>
    </xdr:from>
    <xdr:to>
      <xdr:col>7</xdr:col>
      <xdr:colOff>11839</xdr:colOff>
      <xdr:row>42</xdr:row>
      <xdr:rowOff>54348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5698273" y="6636123"/>
          <a:ext cx="1142991" cy="2381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30898</xdr:colOff>
      <xdr:row>44</xdr:row>
      <xdr:rowOff>16248</xdr:rowOff>
    </xdr:from>
    <xdr:to>
      <xdr:col>7</xdr:col>
      <xdr:colOff>11839</xdr:colOff>
      <xdr:row>46</xdr:row>
      <xdr:rowOff>9525</xdr:rowOff>
    </xdr:to>
    <xdr:sp macro="" textlink="">
      <xdr:nvSpPr>
        <xdr:cNvPr id="31" name="Text 22"/>
        <xdr:cNvSpPr txBox="1">
          <a:spLocks noChangeArrowheads="1"/>
        </xdr:cNvSpPr>
      </xdr:nvSpPr>
      <xdr:spPr bwMode="auto">
        <a:xfrm>
          <a:off x="5698273" y="7217148"/>
          <a:ext cx="1142991" cy="36475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733,6 min/dia</a:t>
          </a:r>
        </a:p>
      </xdr:txBody>
    </xdr:sp>
    <xdr:clientData/>
  </xdr:twoCellAnchor>
  <xdr:twoCellAnchor>
    <xdr:from>
      <xdr:col>5</xdr:col>
      <xdr:colOff>30899</xdr:colOff>
      <xdr:row>42</xdr:row>
      <xdr:rowOff>82923</xdr:rowOff>
    </xdr:from>
    <xdr:to>
      <xdr:col>7</xdr:col>
      <xdr:colOff>11840</xdr:colOff>
      <xdr:row>43</xdr:row>
      <xdr:rowOff>149598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5698274" y="6902823"/>
          <a:ext cx="1142991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54,79%</a:t>
          </a:r>
        </a:p>
      </xdr:txBody>
    </xdr:sp>
    <xdr:clientData/>
  </xdr:twoCellAnchor>
  <xdr:twoCellAnchor>
    <xdr:from>
      <xdr:col>5</xdr:col>
      <xdr:colOff>210099</xdr:colOff>
      <xdr:row>33</xdr:row>
      <xdr:rowOff>0</xdr:rowOff>
    </xdr:from>
    <xdr:to>
      <xdr:col>5</xdr:col>
      <xdr:colOff>422107</xdr:colOff>
      <xdr:row>33</xdr:row>
      <xdr:rowOff>123825</xdr:rowOff>
    </xdr:to>
    <xdr:grpSp>
      <xdr:nvGrpSpPr>
        <xdr:cNvPr id="33" name="Operador01"/>
        <xdr:cNvGrpSpPr>
          <a:grpSpLocks/>
        </xdr:cNvGrpSpPr>
      </xdr:nvGrpSpPr>
      <xdr:grpSpPr bwMode="auto">
        <a:xfrm>
          <a:off x="5877474" y="5353050"/>
          <a:ext cx="212008" cy="123825"/>
          <a:chOff x="1113" y="728"/>
          <a:chExt cx="106" cy="91"/>
        </a:xfrm>
      </xdr:grpSpPr>
      <xdr:sp macro="" textlink="">
        <xdr:nvSpPr>
          <xdr:cNvPr id="3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97882</xdr:colOff>
      <xdr:row>32</xdr:row>
      <xdr:rowOff>130547</xdr:rowOff>
    </xdr:from>
    <xdr:to>
      <xdr:col>6</xdr:col>
      <xdr:colOff>351641</xdr:colOff>
      <xdr:row>34</xdr:row>
      <xdr:rowOff>11765</xdr:rowOff>
    </xdr:to>
    <xdr:sp macro="" textlink="">
      <xdr:nvSpPr>
        <xdr:cNvPr id="36" name="Text 22"/>
        <xdr:cNvSpPr txBox="1">
          <a:spLocks noChangeArrowheads="1"/>
        </xdr:cNvSpPr>
      </xdr:nvSpPr>
      <xdr:spPr bwMode="auto">
        <a:xfrm>
          <a:off x="6374857" y="5321672"/>
          <a:ext cx="253759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10</xdr:col>
      <xdr:colOff>28575</xdr:colOff>
      <xdr:row>30</xdr:row>
      <xdr:rowOff>55771</xdr:rowOff>
    </xdr:from>
    <xdr:to>
      <xdr:col>13</xdr:col>
      <xdr:colOff>1</xdr:colOff>
      <xdr:row>34</xdr:row>
      <xdr:rowOff>74821</xdr:rowOff>
    </xdr:to>
    <xdr:grpSp>
      <xdr:nvGrpSpPr>
        <xdr:cNvPr id="37" name="Processo01"/>
        <xdr:cNvGrpSpPr>
          <a:grpSpLocks/>
        </xdr:cNvGrpSpPr>
      </xdr:nvGrpSpPr>
      <xdr:grpSpPr bwMode="auto">
        <a:xfrm>
          <a:off x="9115425" y="4923046"/>
          <a:ext cx="1800226" cy="666750"/>
          <a:chOff x="1276" y="62"/>
          <a:chExt cx="90" cy="90"/>
        </a:xfrm>
      </xdr:grpSpPr>
      <xdr:sp macro="" textlink="">
        <xdr:nvSpPr>
          <xdr:cNvPr id="3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9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LAMINADORA</a:t>
            </a:r>
          </a:p>
        </xdr:txBody>
      </xdr:sp>
    </xdr:grpSp>
    <xdr:clientData/>
  </xdr:twoCellAnchor>
  <xdr:twoCellAnchor>
    <xdr:from>
      <xdr:col>10</xdr:col>
      <xdr:colOff>26926</xdr:colOff>
      <xdr:row>34</xdr:row>
      <xdr:rowOff>109240</xdr:rowOff>
    </xdr:from>
    <xdr:to>
      <xdr:col>12</xdr:col>
      <xdr:colOff>609575</xdr:colOff>
      <xdr:row>35</xdr:row>
      <xdr:rowOff>149679</xdr:rowOff>
    </xdr:to>
    <xdr:sp macro="" textlink="">
      <xdr:nvSpPr>
        <xdr:cNvPr id="41" name="Text 22"/>
        <xdr:cNvSpPr txBox="1">
          <a:spLocks noChangeArrowheads="1"/>
        </xdr:cNvSpPr>
      </xdr:nvSpPr>
      <xdr:spPr bwMode="auto">
        <a:xfrm>
          <a:off x="9113776" y="5624215"/>
          <a:ext cx="1801849" cy="202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46,66 min.</a:t>
          </a:r>
        </a:p>
      </xdr:txBody>
    </xdr:sp>
    <xdr:clientData/>
  </xdr:twoCellAnchor>
  <xdr:twoCellAnchor>
    <xdr:from>
      <xdr:col>10</xdr:col>
      <xdr:colOff>27035</xdr:colOff>
      <xdr:row>36</xdr:row>
      <xdr:rowOff>36161</xdr:rowOff>
    </xdr:from>
    <xdr:to>
      <xdr:col>13</xdr:col>
      <xdr:colOff>1041</xdr:colOff>
      <xdr:row>37</xdr:row>
      <xdr:rowOff>54428</xdr:rowOff>
    </xdr:to>
    <xdr:sp macro="" textlink="">
      <xdr:nvSpPr>
        <xdr:cNvPr id="42" name="Text 22"/>
        <xdr:cNvSpPr txBox="1">
          <a:spLocks noChangeArrowheads="1"/>
        </xdr:cNvSpPr>
      </xdr:nvSpPr>
      <xdr:spPr bwMode="auto">
        <a:xfrm>
          <a:off x="9113885" y="5874986"/>
          <a:ext cx="1802806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30 min.</a:t>
          </a:r>
        </a:p>
      </xdr:txBody>
    </xdr:sp>
    <xdr:clientData/>
  </xdr:twoCellAnchor>
  <xdr:twoCellAnchor>
    <xdr:from>
      <xdr:col>10</xdr:col>
      <xdr:colOff>27035</xdr:colOff>
      <xdr:row>37</xdr:row>
      <xdr:rowOff>137813</xdr:rowOff>
    </xdr:from>
    <xdr:to>
      <xdr:col>13</xdr:col>
      <xdr:colOff>1041</xdr:colOff>
      <xdr:row>39</xdr:row>
      <xdr:rowOff>13607</xdr:rowOff>
    </xdr:to>
    <xdr:sp macro="" textlink="">
      <xdr:nvSpPr>
        <xdr:cNvPr id="43" name="Text 22"/>
        <xdr:cNvSpPr txBox="1">
          <a:spLocks noChangeArrowheads="1"/>
        </xdr:cNvSpPr>
      </xdr:nvSpPr>
      <xdr:spPr bwMode="auto">
        <a:xfrm>
          <a:off x="9113885" y="6138563"/>
          <a:ext cx="1802806" cy="19964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27034</xdr:colOff>
      <xdr:row>39</xdr:row>
      <xdr:rowOff>64736</xdr:rowOff>
    </xdr:from>
    <xdr:to>
      <xdr:col>13</xdr:col>
      <xdr:colOff>1040</xdr:colOff>
      <xdr:row>40</xdr:row>
      <xdr:rowOff>122464</xdr:rowOff>
    </xdr:to>
    <xdr:sp macro="" textlink="">
      <xdr:nvSpPr>
        <xdr:cNvPr id="44" name="Text 22"/>
        <xdr:cNvSpPr txBox="1">
          <a:spLocks noChangeArrowheads="1"/>
        </xdr:cNvSpPr>
      </xdr:nvSpPr>
      <xdr:spPr bwMode="auto">
        <a:xfrm>
          <a:off x="9113884" y="6389336"/>
          <a:ext cx="1802806" cy="21965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14,411%</a:t>
          </a:r>
        </a:p>
      </xdr:txBody>
    </xdr:sp>
    <xdr:clientData/>
  </xdr:twoCellAnchor>
  <xdr:twoCellAnchor>
    <xdr:from>
      <xdr:col>10</xdr:col>
      <xdr:colOff>27035</xdr:colOff>
      <xdr:row>41</xdr:row>
      <xdr:rowOff>3103</xdr:rowOff>
    </xdr:from>
    <xdr:to>
      <xdr:col>13</xdr:col>
      <xdr:colOff>1041</xdr:colOff>
      <xdr:row>42</xdr:row>
      <xdr:rowOff>54429</xdr:rowOff>
    </xdr:to>
    <xdr:sp macro="" textlink="">
      <xdr:nvSpPr>
        <xdr:cNvPr id="45" name="Text 22"/>
        <xdr:cNvSpPr txBox="1">
          <a:spLocks noChangeArrowheads="1"/>
        </xdr:cNvSpPr>
      </xdr:nvSpPr>
      <xdr:spPr bwMode="auto">
        <a:xfrm>
          <a:off x="9113885" y="6651553"/>
          <a:ext cx="1802806" cy="22277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10</xdr:col>
      <xdr:colOff>27035</xdr:colOff>
      <xdr:row>44</xdr:row>
      <xdr:rowOff>26636</xdr:rowOff>
    </xdr:from>
    <xdr:to>
      <xdr:col>13</xdr:col>
      <xdr:colOff>1041</xdr:colOff>
      <xdr:row>45</xdr:row>
      <xdr:rowOff>122464</xdr:rowOff>
    </xdr:to>
    <xdr:sp macro="" textlink="">
      <xdr:nvSpPr>
        <xdr:cNvPr id="46" name="Text 22"/>
        <xdr:cNvSpPr txBox="1">
          <a:spLocks noChangeArrowheads="1"/>
        </xdr:cNvSpPr>
      </xdr:nvSpPr>
      <xdr:spPr bwMode="auto">
        <a:xfrm>
          <a:off x="9113885" y="7227536"/>
          <a:ext cx="1802806" cy="28632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220,7 min./dia</a:t>
          </a:r>
        </a:p>
      </xdr:txBody>
    </xdr:sp>
    <xdr:clientData/>
  </xdr:twoCellAnchor>
  <xdr:twoCellAnchor>
    <xdr:from>
      <xdr:col>10</xdr:col>
      <xdr:colOff>27036</xdr:colOff>
      <xdr:row>42</xdr:row>
      <xdr:rowOff>99715</xdr:rowOff>
    </xdr:from>
    <xdr:to>
      <xdr:col>13</xdr:col>
      <xdr:colOff>1042</xdr:colOff>
      <xdr:row>43</xdr:row>
      <xdr:rowOff>149679</xdr:rowOff>
    </xdr:to>
    <xdr:sp macro="" textlink="">
      <xdr:nvSpPr>
        <xdr:cNvPr id="47" name="Text 22"/>
        <xdr:cNvSpPr txBox="1">
          <a:spLocks noChangeArrowheads="1"/>
        </xdr:cNvSpPr>
      </xdr:nvSpPr>
      <xdr:spPr bwMode="auto">
        <a:xfrm>
          <a:off x="9113886" y="6919615"/>
          <a:ext cx="1802806" cy="2404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61,39%</a:t>
          </a:r>
        </a:p>
      </xdr:txBody>
    </xdr:sp>
    <xdr:clientData/>
  </xdr:twoCellAnchor>
  <xdr:twoCellAnchor>
    <xdr:from>
      <xdr:col>11</xdr:col>
      <xdr:colOff>46215</xdr:colOff>
      <xdr:row>32</xdr:row>
      <xdr:rowOff>157825</xdr:rowOff>
    </xdr:from>
    <xdr:to>
      <xdr:col>11</xdr:col>
      <xdr:colOff>292947</xdr:colOff>
      <xdr:row>33</xdr:row>
      <xdr:rowOff>129250</xdr:rowOff>
    </xdr:to>
    <xdr:grpSp>
      <xdr:nvGrpSpPr>
        <xdr:cNvPr id="48" name="Operador01"/>
        <xdr:cNvGrpSpPr>
          <a:grpSpLocks/>
        </xdr:cNvGrpSpPr>
      </xdr:nvGrpSpPr>
      <xdr:grpSpPr bwMode="auto">
        <a:xfrm>
          <a:off x="9742665" y="5348950"/>
          <a:ext cx="246732" cy="133350"/>
          <a:chOff x="1113" y="728"/>
          <a:chExt cx="106" cy="91"/>
        </a:xfrm>
      </xdr:grpSpPr>
      <xdr:sp macro="" textlink="">
        <xdr:nvSpPr>
          <xdr:cNvPr id="49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548256</xdr:colOff>
      <xdr:row>32</xdr:row>
      <xdr:rowOff>133731</xdr:rowOff>
    </xdr:from>
    <xdr:to>
      <xdr:col>12</xdr:col>
      <xdr:colOff>227515</xdr:colOff>
      <xdr:row>34</xdr:row>
      <xdr:rowOff>8546</xdr:rowOff>
    </xdr:to>
    <xdr:sp macro="" textlink="">
      <xdr:nvSpPr>
        <xdr:cNvPr id="51" name="Text 22"/>
        <xdr:cNvSpPr txBox="1">
          <a:spLocks noChangeArrowheads="1"/>
        </xdr:cNvSpPr>
      </xdr:nvSpPr>
      <xdr:spPr bwMode="auto">
        <a:xfrm>
          <a:off x="10244706" y="5324856"/>
          <a:ext cx="288859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</xdr:col>
      <xdr:colOff>1082252</xdr:colOff>
      <xdr:row>38</xdr:row>
      <xdr:rowOff>14088</xdr:rowOff>
    </xdr:from>
    <xdr:to>
      <xdr:col>3</xdr:col>
      <xdr:colOff>8951</xdr:colOff>
      <xdr:row>39</xdr:row>
      <xdr:rowOff>76426</xdr:rowOff>
    </xdr:to>
    <xdr:sp macro="" textlink="">
      <xdr:nvSpPr>
        <xdr:cNvPr id="52" name="Text 22"/>
        <xdr:cNvSpPr txBox="1">
          <a:spLocks noChangeArrowheads="1"/>
        </xdr:cNvSpPr>
      </xdr:nvSpPr>
      <xdr:spPr bwMode="auto">
        <a:xfrm>
          <a:off x="2530052" y="6176763"/>
          <a:ext cx="1079349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0</xdr:col>
      <xdr:colOff>93912</xdr:colOff>
      <xdr:row>51</xdr:row>
      <xdr:rowOff>84395</xdr:rowOff>
    </xdr:from>
    <xdr:to>
      <xdr:col>1</xdr:col>
      <xdr:colOff>949298</xdr:colOff>
      <xdr:row>59</xdr:row>
      <xdr:rowOff>151435</xdr:rowOff>
    </xdr:to>
    <xdr:pic>
      <xdr:nvPicPr>
        <xdr:cNvPr id="5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3912" y="8571170"/>
          <a:ext cx="230318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1019182</xdr:colOff>
      <xdr:row>51</xdr:row>
      <xdr:rowOff>76200</xdr:rowOff>
    </xdr:from>
    <xdr:to>
      <xdr:col>3</xdr:col>
      <xdr:colOff>1153028</xdr:colOff>
      <xdr:row>59</xdr:row>
      <xdr:rowOff>143240</xdr:rowOff>
    </xdr:to>
    <xdr:pic>
      <xdr:nvPicPr>
        <xdr:cNvPr id="5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66982" y="8562975"/>
          <a:ext cx="228649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1024627</xdr:colOff>
      <xdr:row>60</xdr:row>
      <xdr:rowOff>88449</xdr:rowOff>
    </xdr:from>
    <xdr:to>
      <xdr:col>3</xdr:col>
      <xdr:colOff>1160593</xdr:colOff>
      <xdr:row>69</xdr:row>
      <xdr:rowOff>30302</xdr:rowOff>
    </xdr:to>
    <xdr:pic>
      <xdr:nvPicPr>
        <xdr:cNvPr id="5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2427" y="10099224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61224</xdr:colOff>
      <xdr:row>51</xdr:row>
      <xdr:rowOff>81643</xdr:rowOff>
    </xdr:from>
    <xdr:to>
      <xdr:col>7</xdr:col>
      <xdr:colOff>578168</xdr:colOff>
      <xdr:row>59</xdr:row>
      <xdr:rowOff>148683</xdr:rowOff>
    </xdr:to>
    <xdr:pic>
      <xdr:nvPicPr>
        <xdr:cNvPr id="5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80899" y="8568418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61241</xdr:colOff>
      <xdr:row>60</xdr:row>
      <xdr:rowOff>92531</xdr:rowOff>
    </xdr:from>
    <xdr:to>
      <xdr:col>7</xdr:col>
      <xdr:colOff>573186</xdr:colOff>
      <xdr:row>69</xdr:row>
      <xdr:rowOff>34384</xdr:rowOff>
    </xdr:to>
    <xdr:pic>
      <xdr:nvPicPr>
        <xdr:cNvPr id="5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80916" y="10103306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439521</xdr:colOff>
      <xdr:row>51</xdr:row>
      <xdr:rowOff>66675</xdr:rowOff>
    </xdr:from>
    <xdr:to>
      <xdr:col>13</xdr:col>
      <xdr:colOff>141867</xdr:colOff>
      <xdr:row>59</xdr:row>
      <xdr:rowOff>133715</xdr:rowOff>
    </xdr:to>
    <xdr:pic>
      <xdr:nvPicPr>
        <xdr:cNvPr id="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16771" y="8553450"/>
          <a:ext cx="2140746" cy="1429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439512</xdr:colOff>
      <xdr:row>60</xdr:row>
      <xdr:rowOff>88449</xdr:rowOff>
    </xdr:from>
    <xdr:to>
      <xdr:col>13</xdr:col>
      <xdr:colOff>141859</xdr:colOff>
      <xdr:row>69</xdr:row>
      <xdr:rowOff>30302</xdr:rowOff>
    </xdr:to>
    <xdr:pic>
      <xdr:nvPicPr>
        <xdr:cNvPr id="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916762" y="10099224"/>
          <a:ext cx="2140747" cy="14277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166007</xdr:colOff>
      <xdr:row>25</xdr:row>
      <xdr:rowOff>104775</xdr:rowOff>
    </xdr:from>
    <xdr:to>
      <xdr:col>2</xdr:col>
      <xdr:colOff>719818</xdr:colOff>
      <xdr:row>28</xdr:row>
      <xdr:rowOff>92529</xdr:rowOff>
    </xdr:to>
    <xdr:grpSp>
      <xdr:nvGrpSpPr>
        <xdr:cNvPr id="60" name="VaVer01"/>
        <xdr:cNvGrpSpPr>
          <a:grpSpLocks/>
        </xdr:cNvGrpSpPr>
      </xdr:nvGrpSpPr>
      <xdr:grpSpPr bwMode="auto">
        <a:xfrm>
          <a:off x="2699657" y="4162425"/>
          <a:ext cx="553811" cy="473529"/>
          <a:chOff x="1367" y="606"/>
          <a:chExt cx="190" cy="124"/>
        </a:xfrm>
      </xdr:grpSpPr>
      <xdr:sp macro="" textlink="">
        <xdr:nvSpPr>
          <xdr:cNvPr id="6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148285</xdr:colOff>
      <xdr:row>26</xdr:row>
      <xdr:rowOff>137433</xdr:rowOff>
    </xdr:from>
    <xdr:to>
      <xdr:col>6</xdr:col>
      <xdr:colOff>175500</xdr:colOff>
      <xdr:row>29</xdr:row>
      <xdr:rowOff>123826</xdr:rowOff>
    </xdr:to>
    <xdr:grpSp>
      <xdr:nvGrpSpPr>
        <xdr:cNvPr id="66" name="VaVer01"/>
        <xdr:cNvGrpSpPr>
          <a:grpSpLocks/>
        </xdr:cNvGrpSpPr>
      </xdr:nvGrpSpPr>
      <xdr:grpSpPr bwMode="auto">
        <a:xfrm>
          <a:off x="5815660" y="4357008"/>
          <a:ext cx="636815" cy="472168"/>
          <a:chOff x="1367" y="606"/>
          <a:chExt cx="190" cy="124"/>
        </a:xfrm>
      </xdr:grpSpPr>
      <xdr:sp macro="" textlink="">
        <xdr:nvSpPr>
          <xdr:cNvPr id="6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302012</xdr:colOff>
      <xdr:row>26</xdr:row>
      <xdr:rowOff>137422</xdr:rowOff>
    </xdr:from>
    <xdr:to>
      <xdr:col>11</xdr:col>
      <xdr:colOff>329226</xdr:colOff>
      <xdr:row>29</xdr:row>
      <xdr:rowOff>125176</xdr:rowOff>
    </xdr:to>
    <xdr:grpSp>
      <xdr:nvGrpSpPr>
        <xdr:cNvPr id="72" name="VaVer01"/>
        <xdr:cNvGrpSpPr>
          <a:grpSpLocks/>
        </xdr:cNvGrpSpPr>
      </xdr:nvGrpSpPr>
      <xdr:grpSpPr bwMode="auto">
        <a:xfrm>
          <a:off x="9388862" y="4356997"/>
          <a:ext cx="636814" cy="473529"/>
          <a:chOff x="1367" y="606"/>
          <a:chExt cx="190" cy="124"/>
        </a:xfrm>
      </xdr:grpSpPr>
      <xdr:sp macro="" textlink="">
        <xdr:nvSpPr>
          <xdr:cNvPr id="73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319089</xdr:colOff>
      <xdr:row>8</xdr:row>
      <xdr:rowOff>85231</xdr:rowOff>
    </xdr:from>
    <xdr:to>
      <xdr:col>12</xdr:col>
      <xdr:colOff>601122</xdr:colOff>
      <xdr:row>30</xdr:row>
      <xdr:rowOff>55771</xdr:rowOff>
    </xdr:to>
    <xdr:cxnSp macro="">
      <xdr:nvCxnSpPr>
        <xdr:cNvPr id="78" name="Conector de seta reta 263"/>
        <xdr:cNvCxnSpPr>
          <a:cxnSpLocks noChangeShapeType="1"/>
          <a:stCxn id="219" idx="2"/>
          <a:endCxn id="40" idx="0"/>
        </xdr:cNvCxnSpPr>
      </xdr:nvCxnSpPr>
      <xdr:spPr bwMode="auto">
        <a:xfrm rot="5400000">
          <a:off x="8690148" y="2706022"/>
          <a:ext cx="3542415" cy="891633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5</xdr:col>
      <xdr:colOff>600077</xdr:colOff>
      <xdr:row>8</xdr:row>
      <xdr:rowOff>85230</xdr:rowOff>
    </xdr:from>
    <xdr:to>
      <xdr:col>12</xdr:col>
      <xdr:colOff>601122</xdr:colOff>
      <xdr:row>30</xdr:row>
      <xdr:rowOff>47624</xdr:rowOff>
    </xdr:to>
    <xdr:cxnSp macro="">
      <xdr:nvCxnSpPr>
        <xdr:cNvPr id="79" name="Conector de seta reta 263"/>
        <xdr:cNvCxnSpPr>
          <a:cxnSpLocks noChangeShapeType="1"/>
          <a:stCxn id="219" idx="2"/>
          <a:endCxn id="25" idx="0"/>
        </xdr:cNvCxnSpPr>
      </xdr:nvCxnSpPr>
      <xdr:spPr bwMode="auto">
        <a:xfrm rot="5400000">
          <a:off x="6820177" y="827905"/>
          <a:ext cx="3534269" cy="463972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2</xdr:col>
      <xdr:colOff>539541</xdr:colOff>
      <xdr:row>8</xdr:row>
      <xdr:rowOff>85231</xdr:rowOff>
    </xdr:from>
    <xdr:to>
      <xdr:col>12</xdr:col>
      <xdr:colOff>601122</xdr:colOff>
      <xdr:row>28</xdr:row>
      <xdr:rowOff>160565</xdr:rowOff>
    </xdr:to>
    <xdr:cxnSp macro="">
      <xdr:nvCxnSpPr>
        <xdr:cNvPr id="80" name="Conector de seta reta 263"/>
        <xdr:cNvCxnSpPr>
          <a:cxnSpLocks noChangeShapeType="1"/>
          <a:stCxn id="219" idx="2"/>
          <a:endCxn id="5" idx="0"/>
        </xdr:cNvCxnSpPr>
      </xdr:nvCxnSpPr>
      <xdr:spPr bwMode="auto">
        <a:xfrm rot="5400000">
          <a:off x="5328502" y="-874680"/>
          <a:ext cx="3323359" cy="7833981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8</xdr:col>
      <xdr:colOff>256299</xdr:colOff>
      <xdr:row>20</xdr:row>
      <xdr:rowOff>68035</xdr:rowOff>
    </xdr:from>
    <xdr:to>
      <xdr:col>8</xdr:col>
      <xdr:colOff>478038</xdr:colOff>
      <xdr:row>34</xdr:row>
      <xdr:rowOff>122172</xdr:rowOff>
    </xdr:to>
    <xdr:grpSp>
      <xdr:nvGrpSpPr>
        <xdr:cNvPr id="81" name="Empurrado01"/>
        <xdr:cNvGrpSpPr>
          <a:grpSpLocks/>
        </xdr:cNvGrpSpPr>
      </xdr:nvGrpSpPr>
      <xdr:grpSpPr bwMode="auto">
        <a:xfrm rot="2749279" flipV="1">
          <a:off x="7074275" y="4365734"/>
          <a:ext cx="2321087" cy="221739"/>
          <a:chOff x="1223" y="590"/>
          <a:chExt cx="238" cy="57"/>
        </a:xfrm>
      </xdr:grpSpPr>
      <xdr:sp macro="" textlink="">
        <xdr:nvSpPr>
          <xdr:cNvPr id="82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4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5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6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7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7</xdr:col>
      <xdr:colOff>751077</xdr:colOff>
      <xdr:row>22</xdr:row>
      <xdr:rowOff>71346</xdr:rowOff>
    </xdr:from>
    <xdr:to>
      <xdr:col>8</xdr:col>
      <xdr:colOff>379602</xdr:colOff>
      <xdr:row>26</xdr:row>
      <xdr:rowOff>4671</xdr:rowOff>
    </xdr:to>
    <xdr:grpSp>
      <xdr:nvGrpSpPr>
        <xdr:cNvPr id="88" name="Estoque01"/>
        <xdr:cNvGrpSpPr>
          <a:grpSpLocks/>
        </xdr:cNvGrpSpPr>
      </xdr:nvGrpSpPr>
      <xdr:grpSpPr bwMode="auto">
        <a:xfrm>
          <a:off x="7580502" y="3643221"/>
          <a:ext cx="666750" cy="581025"/>
          <a:chOff x="1472" y="116"/>
          <a:chExt cx="66" cy="74"/>
        </a:xfrm>
      </xdr:grpSpPr>
      <xdr:sp macro="" textlink="">
        <xdr:nvSpPr>
          <xdr:cNvPr id="89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0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171450</xdr:colOff>
      <xdr:row>26</xdr:row>
      <xdr:rowOff>34599</xdr:rowOff>
    </xdr:from>
    <xdr:to>
      <xdr:col>9</xdr:col>
      <xdr:colOff>447675</xdr:colOff>
      <xdr:row>28</xdr:row>
      <xdr:rowOff>142875</xdr:rowOff>
    </xdr:to>
    <xdr:sp macro="" textlink="">
      <xdr:nvSpPr>
        <xdr:cNvPr id="91" name="CaixaDeTexto 90"/>
        <xdr:cNvSpPr txBox="1"/>
      </xdr:nvSpPr>
      <xdr:spPr>
        <a:xfrm>
          <a:off x="7000875" y="4254174"/>
          <a:ext cx="1924050" cy="4321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/>
            <a:t>polipropileno</a:t>
          </a:r>
          <a:r>
            <a:rPr lang="pt-BR" sz="900" baseline="0"/>
            <a:t>  H193 = 3.900 Kg</a:t>
          </a:r>
        </a:p>
        <a:p>
          <a:pPr algn="ctr"/>
          <a:r>
            <a:rPr lang="pt-BR" sz="900" baseline="0"/>
            <a:t>polipropileno BC818 = 2.1255 kG</a:t>
          </a:r>
          <a:endParaRPr lang="pt-BR" sz="900"/>
        </a:p>
      </xdr:txBody>
    </xdr:sp>
    <xdr:clientData/>
  </xdr:twoCellAnchor>
  <xdr:twoCellAnchor>
    <xdr:from>
      <xdr:col>2</xdr:col>
      <xdr:colOff>1</xdr:colOff>
      <xdr:row>33</xdr:row>
      <xdr:rowOff>47625</xdr:rowOff>
    </xdr:from>
    <xdr:to>
      <xdr:col>3</xdr:col>
      <xdr:colOff>6773</xdr:colOff>
      <xdr:row>34</xdr:row>
      <xdr:rowOff>114300</xdr:rowOff>
    </xdr:to>
    <xdr:sp macro="" textlink="">
      <xdr:nvSpPr>
        <xdr:cNvPr id="92" name="Text 22"/>
        <xdr:cNvSpPr txBox="1">
          <a:spLocks noChangeArrowheads="1"/>
        </xdr:cNvSpPr>
      </xdr:nvSpPr>
      <xdr:spPr bwMode="auto">
        <a:xfrm>
          <a:off x="2533651" y="5400675"/>
          <a:ext cx="1073572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 (TLB)</a:t>
          </a:r>
        </a:p>
      </xdr:txBody>
    </xdr:sp>
    <xdr:clientData/>
  </xdr:twoCellAnchor>
  <xdr:twoCellAnchor>
    <xdr:from>
      <xdr:col>3</xdr:col>
      <xdr:colOff>142875</xdr:colOff>
      <xdr:row>30</xdr:row>
      <xdr:rowOff>152400</xdr:rowOff>
    </xdr:from>
    <xdr:to>
      <xdr:col>4</xdr:col>
      <xdr:colOff>554787</xdr:colOff>
      <xdr:row>45</xdr:row>
      <xdr:rowOff>77180</xdr:rowOff>
    </xdr:to>
    <xdr:grpSp>
      <xdr:nvGrpSpPr>
        <xdr:cNvPr id="93" name="Grupo 92"/>
        <xdr:cNvGrpSpPr/>
      </xdr:nvGrpSpPr>
      <xdr:grpSpPr>
        <a:xfrm>
          <a:off x="3743325" y="5019675"/>
          <a:ext cx="1831137" cy="2448905"/>
          <a:chOff x="1352253" y="200025"/>
          <a:chExt cx="1831137" cy="2448905"/>
        </a:xfrm>
      </xdr:grpSpPr>
      <xdr:grpSp>
        <xdr:nvGrpSpPr>
          <xdr:cNvPr id="94" name="Grupo 175"/>
          <xdr:cNvGrpSpPr/>
        </xdr:nvGrpSpPr>
        <xdr:grpSpPr>
          <a:xfrm>
            <a:off x="1352253" y="1579668"/>
            <a:ext cx="509513" cy="649182"/>
            <a:chOff x="3343275" y="665268"/>
            <a:chExt cx="501978" cy="649182"/>
          </a:xfrm>
        </xdr:grpSpPr>
        <xdr:sp macro="" textlink="">
          <xdr:nvSpPr>
            <xdr:cNvPr id="159" name="CaixaDeTexto 48"/>
            <xdr:cNvSpPr txBox="1"/>
          </xdr:nvSpPr>
          <xdr:spPr>
            <a:xfrm>
              <a:off x="3343275" y="1017693"/>
              <a:ext cx="501978" cy="2967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0 Kg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Urdume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60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164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65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6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7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8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9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61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162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63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95" name="Grupo 174"/>
          <xdr:cNvGrpSpPr/>
        </xdr:nvGrpSpPr>
        <xdr:grpSpPr>
          <a:xfrm>
            <a:off x="2673877" y="1579669"/>
            <a:ext cx="509513" cy="668231"/>
            <a:chOff x="4645353" y="665269"/>
            <a:chExt cx="501978" cy="668231"/>
          </a:xfrm>
        </xdr:grpSpPr>
        <xdr:grpSp>
          <xdr:nvGrpSpPr>
            <xdr:cNvPr id="148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153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54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55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56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57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58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49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151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52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150" name="CaixaDeTexto 149"/>
            <xdr:cNvSpPr txBox="1"/>
          </xdr:nvSpPr>
          <xdr:spPr>
            <a:xfrm>
              <a:off x="4645353" y="1017693"/>
              <a:ext cx="501978" cy="31580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0 Kg</a:t>
              </a:r>
            </a:p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Urdume</a:t>
              </a:r>
            </a:p>
          </xdr:txBody>
        </xdr:sp>
      </xdr:grpSp>
      <xdr:grpSp>
        <xdr:nvGrpSpPr>
          <xdr:cNvPr id="96" name="Grupo 228"/>
          <xdr:cNvGrpSpPr/>
        </xdr:nvGrpSpPr>
        <xdr:grpSpPr>
          <a:xfrm>
            <a:off x="1352253" y="638175"/>
            <a:ext cx="509513" cy="982557"/>
            <a:chOff x="3343275" y="665268"/>
            <a:chExt cx="501978" cy="982557"/>
          </a:xfrm>
        </xdr:grpSpPr>
        <xdr:sp macro="" textlink="">
          <xdr:nvSpPr>
            <xdr:cNvPr id="137" name="CaixaDeTexto 136"/>
            <xdr:cNvSpPr txBox="1"/>
          </xdr:nvSpPr>
          <xdr:spPr>
            <a:xfrm>
              <a:off x="3343275" y="1017693"/>
              <a:ext cx="501978" cy="63013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solidFill>
                    <a:schemeClr val="dk1"/>
                  </a:solidFill>
                  <a:latin typeface="Times New Roman" pitchFamily="18" charset="0"/>
                  <a:ea typeface="+mn-ea"/>
                  <a:cs typeface="Times New Roman" pitchFamily="18" charset="0"/>
                </a:rPr>
                <a:t>0 Kg Trama</a:t>
              </a:r>
              <a:endParaRPr lang="pt-BR" sz="700">
                <a:latin typeface="Times New Roman" pitchFamily="18" charset="0"/>
                <a:cs typeface="Times New Roman" pitchFamily="18" charset="0"/>
              </a:endParaRPr>
            </a:p>
            <a:p>
              <a:pPr algn="ctr"/>
              <a:endParaRPr lang="pt-BR" sz="700"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38" name="Empurrado01"/>
            <xdr:cNvGrpSpPr>
              <a:grpSpLocks/>
            </xdr:cNvGrpSpPr>
          </xdr:nvGrpSpPr>
          <xdr:grpSpPr bwMode="auto">
            <a:xfrm flipV="1">
              <a:off x="3354771" y="803382"/>
              <a:ext cx="433332" cy="128587"/>
              <a:chOff x="1223" y="590"/>
              <a:chExt cx="238" cy="57"/>
            </a:xfrm>
          </xdr:grpSpPr>
          <xdr:sp macro="" textlink="">
            <xdr:nvSpPr>
              <xdr:cNvPr id="142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43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44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45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46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47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39" name="Estoque01"/>
            <xdr:cNvGrpSpPr>
              <a:grpSpLocks/>
            </xdr:cNvGrpSpPr>
          </xdr:nvGrpSpPr>
          <xdr:grpSpPr bwMode="auto">
            <a:xfrm>
              <a:off x="3423484" y="665268"/>
              <a:ext cx="288419" cy="329293"/>
              <a:chOff x="1472" y="116"/>
              <a:chExt cx="66" cy="74"/>
            </a:xfrm>
          </xdr:grpSpPr>
          <xdr:sp macro="" textlink="">
            <xdr:nvSpPr>
              <xdr:cNvPr id="140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41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</xdr:grpSp>
      <xdr:grpSp>
        <xdr:nvGrpSpPr>
          <xdr:cNvPr id="97" name="Grupo 240"/>
          <xdr:cNvGrpSpPr/>
        </xdr:nvGrpSpPr>
        <xdr:grpSpPr>
          <a:xfrm>
            <a:off x="2673877" y="638176"/>
            <a:ext cx="509513" cy="963505"/>
            <a:chOff x="4645353" y="665269"/>
            <a:chExt cx="501978" cy="963505"/>
          </a:xfrm>
        </xdr:grpSpPr>
        <xdr:grpSp>
          <xdr:nvGrpSpPr>
            <xdr:cNvPr id="126" name="Empurrado01"/>
            <xdr:cNvGrpSpPr>
              <a:grpSpLocks/>
            </xdr:cNvGrpSpPr>
          </xdr:nvGrpSpPr>
          <xdr:grpSpPr bwMode="auto">
            <a:xfrm flipV="1">
              <a:off x="4692978" y="808144"/>
              <a:ext cx="433332" cy="128587"/>
              <a:chOff x="1223" y="590"/>
              <a:chExt cx="238" cy="57"/>
            </a:xfrm>
          </xdr:grpSpPr>
          <xdr:sp macro="" textlink="">
            <xdr:nvSpPr>
              <xdr:cNvPr id="131" name="Drawing 46"/>
              <xdr:cNvSpPr>
                <a:spLocks/>
              </xdr:cNvSpPr>
            </xdr:nvSpPr>
            <xdr:spPr bwMode="auto">
              <a:xfrm>
                <a:off x="1223" y="590"/>
                <a:ext cx="238" cy="57"/>
              </a:xfrm>
              <a:custGeom>
                <a:avLst/>
                <a:gdLst>
                  <a:gd name="T0" fmla="*/ 0 w 16384"/>
                  <a:gd name="T1" fmla="*/ 0 h 16384"/>
                  <a:gd name="T2" fmla="*/ 0 w 16384"/>
                  <a:gd name="T3" fmla="*/ 0 h 16384"/>
                  <a:gd name="T4" fmla="*/ 0 w 16384"/>
                  <a:gd name="T5" fmla="*/ 0 h 16384"/>
                  <a:gd name="T6" fmla="*/ 0 w 16384"/>
                  <a:gd name="T7" fmla="*/ 0 h 16384"/>
                  <a:gd name="T8" fmla="*/ 0 w 16384"/>
                  <a:gd name="T9" fmla="*/ 0 h 16384"/>
                  <a:gd name="T10" fmla="*/ 0 w 16384"/>
                  <a:gd name="T11" fmla="*/ 0 h 16384"/>
                  <a:gd name="T12" fmla="*/ 0 w 16384"/>
                  <a:gd name="T13" fmla="*/ 0 h 16384"/>
                  <a:gd name="T14" fmla="*/ 0 w 16384"/>
                  <a:gd name="T15" fmla="*/ 0 h 16384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6384"/>
                  <a:gd name="T25" fmla="*/ 0 h 16384"/>
                  <a:gd name="T26" fmla="*/ 16384 w 16384"/>
                  <a:gd name="T27" fmla="*/ 16384 h 16384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6384" h="16384">
                    <a:moveTo>
                      <a:pt x="12288" y="0"/>
                    </a:moveTo>
                    <a:lnTo>
                      <a:pt x="12288" y="4096"/>
                    </a:lnTo>
                    <a:lnTo>
                      <a:pt x="0" y="4096"/>
                    </a:lnTo>
                    <a:lnTo>
                      <a:pt x="0" y="12288"/>
                    </a:lnTo>
                    <a:lnTo>
                      <a:pt x="12288" y="12288"/>
                    </a:lnTo>
                    <a:lnTo>
                      <a:pt x="12288" y="16384"/>
                    </a:lnTo>
                    <a:lnTo>
                      <a:pt x="16384" y="8192"/>
                    </a:lnTo>
                    <a:lnTo>
                      <a:pt x="12288" y="0"/>
                    </a:lnTo>
                    <a:close/>
                  </a:path>
                </a:pathLst>
              </a:cu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32" name="Rectangle 730"/>
              <xdr:cNvSpPr>
                <a:spLocks noChangeArrowheads="1"/>
              </xdr:cNvSpPr>
            </xdr:nvSpPr>
            <xdr:spPr bwMode="auto">
              <a:xfrm>
                <a:off x="1240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3" name="Rectangle 731"/>
              <xdr:cNvSpPr>
                <a:spLocks noChangeArrowheads="1"/>
              </xdr:cNvSpPr>
            </xdr:nvSpPr>
            <xdr:spPr bwMode="auto">
              <a:xfrm>
                <a:off x="127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4" name="Rectangle 732"/>
              <xdr:cNvSpPr>
                <a:spLocks noChangeArrowheads="1"/>
              </xdr:cNvSpPr>
            </xdr:nvSpPr>
            <xdr:spPr bwMode="auto">
              <a:xfrm>
                <a:off x="1311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5" name="Rectangle 733"/>
              <xdr:cNvSpPr>
                <a:spLocks noChangeArrowheads="1"/>
              </xdr:cNvSpPr>
            </xdr:nvSpPr>
            <xdr:spPr bwMode="auto">
              <a:xfrm>
                <a:off x="1347" y="604"/>
                <a:ext cx="17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6" name="Rectangle 734"/>
              <xdr:cNvSpPr>
                <a:spLocks noChangeArrowheads="1"/>
              </xdr:cNvSpPr>
            </xdr:nvSpPr>
            <xdr:spPr bwMode="auto">
              <a:xfrm>
                <a:off x="1381" y="604"/>
                <a:ext cx="18" cy="28"/>
              </a:xfrm>
              <a:prstGeom prst="rect">
                <a:avLst/>
              </a:prstGeom>
              <a:solidFill>
                <a:srgbClr val="FFFFFF"/>
              </a:solidFill>
              <a:ln w="952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</xdr:grpSp>
        <xdr:grpSp>
          <xdr:nvGrpSpPr>
            <xdr:cNvPr id="127" name="Estoque01"/>
            <xdr:cNvGrpSpPr>
              <a:grpSpLocks/>
            </xdr:cNvGrpSpPr>
          </xdr:nvGrpSpPr>
          <xdr:grpSpPr bwMode="auto">
            <a:xfrm>
              <a:off x="4740603" y="665269"/>
              <a:ext cx="288419" cy="329293"/>
              <a:chOff x="1472" y="116"/>
              <a:chExt cx="66" cy="74"/>
            </a:xfrm>
          </xdr:grpSpPr>
          <xdr:sp macro="" textlink="">
            <xdr:nvSpPr>
              <xdr:cNvPr id="129" name="AutoShape 736"/>
              <xdr:cNvSpPr>
                <a:spLocks noChangeArrowheads="1"/>
              </xdr:cNvSpPr>
            </xdr:nvSpPr>
            <xdr:spPr bwMode="auto">
              <a:xfrm>
                <a:off x="1472" y="116"/>
                <a:ext cx="66" cy="74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30" name="WordArt 737"/>
              <xdr:cNvSpPr>
                <a:spLocks noChangeArrowheads="1" noChangeShapeType="1" noTextEdit="1"/>
              </xdr:cNvSpPr>
            </xdr:nvSpPr>
            <xdr:spPr bwMode="auto">
              <a:xfrm>
                <a:off x="1495" y="149"/>
                <a:ext cx="25" cy="37"/>
              </a:xfrm>
              <a:prstGeom prst="rect">
                <a:avLst/>
              </a:prstGeom>
            </xdr:spPr>
            <xdr:txBody>
              <a:bodyPr wrap="none" fromWordArt="1">
                <a:prstTxWarp prst="textPlain">
                  <a:avLst>
                    <a:gd name="adj" fmla="val 50000"/>
                  </a:avLst>
                </a:prstTxWarp>
              </a:bodyPr>
              <a:lstStyle/>
              <a:p>
                <a:pPr algn="ctr" rtl="0"/>
                <a:r>
                  <a:rPr lang="pt-BR" sz="1400" kern="10" spc="0">
                    <a:ln w="17145">
                      <a:solidFill>
                        <a:srgbClr val="000000"/>
                      </a:solidFill>
                      <a:round/>
                      <a:headEnd/>
                      <a:tailEnd/>
                    </a:ln>
                    <a:solidFill>
                      <a:srgbClr val="000000"/>
                    </a:solidFill>
                    <a:effectLst/>
                    <a:latin typeface="Arial"/>
                    <a:cs typeface="Arial"/>
                  </a:rPr>
                  <a:t>E</a:t>
                </a:r>
              </a:p>
            </xdr:txBody>
          </xdr:sp>
        </xdr:grpSp>
        <xdr:sp macro="" textlink="">
          <xdr:nvSpPr>
            <xdr:cNvPr id="128" name="CaixaDeTexto 127"/>
            <xdr:cNvSpPr txBox="1"/>
          </xdr:nvSpPr>
          <xdr:spPr>
            <a:xfrm>
              <a:off x="4645353" y="1017693"/>
              <a:ext cx="501978" cy="6110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r>
                <a:rPr lang="pt-BR" sz="700">
                  <a:latin typeface="Times New Roman" pitchFamily="18" charset="0"/>
                  <a:cs typeface="Times New Roman" pitchFamily="18" charset="0"/>
                </a:rPr>
                <a:t>0 Kg Trama</a:t>
              </a:r>
            </a:p>
          </xdr:txBody>
        </xdr:sp>
      </xdr:grpSp>
      <xdr:grpSp>
        <xdr:nvGrpSpPr>
          <xdr:cNvPr id="98" name="Grupo 113"/>
          <xdr:cNvGrpSpPr/>
        </xdr:nvGrpSpPr>
        <xdr:grpSpPr>
          <a:xfrm>
            <a:off x="1790700" y="200025"/>
            <a:ext cx="914474" cy="2448905"/>
            <a:chOff x="2247900" y="3343275"/>
            <a:chExt cx="914474" cy="2448905"/>
          </a:xfrm>
        </xdr:grpSpPr>
        <xdr:sp macro="" textlink="">
          <xdr:nvSpPr>
            <xdr:cNvPr id="99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00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01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02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03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123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4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25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104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105" name="Empilhadeira01"/>
            <xdr:cNvGrpSpPr>
              <a:grpSpLocks/>
            </xdr:cNvGrpSpPr>
          </xdr:nvGrpSpPr>
          <xdr:grpSpPr bwMode="auto">
            <a:xfrm>
              <a:off x="2845151" y="3703952"/>
              <a:ext cx="285751" cy="257174"/>
              <a:chOff x="1619" y="961"/>
              <a:chExt cx="71" cy="65"/>
            </a:xfrm>
          </xdr:grpSpPr>
          <xdr:sp macro="" textlink="">
            <xdr:nvSpPr>
              <xdr:cNvPr id="115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16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7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8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19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20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21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22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06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07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08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09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113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4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10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11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12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7</xdr:col>
      <xdr:colOff>266700</xdr:colOff>
      <xdr:row>34</xdr:row>
      <xdr:rowOff>9525</xdr:rowOff>
    </xdr:from>
    <xdr:to>
      <xdr:col>9</xdr:col>
      <xdr:colOff>422931</xdr:colOff>
      <xdr:row>41</xdr:row>
      <xdr:rowOff>161925</xdr:rowOff>
    </xdr:to>
    <xdr:grpSp>
      <xdr:nvGrpSpPr>
        <xdr:cNvPr id="170" name="Grupo 169"/>
        <xdr:cNvGrpSpPr/>
      </xdr:nvGrpSpPr>
      <xdr:grpSpPr>
        <a:xfrm>
          <a:off x="7096125" y="5524500"/>
          <a:ext cx="1804056" cy="1285875"/>
          <a:chOff x="4429125" y="666750"/>
          <a:chExt cx="1804056" cy="1285875"/>
        </a:xfrm>
      </xdr:grpSpPr>
      <xdr:sp macro="" textlink="">
        <xdr:nvSpPr>
          <xdr:cNvPr id="171" name="CaixaDeTexto 170"/>
          <xdr:cNvSpPr txBox="1"/>
        </xdr:nvSpPr>
        <xdr:spPr>
          <a:xfrm>
            <a:off x="4429125" y="139869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172" name="Empurrado01"/>
          <xdr:cNvGrpSpPr>
            <a:grpSpLocks/>
          </xdr:cNvGrpSpPr>
        </xdr:nvGrpSpPr>
        <xdr:grpSpPr bwMode="auto">
          <a:xfrm flipV="1">
            <a:off x="4440621" y="1184382"/>
            <a:ext cx="433332" cy="128587"/>
            <a:chOff x="1223" y="590"/>
            <a:chExt cx="238" cy="57"/>
          </a:xfrm>
        </xdr:grpSpPr>
        <xdr:sp macro="" textlink="">
          <xdr:nvSpPr>
            <xdr:cNvPr id="209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0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11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12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13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14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173" name="Estoque01"/>
          <xdr:cNvGrpSpPr>
            <a:grpSpLocks/>
          </xdr:cNvGrpSpPr>
        </xdr:nvGrpSpPr>
        <xdr:grpSpPr bwMode="auto">
          <a:xfrm>
            <a:off x="4509334" y="1046268"/>
            <a:ext cx="288419" cy="329293"/>
            <a:chOff x="1472" y="116"/>
            <a:chExt cx="66" cy="74"/>
          </a:xfrm>
        </xdr:grpSpPr>
        <xdr:sp macro="" textlink="">
          <xdr:nvSpPr>
            <xdr:cNvPr id="207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8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174" name="Empurrado01"/>
          <xdr:cNvGrpSpPr>
            <a:grpSpLocks/>
          </xdr:cNvGrpSpPr>
        </xdr:nvGrpSpPr>
        <xdr:grpSpPr bwMode="auto">
          <a:xfrm flipV="1">
            <a:off x="5778828" y="1189144"/>
            <a:ext cx="433332" cy="128587"/>
            <a:chOff x="1223" y="590"/>
            <a:chExt cx="238" cy="57"/>
          </a:xfrm>
        </xdr:grpSpPr>
        <xdr:sp macro="" textlink="">
          <xdr:nvSpPr>
            <xdr:cNvPr id="201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02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3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4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5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6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175" name="Estoque01"/>
          <xdr:cNvGrpSpPr>
            <a:grpSpLocks/>
          </xdr:cNvGrpSpPr>
        </xdr:nvGrpSpPr>
        <xdr:grpSpPr bwMode="auto">
          <a:xfrm>
            <a:off x="5826453" y="1046269"/>
            <a:ext cx="288419" cy="329293"/>
            <a:chOff x="1472" y="116"/>
            <a:chExt cx="66" cy="74"/>
          </a:xfrm>
        </xdr:grpSpPr>
        <xdr:sp macro="" textlink="">
          <xdr:nvSpPr>
            <xdr:cNvPr id="199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0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176" name="CaixaDeTexto 175"/>
          <xdr:cNvSpPr txBox="1"/>
        </xdr:nvSpPr>
        <xdr:spPr>
          <a:xfrm>
            <a:off x="5731203" y="1398694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  <xdr:grpSp>
        <xdr:nvGrpSpPr>
          <xdr:cNvPr id="177" name="Grupo 141"/>
          <xdr:cNvGrpSpPr/>
        </xdr:nvGrpSpPr>
        <xdr:grpSpPr>
          <a:xfrm>
            <a:off x="4893003" y="666750"/>
            <a:ext cx="866850" cy="1285875"/>
            <a:chOff x="5407353" y="3705225"/>
            <a:chExt cx="866850" cy="1285875"/>
          </a:xfrm>
        </xdr:grpSpPr>
        <xdr:grpSp>
          <xdr:nvGrpSpPr>
            <xdr:cNvPr id="178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196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97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98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179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180" name="Empilhadeira01"/>
            <xdr:cNvGrpSpPr>
              <a:grpSpLocks/>
            </xdr:cNvGrpSpPr>
          </xdr:nvGrpSpPr>
          <xdr:grpSpPr bwMode="auto">
            <a:xfrm>
              <a:off x="5959826" y="4065900"/>
              <a:ext cx="285751" cy="257174"/>
              <a:chOff x="1619" y="961"/>
              <a:chExt cx="71" cy="65"/>
            </a:xfrm>
          </xdr:grpSpPr>
          <xdr:sp macro="" textlink="">
            <xdr:nvSpPr>
              <xdr:cNvPr id="188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89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0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1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192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3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4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95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81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82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183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184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186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87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85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0</xdr:col>
      <xdr:colOff>57150</xdr:colOff>
      <xdr:row>1</xdr:row>
      <xdr:rowOff>0</xdr:rowOff>
    </xdr:from>
    <xdr:to>
      <xdr:col>21</xdr:col>
      <xdr:colOff>609600</xdr:colOff>
      <xdr:row>16</xdr:row>
      <xdr:rowOff>47625</xdr:rowOff>
    </xdr:to>
    <xdr:grpSp>
      <xdr:nvGrpSpPr>
        <xdr:cNvPr id="215" name="Grupo 214"/>
        <xdr:cNvGrpSpPr/>
      </xdr:nvGrpSpPr>
      <xdr:grpSpPr>
        <a:xfrm>
          <a:off x="57150" y="66675"/>
          <a:ext cx="17706975" cy="2581275"/>
          <a:chOff x="57150" y="66675"/>
          <a:chExt cx="17402175" cy="2581275"/>
        </a:xfrm>
      </xdr:grpSpPr>
      <xdr:grpSp>
        <xdr:nvGrpSpPr>
          <xdr:cNvPr id="216" name="FonteExterna01"/>
          <xdr:cNvGrpSpPr>
            <a:grpSpLocks/>
          </xdr:cNvGrpSpPr>
        </xdr:nvGrpSpPr>
        <xdr:grpSpPr bwMode="auto">
          <a:xfrm>
            <a:off x="57150" y="247969"/>
            <a:ext cx="1938487" cy="1402003"/>
            <a:chOff x="1124" y="297"/>
            <a:chExt cx="91" cy="71"/>
          </a:xfrm>
        </xdr:grpSpPr>
        <xdr:sp macro="" textlink="">
          <xdr:nvSpPr>
            <xdr:cNvPr id="241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42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217" name="FonteExterna01"/>
          <xdr:cNvGrpSpPr>
            <a:grpSpLocks/>
          </xdr:cNvGrpSpPr>
        </xdr:nvGrpSpPr>
        <xdr:grpSpPr bwMode="auto">
          <a:xfrm>
            <a:off x="15678402" y="329565"/>
            <a:ext cx="1742824" cy="1284148"/>
            <a:chOff x="1090" y="299"/>
            <a:chExt cx="79" cy="62"/>
          </a:xfrm>
        </xdr:grpSpPr>
        <xdr:sp macro="" textlink="">
          <xdr:nvSpPr>
            <xdr:cNvPr id="239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40" name="Text 22"/>
            <xdr:cNvSpPr txBox="1">
              <a:spLocks noChangeArrowheads="1"/>
            </xdr:cNvSpPr>
          </xdr:nvSpPr>
          <xdr:spPr bwMode="auto">
            <a:xfrm>
              <a:off x="1093" y="328"/>
              <a:ext cx="71" cy="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8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ZERUST</a:t>
              </a:r>
              <a:r>
                <a:rPr lang="pt-BR" sz="1800" b="0" i="0" u="none" strike="noStrike">
                  <a:solidFill>
                    <a:srgbClr val="FF0000"/>
                  </a:solidFill>
                  <a:effectLst/>
                  <a:latin typeface="+mn-lt"/>
                  <a:ea typeface="+mn-ea"/>
                  <a:cs typeface="+mn-cs"/>
                </a:rPr>
                <a:t>      </a:t>
              </a:r>
              <a:r>
                <a:rPr lang="pt-BR" sz="1800">
                  <a:solidFill>
                    <a:srgbClr val="FF0000"/>
                  </a:solidFill>
                </a:rPr>
                <a:t> </a:t>
              </a:r>
              <a:endParaRPr lang="pt-BR" sz="1800" b="0" i="0" strike="noStrike">
                <a:solidFill>
                  <a:srgbClr val="FF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18" name="CaixaDeTexto 217"/>
          <xdr:cNvSpPr txBox="1"/>
        </xdr:nvSpPr>
        <xdr:spPr>
          <a:xfrm>
            <a:off x="5420086" y="505231"/>
            <a:ext cx="2070035" cy="101524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219" name="CaixaDeTexto 218"/>
          <xdr:cNvSpPr txBox="1"/>
        </xdr:nvSpPr>
        <xdr:spPr>
          <a:xfrm>
            <a:off x="10061087" y="724523"/>
            <a:ext cx="1318633" cy="656108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220" name="Conector de seta reta 255"/>
          <xdr:cNvCxnSpPr>
            <a:cxnSpLocks noChangeShapeType="1"/>
          </xdr:cNvCxnSpPr>
        </xdr:nvCxnSpPr>
        <xdr:spPr bwMode="auto">
          <a:xfrm flipV="1">
            <a:off x="11376568" y="1030131"/>
            <a:ext cx="4299897" cy="841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221" name="CaixaDeTexto 220"/>
          <xdr:cNvSpPr txBox="1"/>
        </xdr:nvSpPr>
        <xdr:spPr>
          <a:xfrm>
            <a:off x="8014208" y="712434"/>
            <a:ext cx="736669" cy="65779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222" name="Conector de seta reta 272"/>
          <xdr:cNvCxnSpPr>
            <a:cxnSpLocks noChangeShapeType="1"/>
          </xdr:cNvCxnSpPr>
        </xdr:nvCxnSpPr>
        <xdr:spPr bwMode="auto">
          <a:xfrm flipV="1">
            <a:off x="7498548" y="1037035"/>
            <a:ext cx="5177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23" name="Conector de seta reta 282"/>
          <xdr:cNvCxnSpPr>
            <a:cxnSpLocks noChangeShapeType="1"/>
          </xdr:cNvCxnSpPr>
        </xdr:nvCxnSpPr>
        <xdr:spPr bwMode="auto">
          <a:xfrm rot="10800000">
            <a:off x="1991552" y="1071567"/>
            <a:ext cx="344538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224" name="CaixaDeTexto 223"/>
          <xdr:cNvSpPr txBox="1"/>
        </xdr:nvSpPr>
        <xdr:spPr>
          <a:xfrm>
            <a:off x="3789956" y="797030"/>
            <a:ext cx="992387" cy="55596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225" name="CaixaDeTexto 224"/>
          <xdr:cNvSpPr txBox="1"/>
        </xdr:nvSpPr>
        <xdr:spPr>
          <a:xfrm>
            <a:off x="13126691" y="691713"/>
            <a:ext cx="1052381" cy="66630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226" name="Processo01"/>
          <xdr:cNvGrpSpPr>
            <a:grpSpLocks/>
          </xdr:cNvGrpSpPr>
        </xdr:nvGrpSpPr>
        <xdr:grpSpPr bwMode="auto">
          <a:xfrm>
            <a:off x="15681855" y="1784649"/>
            <a:ext cx="1777470" cy="592231"/>
            <a:chOff x="1276" y="62"/>
            <a:chExt cx="90" cy="60"/>
          </a:xfrm>
        </xdr:grpSpPr>
        <xdr:sp macro="" textlink="">
          <xdr:nvSpPr>
            <xdr:cNvPr id="236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7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8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ysClr val="windowText" lastClr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 Família 5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227" name="Text 22"/>
          <xdr:cNvSpPr txBox="1">
            <a:spLocks noChangeArrowheads="1"/>
          </xdr:cNvSpPr>
        </xdr:nvSpPr>
        <xdr:spPr bwMode="auto">
          <a:xfrm>
            <a:off x="15681855" y="2392412"/>
            <a:ext cx="1777470" cy="255538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3,33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228" name="Conector de seta reta 255"/>
          <xdr:cNvCxnSpPr>
            <a:cxnSpLocks noChangeShapeType="1"/>
          </xdr:cNvCxnSpPr>
        </xdr:nvCxnSpPr>
        <xdr:spPr bwMode="auto">
          <a:xfrm flipV="1">
            <a:off x="8767711" y="1235586"/>
            <a:ext cx="1284965" cy="841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229" name="Conector de seta reta 255"/>
          <xdr:cNvCxnSpPr>
            <a:cxnSpLocks noChangeShapeType="1"/>
          </xdr:cNvCxnSpPr>
        </xdr:nvCxnSpPr>
        <xdr:spPr bwMode="auto">
          <a:xfrm flipV="1">
            <a:off x="8760344" y="881632"/>
            <a:ext cx="1284965" cy="841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230" name="CaixaDeTexto 229"/>
          <xdr:cNvSpPr txBox="1"/>
        </xdr:nvSpPr>
        <xdr:spPr>
          <a:xfrm>
            <a:off x="9003444" y="712425"/>
            <a:ext cx="751400" cy="374673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231" name="Conector angulado 469"/>
          <xdr:cNvCxnSpPr/>
        </xdr:nvCxnSpPr>
        <xdr:spPr>
          <a:xfrm flipH="1" flipV="1">
            <a:off x="8387806" y="700348"/>
            <a:ext cx="7309590" cy="69102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2" name="CaixaDeTexto 231"/>
          <xdr:cNvSpPr txBox="1"/>
        </xdr:nvSpPr>
        <xdr:spPr>
          <a:xfrm>
            <a:off x="11734373" y="66675"/>
            <a:ext cx="1052381" cy="666306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233" name="Conector angulado 477"/>
          <xdr:cNvCxnSpPr>
            <a:stCxn id="221" idx="2"/>
            <a:endCxn id="241" idx="1"/>
          </xdr:cNvCxnSpPr>
        </xdr:nvCxnSpPr>
        <xdr:spPr>
          <a:xfrm rot="5400000">
            <a:off x="5054440" y="-1683392"/>
            <a:ext cx="274562" cy="6392169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34" name="CaixaDeTexto 233"/>
          <xdr:cNvSpPr txBox="1"/>
        </xdr:nvSpPr>
        <xdr:spPr>
          <a:xfrm>
            <a:off x="2431323" y="1479038"/>
            <a:ext cx="837687" cy="32114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235" name="CaixaDeTexto 234"/>
          <xdr:cNvSpPr txBox="1"/>
        </xdr:nvSpPr>
        <xdr:spPr>
          <a:xfrm>
            <a:off x="3787842" y="1479038"/>
            <a:ext cx="1001867" cy="32114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oneCellAnchor>
    <xdr:from>
      <xdr:col>10</xdr:col>
      <xdr:colOff>600075</xdr:colOff>
      <xdr:row>17</xdr:row>
      <xdr:rowOff>114300</xdr:rowOff>
    </xdr:from>
    <xdr:ext cx="1360714" cy="525107"/>
    <xdr:sp macro="" textlink="">
      <xdr:nvSpPr>
        <xdr:cNvPr id="243" name="CaixaDeTexto 242"/>
        <xdr:cNvSpPr txBox="1"/>
      </xdr:nvSpPr>
      <xdr:spPr>
        <a:xfrm>
          <a:off x="9686925" y="2876550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 b="1"/>
            <a:t>Programação Diária (OP)</a:t>
          </a:r>
        </a:p>
      </xdr:txBody>
    </xdr:sp>
    <xdr:clientData/>
  </xdr:oneCellAnchor>
  <xdr:twoCellAnchor>
    <xdr:from>
      <xdr:col>19</xdr:col>
      <xdr:colOff>552450</xdr:colOff>
      <xdr:row>12</xdr:row>
      <xdr:rowOff>152399</xdr:rowOff>
    </xdr:from>
    <xdr:to>
      <xdr:col>21</xdr:col>
      <xdr:colOff>504825</xdr:colOff>
      <xdr:row>13</xdr:row>
      <xdr:rowOff>133349</xdr:rowOff>
    </xdr:to>
    <xdr:sp macro="" textlink="">
      <xdr:nvSpPr>
        <xdr:cNvPr id="244" name="Text 22"/>
        <xdr:cNvSpPr txBox="1">
          <a:spLocks noChangeArrowheads="1"/>
        </xdr:cNvSpPr>
      </xdr:nvSpPr>
      <xdr:spPr bwMode="auto">
        <a:xfrm>
          <a:off x="16059150" y="2095499"/>
          <a:ext cx="1600200" cy="161925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 bobinas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13</xdr:col>
      <xdr:colOff>307004</xdr:colOff>
      <xdr:row>25</xdr:row>
      <xdr:rowOff>72695</xdr:rowOff>
    </xdr:from>
    <xdr:to>
      <xdr:col>21</xdr:col>
      <xdr:colOff>150894</xdr:colOff>
      <xdr:row>27</xdr:row>
      <xdr:rowOff>96173</xdr:rowOff>
    </xdr:to>
    <xdr:sp macro="" textlink="">
      <xdr:nvSpPr>
        <xdr:cNvPr id="248" name="Acabados01"/>
        <xdr:cNvSpPr>
          <a:spLocks/>
        </xdr:cNvSpPr>
      </xdr:nvSpPr>
      <xdr:spPr bwMode="auto">
        <a:xfrm rot="19780276">
          <a:off x="11222654" y="4130345"/>
          <a:ext cx="6082765" cy="347328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189382</xdr:colOff>
      <xdr:row>25</xdr:row>
      <xdr:rowOff>26440</xdr:rowOff>
    </xdr:from>
    <xdr:to>
      <xdr:col>17</xdr:col>
      <xdr:colOff>723878</xdr:colOff>
      <xdr:row>30</xdr:row>
      <xdr:rowOff>26438</xdr:rowOff>
    </xdr:to>
    <xdr:grpSp>
      <xdr:nvGrpSpPr>
        <xdr:cNvPr id="249" name="Caminhao01"/>
        <xdr:cNvGrpSpPr>
          <a:grpSpLocks/>
        </xdr:cNvGrpSpPr>
      </xdr:nvGrpSpPr>
      <xdr:grpSpPr bwMode="auto">
        <a:xfrm>
          <a:off x="13286257" y="4084090"/>
          <a:ext cx="1420321" cy="809623"/>
          <a:chOff x="1029" y="32"/>
          <a:chExt cx="85" cy="52"/>
        </a:xfrm>
      </xdr:grpSpPr>
      <xdr:sp macro="" textlink="">
        <xdr:nvSpPr>
          <xdr:cNvPr id="282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3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4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5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6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7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239021</xdr:colOff>
      <xdr:row>26</xdr:row>
      <xdr:rowOff>65899</xdr:rowOff>
    </xdr:from>
    <xdr:to>
      <xdr:col>17</xdr:col>
      <xdr:colOff>286639</xdr:colOff>
      <xdr:row>27</xdr:row>
      <xdr:rowOff>125770</xdr:rowOff>
    </xdr:to>
    <xdr:sp macro="" textlink="">
      <xdr:nvSpPr>
        <xdr:cNvPr id="247" name="Text 22"/>
        <xdr:cNvSpPr txBox="1">
          <a:spLocks noChangeArrowheads="1"/>
        </xdr:cNvSpPr>
      </xdr:nvSpPr>
      <xdr:spPr bwMode="auto">
        <a:xfrm>
          <a:off x="13335896" y="4285474"/>
          <a:ext cx="933443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  <xdr:twoCellAnchor>
    <xdr:from>
      <xdr:col>0</xdr:col>
      <xdr:colOff>85725</xdr:colOff>
      <xdr:row>16</xdr:row>
      <xdr:rowOff>133350</xdr:rowOff>
    </xdr:from>
    <xdr:to>
      <xdr:col>0</xdr:col>
      <xdr:colOff>1390650</xdr:colOff>
      <xdr:row>21</xdr:row>
      <xdr:rowOff>133348</xdr:rowOff>
    </xdr:to>
    <xdr:grpSp>
      <xdr:nvGrpSpPr>
        <xdr:cNvPr id="289" name="Grupo 288"/>
        <xdr:cNvGrpSpPr/>
      </xdr:nvGrpSpPr>
      <xdr:grpSpPr>
        <a:xfrm>
          <a:off x="85725" y="2733675"/>
          <a:ext cx="1304925" cy="809623"/>
          <a:chOff x="17154525" y="3086100"/>
          <a:chExt cx="1420321" cy="809623"/>
        </a:xfrm>
      </xdr:grpSpPr>
      <xdr:sp macro="" textlink="">
        <xdr:nvSpPr>
          <xdr:cNvPr id="290" name="Rectangle 751"/>
          <xdr:cNvSpPr>
            <a:spLocks noChangeArrowheads="1"/>
          </xdr:cNvSpPr>
        </xdr:nvSpPr>
        <xdr:spPr bwMode="auto">
          <a:xfrm>
            <a:off x="18207234" y="3366354"/>
            <a:ext cx="367612" cy="37367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1" name="Oval 752"/>
          <xdr:cNvSpPr>
            <a:spLocks noChangeArrowheads="1"/>
          </xdr:cNvSpPr>
        </xdr:nvSpPr>
        <xdr:spPr bwMode="auto">
          <a:xfrm>
            <a:off x="18274072" y="3724457"/>
            <a:ext cx="20051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2" name="Text 22"/>
          <xdr:cNvSpPr txBox="1">
            <a:spLocks noChangeArrowheads="1"/>
          </xdr:cNvSpPr>
        </xdr:nvSpPr>
        <xdr:spPr bwMode="auto">
          <a:xfrm>
            <a:off x="17154525" y="3086100"/>
            <a:ext cx="1052709" cy="6539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3" name="Oval 755"/>
          <xdr:cNvSpPr>
            <a:spLocks noChangeArrowheads="1"/>
          </xdr:cNvSpPr>
        </xdr:nvSpPr>
        <xdr:spPr bwMode="auto">
          <a:xfrm>
            <a:off x="17238073" y="3724457"/>
            <a:ext cx="18380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4" name="Oval 756"/>
          <xdr:cNvSpPr>
            <a:spLocks noChangeArrowheads="1"/>
          </xdr:cNvSpPr>
        </xdr:nvSpPr>
        <xdr:spPr bwMode="auto">
          <a:xfrm>
            <a:off x="17472009" y="3740026"/>
            <a:ext cx="183806" cy="155697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5" name="Text 22"/>
          <xdr:cNvSpPr txBox="1">
            <a:spLocks noChangeArrowheads="1"/>
          </xdr:cNvSpPr>
        </xdr:nvSpPr>
        <xdr:spPr bwMode="auto">
          <a:xfrm>
            <a:off x="17204159" y="3287484"/>
            <a:ext cx="933443" cy="221796"/>
          </a:xfrm>
          <a:prstGeom prst="rect">
            <a:avLst/>
          </a:prstGeom>
          <a:noFill/>
          <a:ln w="17145">
            <a:solidFill>
              <a:schemeClr val="bg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200" b="1" i="0" strike="noStrike">
                <a:solidFill>
                  <a:srgbClr val="000000"/>
                </a:solidFill>
                <a:latin typeface="Arial"/>
                <a:cs typeface="Arial"/>
              </a:rPr>
              <a:t>quinzenal</a:t>
            </a:r>
          </a:p>
        </xdr:txBody>
      </xdr:sp>
    </xdr:grpSp>
    <xdr:clientData/>
  </xdr:twoCellAnchor>
  <xdr:twoCellAnchor>
    <xdr:from>
      <xdr:col>13</xdr:col>
      <xdr:colOff>171450</xdr:colOff>
      <xdr:row>34</xdr:row>
      <xdr:rowOff>28575</xdr:rowOff>
    </xdr:from>
    <xdr:to>
      <xdr:col>14</xdr:col>
      <xdr:colOff>49616</xdr:colOff>
      <xdr:row>41</xdr:row>
      <xdr:rowOff>45438</xdr:rowOff>
    </xdr:to>
    <xdr:grpSp>
      <xdr:nvGrpSpPr>
        <xdr:cNvPr id="300" name="Grupo 299"/>
        <xdr:cNvGrpSpPr/>
      </xdr:nvGrpSpPr>
      <xdr:grpSpPr>
        <a:xfrm>
          <a:off x="11087100" y="5543550"/>
          <a:ext cx="640166" cy="1150338"/>
          <a:chOff x="14744700" y="5676900"/>
          <a:chExt cx="640166" cy="1150338"/>
        </a:xfrm>
      </xdr:grpSpPr>
      <xdr:sp macro="" textlink="">
        <xdr:nvSpPr>
          <xdr:cNvPr id="297" name="CaixaDeTexto 296"/>
          <xdr:cNvSpPr txBox="1"/>
        </xdr:nvSpPr>
        <xdr:spPr>
          <a:xfrm>
            <a:off x="14744700" y="6402755"/>
            <a:ext cx="640166" cy="424483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000"/>
              <a:t>0 Bobina</a:t>
            </a:r>
          </a:p>
        </xdr:txBody>
      </xdr:sp>
      <xdr:sp macro="" textlink="">
        <xdr:nvSpPr>
          <xdr:cNvPr id="298" name="AutoShape 736"/>
          <xdr:cNvSpPr>
            <a:spLocks noChangeArrowheads="1"/>
          </xdr:cNvSpPr>
        </xdr:nvSpPr>
        <xdr:spPr bwMode="auto">
          <a:xfrm>
            <a:off x="14751449" y="5676900"/>
            <a:ext cx="611738" cy="666260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99" name="WordArt 737"/>
          <xdr:cNvSpPr>
            <a:spLocks noChangeArrowheads="1" noChangeShapeType="1" noTextEdit="1"/>
          </xdr:cNvSpPr>
        </xdr:nvSpPr>
        <xdr:spPr bwMode="auto">
          <a:xfrm>
            <a:off x="14964630" y="5974016"/>
            <a:ext cx="231719" cy="333130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12</xdr:row>
      <xdr:rowOff>47625</xdr:rowOff>
    </xdr:from>
    <xdr:to>
      <xdr:col>2</xdr:col>
      <xdr:colOff>57150</xdr:colOff>
      <xdr:row>13</xdr:row>
      <xdr:rowOff>142875</xdr:rowOff>
    </xdr:to>
    <xdr:sp macro="" textlink="">
      <xdr:nvSpPr>
        <xdr:cNvPr id="2" name="Text 155"/>
        <xdr:cNvSpPr txBox="1">
          <a:spLocks noChangeArrowheads="1"/>
        </xdr:cNvSpPr>
      </xdr:nvSpPr>
      <xdr:spPr bwMode="auto">
        <a:xfrm>
          <a:off x="381000" y="2333625"/>
          <a:ext cx="1143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47625</xdr:colOff>
      <xdr:row>11</xdr:row>
      <xdr:rowOff>47625</xdr:rowOff>
    </xdr:from>
    <xdr:to>
      <xdr:col>23</xdr:col>
      <xdr:colOff>161925</xdr:colOff>
      <xdr:row>13</xdr:row>
      <xdr:rowOff>28575</xdr:rowOff>
    </xdr:to>
    <xdr:sp macro="" textlink="">
      <xdr:nvSpPr>
        <xdr:cNvPr id="3" name="WordArt 702"/>
        <xdr:cNvSpPr>
          <a:spLocks noChangeArrowheads="1" noChangeShapeType="1" noTextEdit="1"/>
        </xdr:cNvSpPr>
      </xdr:nvSpPr>
      <xdr:spPr bwMode="auto">
        <a:xfrm>
          <a:off x="485775" y="2143125"/>
          <a:ext cx="4714875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80"/>
                  </a:gs>
                  <a:gs pos="100000">
                    <a:srgbClr val="99CC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Material</a:t>
          </a:r>
        </a:p>
      </xdr:txBody>
    </xdr:sp>
    <xdr:clientData/>
  </xdr:twoCellAnchor>
  <xdr:twoCellAnchor>
    <xdr:from>
      <xdr:col>3</xdr:col>
      <xdr:colOff>47625</xdr:colOff>
      <xdr:row>18</xdr:row>
      <xdr:rowOff>38100</xdr:rowOff>
    </xdr:from>
    <xdr:to>
      <xdr:col>7</xdr:col>
      <xdr:colOff>38100</xdr:colOff>
      <xdr:row>21</xdr:row>
      <xdr:rowOff>142875</xdr:rowOff>
    </xdr:to>
    <xdr:grpSp>
      <xdr:nvGrpSpPr>
        <xdr:cNvPr id="4" name="FonteExterna01"/>
        <xdr:cNvGrpSpPr>
          <a:grpSpLocks/>
        </xdr:cNvGrpSpPr>
      </xdr:nvGrpSpPr>
      <xdr:grpSpPr bwMode="auto">
        <a:xfrm>
          <a:off x="697057" y="3415145"/>
          <a:ext cx="856384" cy="667616"/>
          <a:chOff x="1124" y="297"/>
          <a:chExt cx="91" cy="71"/>
        </a:xfrm>
      </xdr:grpSpPr>
      <xdr:sp macro="" textlink="">
        <xdr:nvSpPr>
          <xdr:cNvPr id="5" name="Freeform 705"/>
          <xdr:cNvSpPr>
            <a:spLocks/>
          </xdr:cNvSpPr>
        </xdr:nvSpPr>
        <xdr:spPr bwMode="auto">
          <a:xfrm>
            <a:off x="1124" y="297"/>
            <a:ext cx="91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" name="Text 22"/>
          <xdr:cNvSpPr txBox="1">
            <a:spLocks noChangeArrowheads="1"/>
          </xdr:cNvSpPr>
        </xdr:nvSpPr>
        <xdr:spPr bwMode="auto">
          <a:xfrm>
            <a:off x="1127" y="324"/>
            <a:ext cx="85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EMPRESA XYZ</a:t>
            </a:r>
          </a:p>
        </xdr:txBody>
      </xdr:sp>
    </xdr:grpSp>
    <xdr:clientData/>
  </xdr:twoCellAnchor>
  <xdr:twoCellAnchor>
    <xdr:from>
      <xdr:col>7</xdr:col>
      <xdr:colOff>180975</xdr:colOff>
      <xdr:row>17</xdr:row>
      <xdr:rowOff>57150</xdr:rowOff>
    </xdr:from>
    <xdr:to>
      <xdr:col>11</xdr:col>
      <xdr:colOff>161925</xdr:colOff>
      <xdr:row>21</xdr:row>
      <xdr:rowOff>152400</xdr:rowOff>
    </xdr:to>
    <xdr:grpSp>
      <xdr:nvGrpSpPr>
        <xdr:cNvPr id="7" name="Processo01"/>
        <xdr:cNvGrpSpPr>
          <a:grpSpLocks/>
        </xdr:cNvGrpSpPr>
      </xdr:nvGrpSpPr>
      <xdr:grpSpPr bwMode="auto">
        <a:xfrm>
          <a:off x="1696316" y="3246582"/>
          <a:ext cx="846859" cy="845704"/>
          <a:chOff x="1276" y="62"/>
          <a:chExt cx="90" cy="90"/>
        </a:xfrm>
      </xdr:grpSpPr>
      <xdr:sp macro="" textlink="">
        <xdr:nvSpPr>
          <xdr:cNvPr id="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Text 22"/>
          <xdr:cNvSpPr txBox="1">
            <a:spLocks noChangeArrowheads="1"/>
          </xdr:cNvSpPr>
        </xdr:nvSpPr>
        <xdr:spPr bwMode="auto">
          <a:xfrm>
            <a:off x="1276" y="62"/>
            <a:ext cx="90" cy="2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MONTAGEM</a:t>
            </a:r>
          </a:p>
        </xdr:txBody>
      </xdr:sp>
    </xdr:grpSp>
    <xdr:clientData/>
  </xdr:twoCellAnchor>
  <xdr:twoCellAnchor>
    <xdr:from>
      <xdr:col>13</xdr:col>
      <xdr:colOff>200025</xdr:colOff>
      <xdr:row>14</xdr:row>
      <xdr:rowOff>66675</xdr:rowOff>
    </xdr:from>
    <xdr:to>
      <xdr:col>18</xdr:col>
      <xdr:colOff>114300</xdr:colOff>
      <xdr:row>21</xdr:row>
      <xdr:rowOff>161925</xdr:rowOff>
    </xdr:to>
    <xdr:grpSp>
      <xdr:nvGrpSpPr>
        <xdr:cNvPr id="11" name="ProcessoComp01"/>
        <xdr:cNvGrpSpPr>
          <a:grpSpLocks/>
        </xdr:cNvGrpSpPr>
      </xdr:nvGrpSpPr>
      <xdr:grpSpPr bwMode="auto">
        <a:xfrm>
          <a:off x="3014230" y="2693266"/>
          <a:ext cx="996661" cy="1408545"/>
          <a:chOff x="1399" y="676"/>
          <a:chExt cx="118" cy="132"/>
        </a:xfrm>
      </xdr:grpSpPr>
      <xdr:sp macro="" textlink="">
        <xdr:nvSpPr>
          <xdr:cNvPr id="12" name="Rectangle 712"/>
          <xdr:cNvSpPr>
            <a:spLocks noChangeArrowheads="1"/>
          </xdr:cNvSpPr>
        </xdr:nvSpPr>
        <xdr:spPr bwMode="auto">
          <a:xfrm>
            <a:off x="1399" y="676"/>
            <a:ext cx="118" cy="1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Rectangle 713"/>
          <xdr:cNvSpPr>
            <a:spLocks noChangeArrowheads="1"/>
          </xdr:cNvSpPr>
        </xdr:nvSpPr>
        <xdr:spPr bwMode="auto">
          <a:xfrm>
            <a:off x="1403" y="680"/>
            <a:ext cx="111" cy="28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" name="Rectangle 714"/>
          <xdr:cNvSpPr>
            <a:spLocks noChangeArrowheads="1"/>
          </xdr:cNvSpPr>
        </xdr:nvSpPr>
        <xdr:spPr bwMode="auto">
          <a:xfrm>
            <a:off x="1403" y="680"/>
            <a:ext cx="111" cy="125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" name="Text 22"/>
          <xdr:cNvSpPr txBox="1">
            <a:spLocks noChangeArrowheads="1"/>
          </xdr:cNvSpPr>
        </xdr:nvSpPr>
        <xdr:spPr bwMode="auto">
          <a:xfrm>
            <a:off x="1402" y="679"/>
            <a:ext cx="11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TRATAMENTO TÉRMICO</a:t>
            </a:r>
          </a:p>
        </xdr:txBody>
      </xdr:sp>
    </xdr:grpSp>
    <xdr:clientData/>
  </xdr:twoCellAnchor>
  <xdr:twoCellAnchor>
    <xdr:from>
      <xdr:col>19</xdr:col>
      <xdr:colOff>190500</xdr:colOff>
      <xdr:row>17</xdr:row>
      <xdr:rowOff>38100</xdr:rowOff>
    </xdr:from>
    <xdr:to>
      <xdr:col>24</xdr:col>
      <xdr:colOff>76200</xdr:colOff>
      <xdr:row>21</xdr:row>
      <xdr:rowOff>180975</xdr:rowOff>
    </xdr:to>
    <xdr:grpSp>
      <xdr:nvGrpSpPr>
        <xdr:cNvPr id="16" name="CaixaDados01"/>
        <xdr:cNvGrpSpPr>
          <a:grpSpLocks/>
        </xdr:cNvGrpSpPr>
      </xdr:nvGrpSpPr>
      <xdr:grpSpPr bwMode="auto">
        <a:xfrm>
          <a:off x="4303568" y="3227532"/>
          <a:ext cx="968087" cy="893329"/>
          <a:chOff x="1285" y="174"/>
          <a:chExt cx="132" cy="108"/>
        </a:xfrm>
      </xdr:grpSpPr>
      <xdr:grpSp>
        <xdr:nvGrpSpPr>
          <xdr:cNvPr id="17" name="Group 717"/>
          <xdr:cNvGrpSpPr>
            <a:grpSpLocks/>
          </xdr:cNvGrpSpPr>
        </xdr:nvGrpSpPr>
        <xdr:grpSpPr bwMode="auto">
          <a:xfrm>
            <a:off x="1285" y="178"/>
            <a:ext cx="132" cy="110"/>
            <a:chOff x="1305" y="275"/>
            <a:chExt cx="153" cy="156"/>
          </a:xfrm>
        </xdr:grpSpPr>
        <xdr:sp macro="" textlink="">
          <xdr:nvSpPr>
            <xdr:cNvPr id="22" name="Rectangle 718"/>
            <xdr:cNvSpPr>
              <a:spLocks noChangeArrowheads="1"/>
            </xdr:cNvSpPr>
          </xdr:nvSpPr>
          <xdr:spPr bwMode="auto">
            <a:xfrm>
              <a:off x="1305" y="275"/>
              <a:ext cx="153" cy="34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" name="Rectangle 719"/>
            <xdr:cNvSpPr>
              <a:spLocks noChangeArrowheads="1"/>
            </xdr:cNvSpPr>
          </xdr:nvSpPr>
          <xdr:spPr bwMode="auto">
            <a:xfrm>
              <a:off x="1305" y="275"/>
              <a:ext cx="153" cy="68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" name="Rectangle 720"/>
            <xdr:cNvSpPr>
              <a:spLocks noChangeArrowheads="1"/>
            </xdr:cNvSpPr>
          </xdr:nvSpPr>
          <xdr:spPr bwMode="auto">
            <a:xfrm>
              <a:off x="1305" y="275"/>
              <a:ext cx="153" cy="102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" name="Rectangle 721"/>
            <xdr:cNvSpPr>
              <a:spLocks noChangeArrowheads="1"/>
            </xdr:cNvSpPr>
          </xdr:nvSpPr>
          <xdr:spPr bwMode="auto">
            <a:xfrm>
              <a:off x="1305" y="275"/>
              <a:ext cx="153" cy="136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6" name="Line 722"/>
            <xdr:cNvSpPr>
              <a:spLocks noChangeShapeType="1"/>
            </xdr:cNvSpPr>
          </xdr:nvSpPr>
          <xdr:spPr bwMode="auto">
            <a:xfrm>
              <a:off x="1305" y="275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" name="Line 723"/>
            <xdr:cNvSpPr>
              <a:spLocks noChangeShapeType="1"/>
            </xdr:cNvSpPr>
          </xdr:nvSpPr>
          <xdr:spPr bwMode="auto">
            <a:xfrm>
              <a:off x="1458" y="276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8" name="Text 22"/>
          <xdr:cNvSpPr txBox="1">
            <a:spLocks noChangeArrowheads="1"/>
          </xdr:cNvSpPr>
        </xdr:nvSpPr>
        <xdr:spPr bwMode="auto">
          <a:xfrm>
            <a:off x="1285" y="17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T/C = 45 segundos</a:t>
            </a:r>
          </a:p>
        </xdr:txBody>
      </xdr:sp>
      <xdr:sp macro="" textlink="">
        <xdr:nvSpPr>
          <xdr:cNvPr id="19" name="Text 22"/>
          <xdr:cNvSpPr txBox="1">
            <a:spLocks noChangeArrowheads="1"/>
          </xdr:cNvSpPr>
        </xdr:nvSpPr>
        <xdr:spPr bwMode="auto">
          <a:xfrm>
            <a:off x="1285" y="197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 = 30 minutos</a:t>
            </a:r>
          </a:p>
        </xdr:txBody>
      </xdr:sp>
      <xdr:sp macro="" textlink="">
        <xdr:nvSpPr>
          <xdr:cNvPr id="20" name="Text 22"/>
          <xdr:cNvSpPr txBox="1">
            <a:spLocks noChangeArrowheads="1"/>
          </xdr:cNvSpPr>
        </xdr:nvSpPr>
        <xdr:spPr bwMode="auto">
          <a:xfrm>
            <a:off x="1285" y="221"/>
            <a:ext cx="13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 Turnos</a:t>
            </a:r>
          </a:p>
        </xdr:txBody>
      </xdr:sp>
      <xdr:sp macro="" textlink="">
        <xdr:nvSpPr>
          <xdr:cNvPr id="21" name="Text 22"/>
          <xdr:cNvSpPr txBox="1">
            <a:spLocks noChangeArrowheads="1"/>
          </xdr:cNvSpPr>
        </xdr:nvSpPr>
        <xdr:spPr bwMode="auto">
          <a:xfrm>
            <a:off x="1285" y="24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2% Refugo</a:t>
            </a:r>
          </a:p>
        </xdr:txBody>
      </xdr:sp>
    </xdr:grpSp>
    <xdr:clientData/>
  </xdr:twoCellAnchor>
  <xdr:twoCellAnchor>
    <xdr:from>
      <xdr:col>25</xdr:col>
      <xdr:colOff>38100</xdr:colOff>
      <xdr:row>18</xdr:row>
      <xdr:rowOff>123825</xdr:rowOff>
    </xdr:from>
    <xdr:to>
      <xdr:col>32</xdr:col>
      <xdr:colOff>142875</xdr:colOff>
      <xdr:row>21</xdr:row>
      <xdr:rowOff>38100</xdr:rowOff>
    </xdr:to>
    <xdr:grpSp>
      <xdr:nvGrpSpPr>
        <xdr:cNvPr id="28" name="Empurrado01"/>
        <xdr:cNvGrpSpPr>
          <a:grpSpLocks/>
        </xdr:cNvGrpSpPr>
      </xdr:nvGrpSpPr>
      <xdr:grpSpPr bwMode="auto">
        <a:xfrm flipV="1">
          <a:off x="5450032" y="3500870"/>
          <a:ext cx="1620116" cy="477116"/>
          <a:chOff x="1223" y="590"/>
          <a:chExt cx="238" cy="57"/>
        </a:xfrm>
      </xdr:grpSpPr>
      <xdr:sp macro="" textlink="">
        <xdr:nvSpPr>
          <xdr:cNvPr id="2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33</xdr:col>
      <xdr:colOff>209550</xdr:colOff>
      <xdr:row>18</xdr:row>
      <xdr:rowOff>114300</xdr:rowOff>
    </xdr:from>
    <xdr:to>
      <xdr:col>37</xdr:col>
      <xdr:colOff>0</xdr:colOff>
      <xdr:row>21</xdr:row>
      <xdr:rowOff>133350</xdr:rowOff>
    </xdr:to>
    <xdr:grpSp>
      <xdr:nvGrpSpPr>
        <xdr:cNvPr id="35" name="Estoque01"/>
        <xdr:cNvGrpSpPr>
          <a:grpSpLocks/>
        </xdr:cNvGrpSpPr>
      </xdr:nvGrpSpPr>
      <xdr:grpSpPr bwMode="auto">
        <a:xfrm>
          <a:off x="7353300" y="3491345"/>
          <a:ext cx="656359" cy="581891"/>
          <a:chOff x="1472" y="116"/>
          <a:chExt cx="66" cy="74"/>
        </a:xfrm>
      </xdr:grpSpPr>
      <xdr:sp macro="" textlink="">
        <xdr:nvSpPr>
          <xdr:cNvPr id="36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7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38</xdr:col>
      <xdr:colOff>133350</xdr:colOff>
      <xdr:row>19</xdr:row>
      <xdr:rowOff>85725</xdr:rowOff>
    </xdr:from>
    <xdr:to>
      <xdr:col>44</xdr:col>
      <xdr:colOff>152400</xdr:colOff>
      <xdr:row>21</xdr:row>
      <xdr:rowOff>95250</xdr:rowOff>
    </xdr:to>
    <xdr:grpSp>
      <xdr:nvGrpSpPr>
        <xdr:cNvPr id="38" name="Fifo01"/>
        <xdr:cNvGrpSpPr>
          <a:grpSpLocks/>
        </xdr:cNvGrpSpPr>
      </xdr:nvGrpSpPr>
      <xdr:grpSpPr bwMode="auto">
        <a:xfrm>
          <a:off x="8359486" y="3650384"/>
          <a:ext cx="1317914" cy="384752"/>
          <a:chOff x="1198" y="522"/>
          <a:chExt cx="177" cy="42"/>
        </a:xfrm>
      </xdr:grpSpPr>
      <xdr:sp macro="" textlink="">
        <xdr:nvSpPr>
          <xdr:cNvPr id="39" name="WordArt 745"/>
          <xdr:cNvSpPr>
            <a:spLocks noChangeArrowheads="1" noChangeShapeType="1" noTextEdit="1"/>
          </xdr:cNvSpPr>
        </xdr:nvSpPr>
        <xdr:spPr bwMode="auto">
          <a:xfrm>
            <a:off x="1231" y="530"/>
            <a:ext cx="107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FIFO</a:t>
            </a:r>
          </a:p>
        </xdr:txBody>
      </xdr:sp>
      <xdr:sp macro="" textlink="">
        <xdr:nvSpPr>
          <xdr:cNvPr id="40" name="Drawing 46"/>
          <xdr:cNvSpPr>
            <a:spLocks/>
          </xdr:cNvSpPr>
        </xdr:nvSpPr>
        <xdr:spPr bwMode="auto">
          <a:xfrm>
            <a:off x="1342" y="537"/>
            <a:ext cx="33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" name="Line 747"/>
          <xdr:cNvSpPr>
            <a:spLocks noChangeShapeType="1"/>
          </xdr:cNvSpPr>
        </xdr:nvSpPr>
        <xdr:spPr bwMode="auto">
          <a:xfrm>
            <a:off x="1198" y="543"/>
            <a:ext cx="29" cy="0"/>
          </a:xfrm>
          <a:prstGeom prst="line">
            <a:avLst/>
          </a:prstGeom>
          <a:noFill/>
          <a:ln w="635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" name="Line 748"/>
          <xdr:cNvSpPr>
            <a:spLocks noChangeShapeType="1"/>
          </xdr:cNvSpPr>
        </xdr:nvSpPr>
        <xdr:spPr bwMode="auto">
          <a:xfrm>
            <a:off x="1198" y="522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" name="Line 749"/>
          <xdr:cNvSpPr>
            <a:spLocks noChangeShapeType="1"/>
          </xdr:cNvSpPr>
        </xdr:nvSpPr>
        <xdr:spPr bwMode="auto">
          <a:xfrm>
            <a:off x="1199" y="564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209550</xdr:colOff>
      <xdr:row>25</xdr:row>
      <xdr:rowOff>38100</xdr:rowOff>
    </xdr:from>
    <xdr:to>
      <xdr:col>6</xdr:col>
      <xdr:colOff>142875</xdr:colOff>
      <xdr:row>27</xdr:row>
      <xdr:rowOff>152400</xdr:rowOff>
    </xdr:to>
    <xdr:grpSp>
      <xdr:nvGrpSpPr>
        <xdr:cNvPr id="44" name="Caminhao01"/>
        <xdr:cNvGrpSpPr>
          <a:grpSpLocks/>
        </xdr:cNvGrpSpPr>
      </xdr:nvGrpSpPr>
      <xdr:grpSpPr bwMode="auto">
        <a:xfrm>
          <a:off x="642505" y="4728441"/>
          <a:ext cx="799234" cy="489527"/>
          <a:chOff x="1029" y="32"/>
          <a:chExt cx="85" cy="52"/>
        </a:xfrm>
      </xdr:grpSpPr>
      <xdr:sp macro="" textlink="">
        <xdr:nvSpPr>
          <xdr:cNvPr id="45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Segunda e Quarta</a:t>
            </a:r>
          </a:p>
        </xdr:txBody>
      </xdr:sp>
      <xdr:sp macro="" textlink="">
        <xdr:nvSpPr>
          <xdr:cNvPr id="49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9525</xdr:colOff>
      <xdr:row>24</xdr:row>
      <xdr:rowOff>114300</xdr:rowOff>
    </xdr:from>
    <xdr:to>
      <xdr:col>14</xdr:col>
      <xdr:colOff>28575</xdr:colOff>
      <xdr:row>27</xdr:row>
      <xdr:rowOff>161925</xdr:rowOff>
    </xdr:to>
    <xdr:grpSp>
      <xdr:nvGrpSpPr>
        <xdr:cNvPr id="51" name="Empilhadeira01"/>
        <xdr:cNvGrpSpPr>
          <a:grpSpLocks/>
        </xdr:cNvGrpSpPr>
      </xdr:nvGrpSpPr>
      <xdr:grpSpPr bwMode="auto">
        <a:xfrm>
          <a:off x="2390775" y="4617027"/>
          <a:ext cx="668482" cy="610466"/>
          <a:chOff x="1619" y="961"/>
          <a:chExt cx="71" cy="65"/>
        </a:xfrm>
      </xdr:grpSpPr>
      <xdr:sp macro="" textlink="">
        <xdr:nvSpPr>
          <xdr:cNvPr id="52" name="Rectangle 758"/>
          <xdr:cNvSpPr>
            <a:spLocks noChangeArrowheads="1"/>
          </xdr:cNvSpPr>
        </xdr:nvSpPr>
        <xdr:spPr bwMode="auto">
          <a:xfrm>
            <a:off x="1619" y="989"/>
            <a:ext cx="35" cy="2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3" name="Oval 759"/>
          <xdr:cNvSpPr>
            <a:spLocks noChangeArrowheads="1"/>
          </xdr:cNvSpPr>
        </xdr:nvSpPr>
        <xdr:spPr bwMode="auto">
          <a:xfrm>
            <a:off x="1619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" name="Oval 760"/>
          <xdr:cNvSpPr>
            <a:spLocks noChangeArrowheads="1"/>
          </xdr:cNvSpPr>
        </xdr:nvSpPr>
        <xdr:spPr bwMode="auto">
          <a:xfrm>
            <a:off x="1645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5" name="Rectangle 761"/>
          <xdr:cNvSpPr>
            <a:spLocks noChangeArrowheads="1"/>
          </xdr:cNvSpPr>
        </xdr:nvSpPr>
        <xdr:spPr bwMode="auto">
          <a:xfrm>
            <a:off x="1655" y="964"/>
            <a:ext cx="5" cy="5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6" name="Line 762"/>
          <xdr:cNvSpPr>
            <a:spLocks noChangeShapeType="1"/>
          </xdr:cNvSpPr>
        </xdr:nvSpPr>
        <xdr:spPr bwMode="auto">
          <a:xfrm flipV="1">
            <a:off x="1619" y="961"/>
            <a:ext cx="0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7" name="Line 763"/>
          <xdr:cNvSpPr>
            <a:spLocks noChangeShapeType="1"/>
          </xdr:cNvSpPr>
        </xdr:nvSpPr>
        <xdr:spPr bwMode="auto">
          <a:xfrm>
            <a:off x="1619" y="961"/>
            <a:ext cx="20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8" name="Line 764"/>
          <xdr:cNvSpPr>
            <a:spLocks noChangeShapeType="1"/>
          </xdr:cNvSpPr>
        </xdr:nvSpPr>
        <xdr:spPr bwMode="auto">
          <a:xfrm>
            <a:off x="1639" y="961"/>
            <a:ext cx="15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Line 765"/>
          <xdr:cNvSpPr>
            <a:spLocks noChangeShapeType="1"/>
          </xdr:cNvSpPr>
        </xdr:nvSpPr>
        <xdr:spPr bwMode="auto">
          <a:xfrm>
            <a:off x="1660" y="1009"/>
            <a:ext cx="30" cy="0"/>
          </a:xfrm>
          <a:prstGeom prst="line">
            <a:avLst/>
          </a:prstGeom>
          <a:noFill/>
          <a:ln w="2476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18</xdr:col>
      <xdr:colOff>171450</xdr:colOff>
      <xdr:row>24</xdr:row>
      <xdr:rowOff>123825</xdr:rowOff>
    </xdr:from>
    <xdr:to>
      <xdr:col>21</xdr:col>
      <xdr:colOff>190500</xdr:colOff>
      <xdr:row>27</xdr:row>
      <xdr:rowOff>142875</xdr:rowOff>
    </xdr:to>
    <xdr:grpSp>
      <xdr:nvGrpSpPr>
        <xdr:cNvPr id="60" name="Barco01"/>
        <xdr:cNvGrpSpPr>
          <a:grpSpLocks/>
        </xdr:cNvGrpSpPr>
      </xdr:nvGrpSpPr>
      <xdr:grpSpPr bwMode="auto">
        <a:xfrm>
          <a:off x="4068041" y="4626552"/>
          <a:ext cx="668482" cy="581891"/>
          <a:chOff x="1604" y="1060"/>
          <a:chExt cx="71" cy="62"/>
        </a:xfrm>
      </xdr:grpSpPr>
      <xdr:sp macro="" textlink="">
        <xdr:nvSpPr>
          <xdr:cNvPr id="61" name="Drawing 162"/>
          <xdr:cNvSpPr>
            <a:spLocks/>
          </xdr:cNvSpPr>
        </xdr:nvSpPr>
        <xdr:spPr bwMode="auto">
          <a:xfrm>
            <a:off x="1604" y="1110"/>
            <a:ext cx="71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0" y="0"/>
                </a:moveTo>
                <a:lnTo>
                  <a:pt x="4096" y="16384"/>
                </a:lnTo>
                <a:lnTo>
                  <a:pt x="12288" y="16384"/>
                </a:lnTo>
                <a:lnTo>
                  <a:pt x="16384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Drawing 163"/>
          <xdr:cNvSpPr>
            <a:spLocks/>
          </xdr:cNvSpPr>
        </xdr:nvSpPr>
        <xdr:spPr bwMode="auto">
          <a:xfrm>
            <a:off x="1616" y="1060"/>
            <a:ext cx="48" cy="49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36</xdr:col>
      <xdr:colOff>171450</xdr:colOff>
      <xdr:row>25</xdr:row>
      <xdr:rowOff>95250</xdr:rowOff>
    </xdr:from>
    <xdr:to>
      <xdr:col>43</xdr:col>
      <xdr:colOff>171450</xdr:colOff>
      <xdr:row>27</xdr:row>
      <xdr:rowOff>38100</xdr:rowOff>
    </xdr:to>
    <xdr:sp macro="" textlink="">
      <xdr:nvSpPr>
        <xdr:cNvPr id="63" name="Acabados01"/>
        <xdr:cNvSpPr>
          <a:spLocks/>
        </xdr:cNvSpPr>
      </xdr:nvSpPr>
      <xdr:spPr bwMode="auto">
        <a:xfrm>
          <a:off x="8058150" y="4857750"/>
          <a:ext cx="1533525" cy="32385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32</xdr:col>
      <xdr:colOff>9525</xdr:colOff>
      <xdr:row>22</xdr:row>
      <xdr:rowOff>28575</xdr:rowOff>
    </xdr:from>
    <xdr:to>
      <xdr:col>33</xdr:col>
      <xdr:colOff>0</xdr:colOff>
      <xdr:row>27</xdr:row>
      <xdr:rowOff>123825</xdr:rowOff>
    </xdr:to>
    <xdr:grpSp>
      <xdr:nvGrpSpPr>
        <xdr:cNvPr id="64" name="Supermercado01"/>
        <xdr:cNvGrpSpPr>
          <a:grpSpLocks/>
        </xdr:cNvGrpSpPr>
      </xdr:nvGrpSpPr>
      <xdr:grpSpPr bwMode="auto">
        <a:xfrm>
          <a:off x="6936798" y="4156075"/>
          <a:ext cx="206952" cy="1033318"/>
          <a:chOff x="1140" y="501"/>
          <a:chExt cx="33" cy="194"/>
        </a:xfrm>
      </xdr:grpSpPr>
      <xdr:sp macro="" textlink="">
        <xdr:nvSpPr>
          <xdr:cNvPr id="65" name="Line 771"/>
          <xdr:cNvSpPr>
            <a:spLocks noChangeShapeType="1"/>
          </xdr:cNvSpPr>
        </xdr:nvSpPr>
        <xdr:spPr bwMode="auto">
          <a:xfrm>
            <a:off x="1173" y="501"/>
            <a:ext cx="0" cy="19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" name="Drawing 49"/>
          <xdr:cNvSpPr>
            <a:spLocks/>
          </xdr:cNvSpPr>
        </xdr:nvSpPr>
        <xdr:spPr bwMode="auto">
          <a:xfrm>
            <a:off x="1140" y="501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7" name="Drawing 50"/>
          <xdr:cNvSpPr>
            <a:spLocks/>
          </xdr:cNvSpPr>
        </xdr:nvSpPr>
        <xdr:spPr bwMode="auto">
          <a:xfrm>
            <a:off x="1140" y="54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Drawing 51"/>
          <xdr:cNvSpPr>
            <a:spLocks/>
          </xdr:cNvSpPr>
        </xdr:nvSpPr>
        <xdr:spPr bwMode="auto">
          <a:xfrm>
            <a:off x="1140" y="578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Drawing 52"/>
          <xdr:cNvSpPr>
            <a:spLocks/>
          </xdr:cNvSpPr>
        </xdr:nvSpPr>
        <xdr:spPr bwMode="auto">
          <a:xfrm>
            <a:off x="1140" y="62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Drawing 53"/>
          <xdr:cNvSpPr>
            <a:spLocks/>
          </xdr:cNvSpPr>
        </xdr:nvSpPr>
        <xdr:spPr bwMode="auto">
          <a:xfrm>
            <a:off x="1140" y="659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Drawing 54"/>
          <xdr:cNvSpPr>
            <a:spLocks/>
          </xdr:cNvSpPr>
        </xdr:nvSpPr>
        <xdr:spPr bwMode="auto">
          <a:xfrm>
            <a:off x="1140" y="694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25</xdr:col>
      <xdr:colOff>171450</xdr:colOff>
      <xdr:row>24</xdr:row>
      <xdr:rowOff>66675</xdr:rowOff>
    </xdr:from>
    <xdr:to>
      <xdr:col>28</xdr:col>
      <xdr:colOff>161925</xdr:colOff>
      <xdr:row>27</xdr:row>
      <xdr:rowOff>85725</xdr:rowOff>
    </xdr:to>
    <xdr:grpSp>
      <xdr:nvGrpSpPr>
        <xdr:cNvPr id="72" name="Retirada01"/>
        <xdr:cNvGrpSpPr>
          <a:grpSpLocks/>
        </xdr:cNvGrpSpPr>
      </xdr:nvGrpSpPr>
      <xdr:grpSpPr bwMode="auto">
        <a:xfrm>
          <a:off x="5583382" y="4569402"/>
          <a:ext cx="639907" cy="581891"/>
          <a:chOff x="1315" y="646"/>
          <a:chExt cx="108" cy="94"/>
        </a:xfrm>
      </xdr:grpSpPr>
      <xdr:sp macro="" textlink="">
        <xdr:nvSpPr>
          <xdr:cNvPr id="73" name="Arc 779"/>
          <xdr:cNvSpPr>
            <a:spLocks/>
          </xdr:cNvSpPr>
        </xdr:nvSpPr>
        <xdr:spPr bwMode="auto">
          <a:xfrm flipH="1" flipV="1">
            <a:off x="1315" y="646"/>
            <a:ext cx="97" cy="94"/>
          </a:xfrm>
          <a:custGeom>
            <a:avLst/>
            <a:gdLst>
              <a:gd name="T0" fmla="*/ 0 w 41177"/>
              <a:gd name="T1" fmla="*/ 0 h 43200"/>
              <a:gd name="T2" fmla="*/ 0 w 41177"/>
              <a:gd name="T3" fmla="*/ 0 h 43200"/>
              <a:gd name="T4" fmla="*/ 0 w 41177"/>
              <a:gd name="T5" fmla="*/ 0 h 43200"/>
              <a:gd name="T6" fmla="*/ 0 60000 65536"/>
              <a:gd name="T7" fmla="*/ 0 60000 65536"/>
              <a:gd name="T8" fmla="*/ 0 60000 65536"/>
              <a:gd name="T9" fmla="*/ 0 w 41177"/>
              <a:gd name="T10" fmla="*/ 0 h 43200"/>
              <a:gd name="T11" fmla="*/ 41177 w 41177"/>
              <a:gd name="T12" fmla="*/ 43200 h 432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1177" h="43200" fill="none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</a:path>
              <a:path w="41177" h="43200" stroke="0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  <a:lnTo>
                  <a:pt x="19577" y="21600"/>
                </a:lnTo>
                <a:lnTo>
                  <a:pt x="0" y="12472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AutoShape 780"/>
          <xdr:cNvSpPr>
            <a:spLocks noChangeArrowheads="1"/>
          </xdr:cNvSpPr>
        </xdr:nvSpPr>
        <xdr:spPr bwMode="auto">
          <a:xfrm rot="2274096">
            <a:off x="1403" y="702"/>
            <a:ext cx="20" cy="19"/>
          </a:xfrm>
          <a:prstGeom prst="triangle">
            <a:avLst>
              <a:gd name="adj" fmla="val 50000"/>
            </a:avLst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</xdr:col>
      <xdr:colOff>28575</xdr:colOff>
      <xdr:row>30</xdr:row>
      <xdr:rowOff>66675</xdr:rowOff>
    </xdr:from>
    <xdr:to>
      <xdr:col>24</xdr:col>
      <xdr:colOff>200025</xdr:colOff>
      <xdr:row>32</xdr:row>
      <xdr:rowOff>104775</xdr:rowOff>
    </xdr:to>
    <xdr:sp macro="" textlink="">
      <xdr:nvSpPr>
        <xdr:cNvPr id="75" name="WordArt 781"/>
        <xdr:cNvSpPr>
          <a:spLocks noChangeArrowheads="1" noChangeShapeType="1" noTextEdit="1"/>
        </xdr:cNvSpPr>
      </xdr:nvSpPr>
      <xdr:spPr bwMode="auto">
        <a:xfrm>
          <a:off x="466725" y="5781675"/>
          <a:ext cx="4991100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3300"/>
                  </a:gs>
                  <a:gs pos="100000">
                    <a:srgbClr val="CCFFCC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Informação</a:t>
          </a:r>
        </a:p>
      </xdr:txBody>
    </xdr:sp>
    <xdr:clientData/>
  </xdr:twoCellAnchor>
  <xdr:twoCellAnchor>
    <xdr:from>
      <xdr:col>2</xdr:col>
      <xdr:colOff>200025</xdr:colOff>
      <xdr:row>34</xdr:row>
      <xdr:rowOff>152400</xdr:rowOff>
    </xdr:from>
    <xdr:to>
      <xdr:col>7</xdr:col>
      <xdr:colOff>104775</xdr:colOff>
      <xdr:row>35</xdr:row>
      <xdr:rowOff>66675</xdr:rowOff>
    </xdr:to>
    <xdr:grpSp>
      <xdr:nvGrpSpPr>
        <xdr:cNvPr id="76" name="InfoMan01"/>
        <xdr:cNvGrpSpPr>
          <a:grpSpLocks/>
        </xdr:cNvGrpSpPr>
      </xdr:nvGrpSpPr>
      <xdr:grpSpPr bwMode="auto">
        <a:xfrm rot="10800000">
          <a:off x="632980" y="6531264"/>
          <a:ext cx="987136" cy="101888"/>
          <a:chOff x="1682" y="124"/>
          <a:chExt cx="105" cy="11"/>
        </a:xfrm>
      </xdr:grpSpPr>
      <xdr:sp macro="" textlink="">
        <xdr:nvSpPr>
          <xdr:cNvPr id="77" name="Line 784"/>
          <xdr:cNvSpPr>
            <a:spLocks noChangeShapeType="1"/>
          </xdr:cNvSpPr>
        </xdr:nvSpPr>
        <xdr:spPr bwMode="auto">
          <a:xfrm flipH="1">
            <a:off x="1698" y="13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" name="Drawing 59"/>
          <xdr:cNvSpPr>
            <a:spLocks/>
          </xdr:cNvSpPr>
        </xdr:nvSpPr>
        <xdr:spPr bwMode="auto">
          <a:xfrm rot="-5578669">
            <a:off x="1687" y="11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200025</xdr:colOff>
      <xdr:row>34</xdr:row>
      <xdr:rowOff>123825</xdr:rowOff>
    </xdr:from>
    <xdr:to>
      <xdr:col>14</xdr:col>
      <xdr:colOff>95250</xdr:colOff>
      <xdr:row>35</xdr:row>
      <xdr:rowOff>95250</xdr:rowOff>
    </xdr:to>
    <xdr:grpSp>
      <xdr:nvGrpSpPr>
        <xdr:cNvPr id="79" name="InfoEle01"/>
        <xdr:cNvGrpSpPr>
          <a:grpSpLocks/>
        </xdr:cNvGrpSpPr>
      </xdr:nvGrpSpPr>
      <xdr:grpSpPr bwMode="auto">
        <a:xfrm rot="10800000">
          <a:off x="2148320" y="6502689"/>
          <a:ext cx="977612" cy="159038"/>
          <a:chOff x="1679" y="168"/>
          <a:chExt cx="104" cy="17"/>
        </a:xfrm>
      </xdr:grpSpPr>
      <xdr:sp macro="" textlink="">
        <xdr:nvSpPr>
          <xdr:cNvPr id="80" name="Line 787"/>
          <xdr:cNvSpPr>
            <a:spLocks noChangeShapeType="1"/>
          </xdr:cNvSpPr>
        </xdr:nvSpPr>
        <xdr:spPr bwMode="auto">
          <a:xfrm flipH="1">
            <a:off x="1695" y="174"/>
            <a:ext cx="52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Line 788"/>
          <xdr:cNvSpPr>
            <a:spLocks noChangeShapeType="1"/>
          </xdr:cNvSpPr>
        </xdr:nvSpPr>
        <xdr:spPr bwMode="auto">
          <a:xfrm flipH="1">
            <a:off x="1733" y="180"/>
            <a:ext cx="50" cy="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Line 789"/>
          <xdr:cNvSpPr>
            <a:spLocks noChangeShapeType="1"/>
          </xdr:cNvSpPr>
        </xdr:nvSpPr>
        <xdr:spPr bwMode="auto">
          <a:xfrm flipV="1">
            <a:off x="1733" y="174"/>
            <a:ext cx="14" cy="1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Drawing 64"/>
          <xdr:cNvSpPr>
            <a:spLocks/>
          </xdr:cNvSpPr>
        </xdr:nvSpPr>
        <xdr:spPr bwMode="auto">
          <a:xfrm rot="-5591180">
            <a:off x="1684" y="163"/>
            <a:ext cx="11" cy="2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0</xdr:colOff>
      <xdr:row>34</xdr:row>
      <xdr:rowOff>114300</xdr:rowOff>
    </xdr:from>
    <xdr:to>
      <xdr:col>20</xdr:col>
      <xdr:colOff>123825</xdr:colOff>
      <xdr:row>35</xdr:row>
      <xdr:rowOff>28575</xdr:rowOff>
    </xdr:to>
    <xdr:grpSp>
      <xdr:nvGrpSpPr>
        <xdr:cNvPr id="84" name="Kanban01"/>
        <xdr:cNvGrpSpPr>
          <a:grpSpLocks/>
        </xdr:cNvGrpSpPr>
      </xdr:nvGrpSpPr>
      <xdr:grpSpPr bwMode="auto">
        <a:xfrm>
          <a:off x="3463636" y="6493164"/>
          <a:ext cx="989734" cy="101888"/>
          <a:chOff x="636" y="364"/>
          <a:chExt cx="105" cy="11"/>
        </a:xfrm>
      </xdr:grpSpPr>
      <xdr:sp macro="" textlink="">
        <xdr:nvSpPr>
          <xdr:cNvPr id="85" name="Line 792"/>
          <xdr:cNvSpPr>
            <a:spLocks noChangeShapeType="1"/>
          </xdr:cNvSpPr>
        </xdr:nvSpPr>
        <xdr:spPr bwMode="auto">
          <a:xfrm rot="10800000" flipH="1">
            <a:off x="636" y="37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86" name="Drawing 59"/>
          <xdr:cNvSpPr>
            <a:spLocks/>
          </xdr:cNvSpPr>
        </xdr:nvSpPr>
        <xdr:spPr bwMode="auto">
          <a:xfrm rot="5221331">
            <a:off x="725" y="35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85725</xdr:colOff>
      <xdr:row>34</xdr:row>
      <xdr:rowOff>0</xdr:rowOff>
    </xdr:from>
    <xdr:to>
      <xdr:col>26</xdr:col>
      <xdr:colOff>142875</xdr:colOff>
      <xdr:row>35</xdr:row>
      <xdr:rowOff>161925</xdr:rowOff>
    </xdr:to>
    <xdr:sp macro="" textlink="">
      <xdr:nvSpPr>
        <xdr:cNvPr id="87" name="ProgramSemanal01"/>
        <xdr:cNvSpPr txBox="1">
          <a:spLocks noChangeArrowheads="1"/>
        </xdr:cNvSpPr>
      </xdr:nvSpPr>
      <xdr:spPr bwMode="auto">
        <a:xfrm>
          <a:off x="4905375" y="6477000"/>
          <a:ext cx="933450" cy="3524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Programação Semanal</a:t>
          </a:r>
        </a:p>
      </xdr:txBody>
    </xdr:sp>
    <xdr:clientData/>
  </xdr:twoCellAnchor>
  <xdr:twoCellAnchor>
    <xdr:from>
      <xdr:col>29</xdr:col>
      <xdr:colOff>0</xdr:colOff>
      <xdr:row>34</xdr:row>
      <xdr:rowOff>0</xdr:rowOff>
    </xdr:from>
    <xdr:to>
      <xdr:col>32</xdr:col>
      <xdr:colOff>180975</xdr:colOff>
      <xdr:row>35</xdr:row>
      <xdr:rowOff>142875</xdr:rowOff>
    </xdr:to>
    <xdr:grpSp>
      <xdr:nvGrpSpPr>
        <xdr:cNvPr id="88" name="Nivel01"/>
        <xdr:cNvGrpSpPr>
          <a:grpSpLocks/>
        </xdr:cNvGrpSpPr>
      </xdr:nvGrpSpPr>
      <xdr:grpSpPr bwMode="auto">
        <a:xfrm>
          <a:off x="6277841" y="6378864"/>
          <a:ext cx="830407" cy="330488"/>
          <a:chOff x="1021" y="245"/>
          <a:chExt cx="88" cy="35"/>
        </a:xfrm>
      </xdr:grpSpPr>
      <xdr:sp macro="" textlink="">
        <xdr:nvSpPr>
          <xdr:cNvPr id="89" name="Rectangle 796"/>
          <xdr:cNvSpPr>
            <a:spLocks noChangeArrowheads="1"/>
          </xdr:cNvSpPr>
        </xdr:nvSpPr>
        <xdr:spPr bwMode="auto">
          <a:xfrm>
            <a:off x="1021" y="245"/>
            <a:ext cx="88" cy="35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0" name="WordArt 797"/>
          <xdr:cNvSpPr>
            <a:spLocks noChangeArrowheads="1" noChangeShapeType="1" noTextEdit="1"/>
          </xdr:cNvSpPr>
        </xdr:nvSpPr>
        <xdr:spPr bwMode="auto">
          <a:xfrm>
            <a:off x="1036" y="250"/>
            <a:ext cx="60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OXOX</a:t>
            </a:r>
          </a:p>
        </xdr:txBody>
      </xdr:sp>
    </xdr:grpSp>
    <xdr:clientData/>
  </xdr:twoCellAnchor>
  <xdr:twoCellAnchor>
    <xdr:from>
      <xdr:col>39</xdr:col>
      <xdr:colOff>28575</xdr:colOff>
      <xdr:row>40</xdr:row>
      <xdr:rowOff>104775</xdr:rowOff>
    </xdr:from>
    <xdr:to>
      <xdr:col>42</xdr:col>
      <xdr:colOff>180975</xdr:colOff>
      <xdr:row>43</xdr:row>
      <xdr:rowOff>57150</xdr:rowOff>
    </xdr:to>
    <xdr:grpSp>
      <xdr:nvGrpSpPr>
        <xdr:cNvPr id="91" name="VaVer01"/>
        <xdr:cNvGrpSpPr>
          <a:grpSpLocks/>
        </xdr:cNvGrpSpPr>
      </xdr:nvGrpSpPr>
      <xdr:grpSpPr bwMode="auto">
        <a:xfrm>
          <a:off x="8471189" y="7609320"/>
          <a:ext cx="801831" cy="515216"/>
          <a:chOff x="1367" y="606"/>
          <a:chExt cx="190" cy="124"/>
        </a:xfrm>
      </xdr:grpSpPr>
      <xdr:sp macro="" textlink="">
        <xdr:nvSpPr>
          <xdr:cNvPr id="92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4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5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6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37</xdr:col>
      <xdr:colOff>133350</xdr:colOff>
      <xdr:row>32</xdr:row>
      <xdr:rowOff>0</xdr:rowOff>
    </xdr:from>
    <xdr:to>
      <xdr:col>40</xdr:col>
      <xdr:colOff>180975</xdr:colOff>
      <xdr:row>35</xdr:row>
      <xdr:rowOff>85725</xdr:rowOff>
    </xdr:to>
    <xdr:grpSp>
      <xdr:nvGrpSpPr>
        <xdr:cNvPr id="97" name="BolaPuxada01"/>
        <xdr:cNvGrpSpPr>
          <a:grpSpLocks/>
        </xdr:cNvGrpSpPr>
      </xdr:nvGrpSpPr>
      <xdr:grpSpPr bwMode="auto">
        <a:xfrm>
          <a:off x="8143009" y="6003636"/>
          <a:ext cx="697057" cy="648566"/>
          <a:chOff x="877" y="352"/>
          <a:chExt cx="80" cy="80"/>
        </a:xfrm>
      </xdr:grpSpPr>
      <xdr:sp macro="" textlink="">
        <xdr:nvSpPr>
          <xdr:cNvPr id="98" name="Oval 805"/>
          <xdr:cNvSpPr>
            <a:spLocks noChangeArrowheads="1"/>
          </xdr:cNvSpPr>
        </xdr:nvSpPr>
        <xdr:spPr bwMode="auto">
          <a:xfrm>
            <a:off x="877" y="352"/>
            <a:ext cx="80" cy="80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9" name="Oval 806"/>
          <xdr:cNvSpPr>
            <a:spLocks noChangeArrowheads="1"/>
          </xdr:cNvSpPr>
        </xdr:nvSpPr>
        <xdr:spPr bwMode="auto">
          <a:xfrm>
            <a:off x="896" y="372"/>
            <a:ext cx="41" cy="41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76200</xdr:colOff>
      <xdr:row>40</xdr:row>
      <xdr:rowOff>28575</xdr:rowOff>
    </xdr:from>
    <xdr:to>
      <xdr:col>4</xdr:col>
      <xdr:colOff>171450</xdr:colOff>
      <xdr:row>43</xdr:row>
      <xdr:rowOff>114300</xdr:rowOff>
    </xdr:to>
    <xdr:grpSp>
      <xdr:nvGrpSpPr>
        <xdr:cNvPr id="100" name="PostoKanban01"/>
        <xdr:cNvGrpSpPr>
          <a:grpSpLocks/>
        </xdr:cNvGrpSpPr>
      </xdr:nvGrpSpPr>
      <xdr:grpSpPr bwMode="auto">
        <a:xfrm>
          <a:off x="725632" y="7533120"/>
          <a:ext cx="311727" cy="648566"/>
          <a:chOff x="1430" y="556"/>
          <a:chExt cx="33" cy="69"/>
        </a:xfrm>
      </xdr:grpSpPr>
      <xdr:grpSp>
        <xdr:nvGrpSpPr>
          <xdr:cNvPr id="101" name="Group 812"/>
          <xdr:cNvGrpSpPr>
            <a:grpSpLocks/>
          </xdr:cNvGrpSpPr>
        </xdr:nvGrpSpPr>
        <xdr:grpSpPr bwMode="auto">
          <a:xfrm>
            <a:off x="-13041" y="556"/>
            <a:ext cx="16500" cy="35"/>
            <a:chOff x="-14500" y="-6500"/>
            <a:chExt cx="16500" cy="17500"/>
          </a:xfrm>
        </xdr:grpSpPr>
        <xdr:sp macro="" textlink="">
          <xdr:nvSpPr>
            <xdr:cNvPr id="104" name="Line 813"/>
            <xdr:cNvSpPr>
              <a:spLocks noChangeShapeType="1"/>
            </xdr:cNvSpPr>
          </xdr:nvSpPr>
          <xdr:spPr bwMode="auto">
            <a:xfrm>
              <a:off x="-145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5" name="Line 814"/>
            <xdr:cNvSpPr>
              <a:spLocks noChangeShapeType="1"/>
            </xdr:cNvSpPr>
          </xdr:nvSpPr>
          <xdr:spPr bwMode="auto">
            <a:xfrm>
              <a:off x="-14500" y="11000"/>
              <a:ext cx="1650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6" name="Line 815"/>
            <xdr:cNvSpPr>
              <a:spLocks noChangeShapeType="1"/>
            </xdr:cNvSpPr>
          </xdr:nvSpPr>
          <xdr:spPr bwMode="auto">
            <a:xfrm flipV="1">
              <a:off x="20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02" name="Line 816"/>
          <xdr:cNvSpPr>
            <a:spLocks noChangeShapeType="1"/>
          </xdr:cNvSpPr>
        </xdr:nvSpPr>
        <xdr:spPr bwMode="auto">
          <a:xfrm>
            <a:off x="1446" y="591"/>
            <a:ext cx="0" cy="3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Line 817"/>
          <xdr:cNvSpPr>
            <a:spLocks noChangeShapeType="1"/>
          </xdr:cNvSpPr>
        </xdr:nvSpPr>
        <xdr:spPr bwMode="auto">
          <a:xfrm>
            <a:off x="1432" y="625"/>
            <a:ext cx="28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19050</xdr:colOff>
      <xdr:row>40</xdr:row>
      <xdr:rowOff>47625</xdr:rowOff>
    </xdr:from>
    <xdr:to>
      <xdr:col>12</xdr:col>
      <xdr:colOff>28575</xdr:colOff>
      <xdr:row>43</xdr:row>
      <xdr:rowOff>66675</xdr:rowOff>
    </xdr:to>
    <xdr:sp macro="" textlink="">
      <xdr:nvSpPr>
        <xdr:cNvPr id="107" name="KanbanSinal01"/>
        <xdr:cNvSpPr>
          <a:spLocks noChangeArrowheads="1"/>
        </xdr:cNvSpPr>
      </xdr:nvSpPr>
      <xdr:spPr bwMode="auto">
        <a:xfrm rot="10800000">
          <a:off x="1990725" y="7667625"/>
          <a:ext cx="666750" cy="590550"/>
        </a:xfrm>
        <a:prstGeom prst="triangle">
          <a:avLst>
            <a:gd name="adj" fmla="val 50000"/>
          </a:avLst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57150</xdr:colOff>
      <xdr:row>41</xdr:row>
      <xdr:rowOff>66675</xdr:rowOff>
    </xdr:from>
    <xdr:to>
      <xdr:col>18</xdr:col>
      <xdr:colOff>200025</xdr:colOff>
      <xdr:row>43</xdr:row>
      <xdr:rowOff>95250</xdr:rowOff>
    </xdr:to>
    <xdr:sp macro="" textlink="">
      <xdr:nvSpPr>
        <xdr:cNvPr id="108" name="KanbanProd01"/>
        <xdr:cNvSpPr>
          <a:spLocks/>
        </xdr:cNvSpPr>
      </xdr:nvSpPr>
      <xdr:spPr bwMode="auto">
        <a:xfrm>
          <a:off x="3562350" y="7877175"/>
          <a:ext cx="581025" cy="409575"/>
        </a:xfrm>
        <a:custGeom>
          <a:avLst/>
          <a:gdLst>
            <a:gd name="T0" fmla="*/ 0 w 67"/>
            <a:gd name="T1" fmla="*/ 0 h 42"/>
            <a:gd name="T2" fmla="*/ 0 w 67"/>
            <a:gd name="T3" fmla="*/ 2147483647 h 42"/>
            <a:gd name="T4" fmla="*/ 2147483647 w 67"/>
            <a:gd name="T5" fmla="*/ 2147483647 h 42"/>
            <a:gd name="T6" fmla="*/ 2147483647 w 67"/>
            <a:gd name="T7" fmla="*/ 2147483647 h 42"/>
            <a:gd name="T8" fmla="*/ 2147483647 w 67"/>
            <a:gd name="T9" fmla="*/ 0 h 42"/>
            <a:gd name="T10" fmla="*/ 0 w 67"/>
            <a:gd name="T11" fmla="*/ 0 h 42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67"/>
            <a:gd name="T19" fmla="*/ 0 h 42"/>
            <a:gd name="T20" fmla="*/ 67 w 67"/>
            <a:gd name="T21" fmla="*/ 42 h 4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67" h="42">
              <a:moveTo>
                <a:pt x="0" y="0"/>
              </a:moveTo>
              <a:lnTo>
                <a:pt x="0" y="42"/>
              </a:lnTo>
              <a:lnTo>
                <a:pt x="67" y="42"/>
              </a:lnTo>
              <a:lnTo>
                <a:pt x="67" y="15"/>
              </a:lnTo>
              <a:lnTo>
                <a:pt x="42" y="0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41</xdr:row>
      <xdr:rowOff>66675</xdr:rowOff>
    </xdr:from>
    <xdr:to>
      <xdr:col>25</xdr:col>
      <xdr:colOff>161925</xdr:colOff>
      <xdr:row>43</xdr:row>
      <xdr:rowOff>95250</xdr:rowOff>
    </xdr:to>
    <xdr:grpSp>
      <xdr:nvGrpSpPr>
        <xdr:cNvPr id="109" name="KanbanRet01"/>
        <xdr:cNvGrpSpPr>
          <a:grpSpLocks/>
        </xdr:cNvGrpSpPr>
      </xdr:nvGrpSpPr>
      <xdr:grpSpPr bwMode="auto">
        <a:xfrm>
          <a:off x="5017077" y="7758834"/>
          <a:ext cx="556780" cy="403802"/>
          <a:chOff x="1370" y="277"/>
          <a:chExt cx="180" cy="112"/>
        </a:xfrm>
      </xdr:grpSpPr>
      <xdr:sp macro="" textlink="">
        <xdr:nvSpPr>
          <xdr:cNvPr id="110" name="Freeform 821"/>
          <xdr:cNvSpPr>
            <a:spLocks/>
          </xdr:cNvSpPr>
        </xdr:nvSpPr>
        <xdr:spPr bwMode="auto">
          <a:xfrm>
            <a:off x="1370" y="277"/>
            <a:ext cx="180" cy="112"/>
          </a:xfrm>
          <a:custGeom>
            <a:avLst/>
            <a:gdLst>
              <a:gd name="T0" fmla="*/ 0 w 67"/>
              <a:gd name="T1" fmla="*/ 0 h 42"/>
              <a:gd name="T2" fmla="*/ 0 w 67"/>
              <a:gd name="T3" fmla="*/ 2147483647 h 42"/>
              <a:gd name="T4" fmla="*/ 2147483647 w 67"/>
              <a:gd name="T5" fmla="*/ 2147483647 h 42"/>
              <a:gd name="T6" fmla="*/ 2147483647 w 67"/>
              <a:gd name="T7" fmla="*/ 2147483647 h 42"/>
              <a:gd name="T8" fmla="*/ 2147483647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Line 822"/>
          <xdr:cNvSpPr>
            <a:spLocks noChangeShapeType="1"/>
          </xdr:cNvSpPr>
        </xdr:nvSpPr>
        <xdr:spPr bwMode="auto">
          <a:xfrm flipV="1">
            <a:off x="1370" y="278"/>
            <a:ext cx="41" cy="26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Line 823"/>
          <xdr:cNvSpPr>
            <a:spLocks noChangeShapeType="1"/>
          </xdr:cNvSpPr>
        </xdr:nvSpPr>
        <xdr:spPr bwMode="auto">
          <a:xfrm flipV="1">
            <a:off x="1371" y="278"/>
            <a:ext cx="76" cy="4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3" name="Line 824"/>
          <xdr:cNvSpPr>
            <a:spLocks noChangeShapeType="1"/>
          </xdr:cNvSpPr>
        </xdr:nvSpPr>
        <xdr:spPr bwMode="auto">
          <a:xfrm flipV="1">
            <a:off x="1371" y="279"/>
            <a:ext cx="109" cy="6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Line 825"/>
          <xdr:cNvSpPr>
            <a:spLocks noChangeShapeType="1"/>
          </xdr:cNvSpPr>
        </xdr:nvSpPr>
        <xdr:spPr bwMode="auto">
          <a:xfrm flipV="1">
            <a:off x="1370" y="289"/>
            <a:ext cx="131" cy="83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Line 826"/>
          <xdr:cNvSpPr>
            <a:spLocks noChangeShapeType="1"/>
          </xdr:cNvSpPr>
        </xdr:nvSpPr>
        <xdr:spPr bwMode="auto">
          <a:xfrm flipV="1">
            <a:off x="1378" y="300"/>
            <a:ext cx="141" cy="8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Line 827"/>
          <xdr:cNvSpPr>
            <a:spLocks noChangeShapeType="1"/>
          </xdr:cNvSpPr>
        </xdr:nvSpPr>
        <xdr:spPr bwMode="auto">
          <a:xfrm flipV="1">
            <a:off x="1414" y="311"/>
            <a:ext cx="123" cy="7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7" name="Line 828"/>
          <xdr:cNvSpPr>
            <a:spLocks noChangeShapeType="1"/>
          </xdr:cNvSpPr>
        </xdr:nvSpPr>
        <xdr:spPr bwMode="auto">
          <a:xfrm flipV="1">
            <a:off x="1452" y="327"/>
            <a:ext cx="96" cy="6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8" name="Line 829"/>
          <xdr:cNvSpPr>
            <a:spLocks noChangeShapeType="1"/>
          </xdr:cNvSpPr>
        </xdr:nvSpPr>
        <xdr:spPr bwMode="auto">
          <a:xfrm flipV="1">
            <a:off x="1487" y="349"/>
            <a:ext cx="62" cy="4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830"/>
          <xdr:cNvSpPr>
            <a:spLocks noChangeShapeType="1"/>
          </xdr:cNvSpPr>
        </xdr:nvSpPr>
        <xdr:spPr bwMode="auto">
          <a:xfrm flipV="1">
            <a:off x="1525" y="373"/>
            <a:ext cx="23" cy="1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30</xdr:col>
      <xdr:colOff>161925</xdr:colOff>
      <xdr:row>40</xdr:row>
      <xdr:rowOff>76200</xdr:rowOff>
    </xdr:from>
    <xdr:to>
      <xdr:col>33</xdr:col>
      <xdr:colOff>200025</xdr:colOff>
      <xdr:row>43</xdr:row>
      <xdr:rowOff>85725</xdr:rowOff>
    </xdr:to>
    <xdr:grpSp>
      <xdr:nvGrpSpPr>
        <xdr:cNvPr id="120" name="KanbanLotes01"/>
        <xdr:cNvGrpSpPr>
          <a:grpSpLocks/>
        </xdr:cNvGrpSpPr>
      </xdr:nvGrpSpPr>
      <xdr:grpSpPr bwMode="auto">
        <a:xfrm>
          <a:off x="6656243" y="7580745"/>
          <a:ext cx="687532" cy="572366"/>
          <a:chOff x="1474" y="180"/>
          <a:chExt cx="73" cy="61"/>
        </a:xfrm>
      </xdr:grpSpPr>
      <xdr:sp macro="" textlink="">
        <xdr:nvSpPr>
          <xdr:cNvPr id="121" name="Freeform 832"/>
          <xdr:cNvSpPr>
            <a:spLocks/>
          </xdr:cNvSpPr>
        </xdr:nvSpPr>
        <xdr:spPr bwMode="auto">
          <a:xfrm>
            <a:off x="1486" y="180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Freeform 833"/>
          <xdr:cNvSpPr>
            <a:spLocks/>
          </xdr:cNvSpPr>
        </xdr:nvSpPr>
        <xdr:spPr bwMode="auto">
          <a:xfrm>
            <a:off x="1481" y="189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Freeform 834"/>
          <xdr:cNvSpPr>
            <a:spLocks/>
          </xdr:cNvSpPr>
        </xdr:nvSpPr>
        <xdr:spPr bwMode="auto">
          <a:xfrm>
            <a:off x="1474" y="198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104775</xdr:colOff>
      <xdr:row>47</xdr:row>
      <xdr:rowOff>114300</xdr:rowOff>
    </xdr:from>
    <xdr:to>
      <xdr:col>17</xdr:col>
      <xdr:colOff>190500</xdr:colOff>
      <xdr:row>49</xdr:row>
      <xdr:rowOff>76200</xdr:rowOff>
    </xdr:to>
    <xdr:sp macro="" textlink="">
      <xdr:nvSpPr>
        <xdr:cNvPr id="124" name="WordArt 835"/>
        <xdr:cNvSpPr>
          <a:spLocks noChangeArrowheads="1" noChangeShapeType="1" noTextEdit="1"/>
        </xdr:cNvSpPr>
      </xdr:nvSpPr>
      <xdr:spPr bwMode="auto">
        <a:xfrm>
          <a:off x="542925" y="9067800"/>
          <a:ext cx="3371850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993300"/>
                  </a:gs>
                  <a:gs pos="100000">
                    <a:srgbClr val="FFCC99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Gerais</a:t>
          </a:r>
        </a:p>
      </xdr:txBody>
    </xdr:sp>
    <xdr:clientData/>
  </xdr:twoCellAnchor>
  <xdr:twoCellAnchor>
    <xdr:from>
      <xdr:col>3</xdr:col>
      <xdr:colOff>76200</xdr:colOff>
      <xdr:row>51</xdr:row>
      <xdr:rowOff>0</xdr:rowOff>
    </xdr:from>
    <xdr:to>
      <xdr:col>5</xdr:col>
      <xdr:colOff>38100</xdr:colOff>
      <xdr:row>52</xdr:row>
      <xdr:rowOff>133350</xdr:rowOff>
    </xdr:to>
    <xdr:grpSp>
      <xdr:nvGrpSpPr>
        <xdr:cNvPr id="125" name="Operador01"/>
        <xdr:cNvGrpSpPr>
          <a:grpSpLocks/>
        </xdr:cNvGrpSpPr>
      </xdr:nvGrpSpPr>
      <xdr:grpSpPr bwMode="auto">
        <a:xfrm>
          <a:off x="725632" y="9568295"/>
          <a:ext cx="394854" cy="320964"/>
          <a:chOff x="1113" y="728"/>
          <a:chExt cx="106" cy="91"/>
        </a:xfrm>
      </xdr:grpSpPr>
      <xdr:sp macro="" textlink="">
        <xdr:nvSpPr>
          <xdr:cNvPr id="12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28</xdr:col>
      <xdr:colOff>161925</xdr:colOff>
      <xdr:row>48</xdr:row>
      <xdr:rowOff>133350</xdr:rowOff>
    </xdr:from>
    <xdr:to>
      <xdr:col>29</xdr:col>
      <xdr:colOff>152400</xdr:colOff>
      <xdr:row>52</xdr:row>
      <xdr:rowOff>161925</xdr:rowOff>
    </xdr:to>
    <xdr:grpSp>
      <xdr:nvGrpSpPr>
        <xdr:cNvPr id="128" name="Pulmão01"/>
        <xdr:cNvGrpSpPr>
          <a:grpSpLocks/>
        </xdr:cNvGrpSpPr>
      </xdr:nvGrpSpPr>
      <xdr:grpSpPr bwMode="auto">
        <a:xfrm>
          <a:off x="6223289" y="9138805"/>
          <a:ext cx="206952" cy="779029"/>
          <a:chOff x="1106" y="779"/>
          <a:chExt cx="30" cy="90"/>
        </a:xfrm>
      </xdr:grpSpPr>
      <xdr:sp macro="" textlink="">
        <xdr:nvSpPr>
          <xdr:cNvPr id="129" name="Rectangle 840"/>
          <xdr:cNvSpPr>
            <a:spLocks noChangeArrowheads="1"/>
          </xdr:cNvSpPr>
        </xdr:nvSpPr>
        <xdr:spPr bwMode="auto">
          <a:xfrm>
            <a:off x="1106" y="77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0" name="Rectangle 841"/>
          <xdr:cNvSpPr>
            <a:spLocks noChangeArrowheads="1"/>
          </xdr:cNvSpPr>
        </xdr:nvSpPr>
        <xdr:spPr bwMode="auto">
          <a:xfrm>
            <a:off x="1106" y="80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1" name="Rectangle 842"/>
          <xdr:cNvSpPr>
            <a:spLocks noChangeArrowheads="1"/>
          </xdr:cNvSpPr>
        </xdr:nvSpPr>
        <xdr:spPr bwMode="auto">
          <a:xfrm>
            <a:off x="1106" y="83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9</xdr:col>
      <xdr:colOff>66675</xdr:colOff>
      <xdr:row>50</xdr:row>
      <xdr:rowOff>152400</xdr:rowOff>
    </xdr:from>
    <xdr:to>
      <xdr:col>12</xdr:col>
      <xdr:colOff>190500</xdr:colOff>
      <xdr:row>52</xdr:row>
      <xdr:rowOff>133350</xdr:rowOff>
    </xdr:to>
    <xdr:grpSp>
      <xdr:nvGrpSpPr>
        <xdr:cNvPr id="132" name="Kaizen01"/>
        <xdr:cNvGrpSpPr>
          <a:grpSpLocks/>
        </xdr:cNvGrpSpPr>
      </xdr:nvGrpSpPr>
      <xdr:grpSpPr bwMode="auto">
        <a:xfrm>
          <a:off x="2014970" y="9533082"/>
          <a:ext cx="773257" cy="356177"/>
          <a:chOff x="1312" y="728"/>
          <a:chExt cx="134" cy="88"/>
        </a:xfrm>
      </xdr:grpSpPr>
      <xdr:sp macro="" textlink="">
        <xdr:nvSpPr>
          <xdr:cNvPr id="133" name="Drawing 121"/>
          <xdr:cNvSpPr>
            <a:spLocks/>
          </xdr:cNvSpPr>
        </xdr:nvSpPr>
        <xdr:spPr bwMode="auto">
          <a:xfrm>
            <a:off x="1312" y="728"/>
            <a:ext cx="134" cy="88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w 16384"/>
              <a:gd name="T17" fmla="*/ 0 h 16384"/>
              <a:gd name="T18" fmla="*/ 0 w 16384"/>
              <a:gd name="T19" fmla="*/ 0 h 16384"/>
              <a:gd name="T20" fmla="*/ 0 w 16384"/>
              <a:gd name="T21" fmla="*/ 0 h 16384"/>
              <a:gd name="T22" fmla="*/ 0 w 16384"/>
              <a:gd name="T23" fmla="*/ 0 h 16384"/>
              <a:gd name="T24" fmla="*/ 0 w 16384"/>
              <a:gd name="T25" fmla="*/ 0 h 16384"/>
              <a:gd name="T26" fmla="*/ 0 w 16384"/>
              <a:gd name="T27" fmla="*/ 0 h 16384"/>
              <a:gd name="T28" fmla="*/ 0 w 16384"/>
              <a:gd name="T29" fmla="*/ 0 h 16384"/>
              <a:gd name="T30" fmla="*/ 0 w 16384"/>
              <a:gd name="T31" fmla="*/ 0 h 16384"/>
              <a:gd name="T32" fmla="*/ 0 w 16384"/>
              <a:gd name="T33" fmla="*/ 0 h 16384"/>
              <a:gd name="T34" fmla="*/ 0 w 16384"/>
              <a:gd name="T35" fmla="*/ 0 h 16384"/>
              <a:gd name="T36" fmla="*/ 0 w 16384"/>
              <a:gd name="T37" fmla="*/ 0 h 16384"/>
              <a:gd name="T38" fmla="*/ 0 w 16384"/>
              <a:gd name="T39" fmla="*/ 0 h 16384"/>
              <a:gd name="T40" fmla="*/ 0 w 16384"/>
              <a:gd name="T41" fmla="*/ 0 h 16384"/>
              <a:gd name="T42" fmla="*/ 0 w 16384"/>
              <a:gd name="T43" fmla="*/ 0 h 16384"/>
              <a:gd name="T44" fmla="*/ 0 w 16384"/>
              <a:gd name="T45" fmla="*/ 0 h 16384"/>
              <a:gd name="T46" fmla="*/ 0 w 16384"/>
              <a:gd name="T47" fmla="*/ 0 h 16384"/>
              <a:gd name="T48" fmla="*/ 0 w 16384"/>
              <a:gd name="T49" fmla="*/ 0 h 16384"/>
              <a:gd name="T50" fmla="*/ 0 w 16384"/>
              <a:gd name="T51" fmla="*/ 0 h 16384"/>
              <a:gd name="T52" fmla="*/ 0 w 16384"/>
              <a:gd name="T53" fmla="*/ 0 h 16384"/>
              <a:gd name="T54" fmla="*/ 0 w 16384"/>
              <a:gd name="T55" fmla="*/ 0 h 16384"/>
              <a:gd name="T56" fmla="*/ 0 w 16384"/>
              <a:gd name="T57" fmla="*/ 0 h 16384"/>
              <a:gd name="T58" fmla="*/ 0 w 16384"/>
              <a:gd name="T59" fmla="*/ 0 h 16384"/>
              <a:gd name="T60" fmla="*/ 0 w 16384"/>
              <a:gd name="T61" fmla="*/ 0 h 16384"/>
              <a:gd name="T62" fmla="*/ 0 w 16384"/>
              <a:gd name="T63" fmla="*/ 0 h 16384"/>
              <a:gd name="T64" fmla="*/ 0 w 16384"/>
              <a:gd name="T65" fmla="*/ 0 h 16384"/>
              <a:gd name="T66" fmla="*/ 0 w 16384"/>
              <a:gd name="T67" fmla="*/ 0 h 16384"/>
              <a:gd name="T68" fmla="*/ 0 w 16384"/>
              <a:gd name="T69" fmla="*/ 0 h 16384"/>
              <a:gd name="T70" fmla="*/ 0 w 16384"/>
              <a:gd name="T71" fmla="*/ 0 h 16384"/>
              <a:gd name="T72" fmla="*/ 0 w 16384"/>
              <a:gd name="T73" fmla="*/ 0 h 16384"/>
              <a:gd name="T74" fmla="*/ 0 w 16384"/>
              <a:gd name="T75" fmla="*/ 0 h 16384"/>
              <a:gd name="T76" fmla="*/ 0 w 16384"/>
              <a:gd name="T77" fmla="*/ 0 h 16384"/>
              <a:gd name="T78" fmla="*/ 0 w 16384"/>
              <a:gd name="T79" fmla="*/ 0 h 16384"/>
              <a:gd name="T80" fmla="*/ 0 w 16384"/>
              <a:gd name="T81" fmla="*/ 0 h 16384"/>
              <a:gd name="T82" fmla="*/ 0 w 16384"/>
              <a:gd name="T83" fmla="*/ 0 h 16384"/>
              <a:gd name="T84" fmla="*/ 0 w 16384"/>
              <a:gd name="T85" fmla="*/ 0 h 16384"/>
              <a:gd name="T86" fmla="*/ 0 w 16384"/>
              <a:gd name="T87" fmla="*/ 0 h 16384"/>
              <a:gd name="T88" fmla="*/ 0 w 16384"/>
              <a:gd name="T89" fmla="*/ 0 h 16384"/>
              <a:gd name="T90" fmla="*/ 0 w 16384"/>
              <a:gd name="T91" fmla="*/ 0 h 16384"/>
              <a:gd name="T92" fmla="*/ 0 w 16384"/>
              <a:gd name="T93" fmla="*/ 0 h 16384"/>
              <a:gd name="T94" fmla="*/ 0 w 16384"/>
              <a:gd name="T95" fmla="*/ 0 h 16384"/>
              <a:gd name="T96" fmla="*/ 0 w 16384"/>
              <a:gd name="T97" fmla="*/ 0 h 16384"/>
              <a:gd name="T98" fmla="*/ 0 w 16384"/>
              <a:gd name="T99" fmla="*/ 0 h 16384"/>
              <a:gd name="T100" fmla="*/ 0 w 16384"/>
              <a:gd name="T101" fmla="*/ 0 h 16384"/>
              <a:gd name="T102" fmla="*/ 0 w 16384"/>
              <a:gd name="T103" fmla="*/ 0 h 16384"/>
              <a:gd name="T104" fmla="*/ 0 w 16384"/>
              <a:gd name="T105" fmla="*/ 0 h 16384"/>
              <a:gd name="T106" fmla="*/ 0 w 16384"/>
              <a:gd name="T107" fmla="*/ 0 h 16384"/>
              <a:gd name="T108" fmla="*/ 0 w 16384"/>
              <a:gd name="T109" fmla="*/ 0 h 16384"/>
              <a:gd name="T110" fmla="*/ 0 w 16384"/>
              <a:gd name="T111" fmla="*/ 0 h 16384"/>
              <a:gd name="T112" fmla="*/ 0 w 16384"/>
              <a:gd name="T113" fmla="*/ 0 h 16384"/>
              <a:gd name="T114" fmla="*/ 0 w 16384"/>
              <a:gd name="T115" fmla="*/ 0 h 16384"/>
              <a:gd name="T116" fmla="*/ 0 w 16384"/>
              <a:gd name="T117" fmla="*/ 0 h 16384"/>
              <a:gd name="T118" fmla="*/ 0 w 16384"/>
              <a:gd name="T119" fmla="*/ 0 h 16384"/>
              <a:gd name="T120" fmla="*/ 0 w 16384"/>
              <a:gd name="T121" fmla="*/ 0 h 16384"/>
              <a:gd name="T122" fmla="*/ 0 w 16384"/>
              <a:gd name="T123" fmla="*/ 0 h 16384"/>
              <a:gd name="T124" fmla="*/ 0 w 16384"/>
              <a:gd name="T125" fmla="*/ 0 h 1638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16384"/>
              <a:gd name="T190" fmla="*/ 0 h 16384"/>
              <a:gd name="T191" fmla="*/ 16384 w 16384"/>
              <a:gd name="T192" fmla="*/ 16384 h 16384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16384" h="16384">
                <a:moveTo>
                  <a:pt x="2177" y="0"/>
                </a:moveTo>
                <a:lnTo>
                  <a:pt x="2249" y="61"/>
                </a:lnTo>
                <a:lnTo>
                  <a:pt x="2320" y="185"/>
                </a:lnTo>
                <a:lnTo>
                  <a:pt x="2391" y="369"/>
                </a:lnTo>
                <a:lnTo>
                  <a:pt x="2427" y="554"/>
                </a:lnTo>
                <a:lnTo>
                  <a:pt x="2534" y="986"/>
                </a:lnTo>
                <a:lnTo>
                  <a:pt x="2606" y="1170"/>
                </a:lnTo>
                <a:lnTo>
                  <a:pt x="2713" y="1294"/>
                </a:lnTo>
                <a:lnTo>
                  <a:pt x="2749" y="1416"/>
                </a:lnTo>
                <a:lnTo>
                  <a:pt x="2820" y="1540"/>
                </a:lnTo>
                <a:lnTo>
                  <a:pt x="2820" y="1601"/>
                </a:lnTo>
                <a:lnTo>
                  <a:pt x="2891" y="1663"/>
                </a:lnTo>
                <a:lnTo>
                  <a:pt x="2927" y="1724"/>
                </a:lnTo>
                <a:lnTo>
                  <a:pt x="2962" y="1787"/>
                </a:lnTo>
                <a:lnTo>
                  <a:pt x="2998" y="1909"/>
                </a:lnTo>
                <a:lnTo>
                  <a:pt x="3034" y="1971"/>
                </a:lnTo>
                <a:lnTo>
                  <a:pt x="3141" y="2033"/>
                </a:lnTo>
                <a:lnTo>
                  <a:pt x="3248" y="2094"/>
                </a:lnTo>
                <a:lnTo>
                  <a:pt x="3391" y="2156"/>
                </a:lnTo>
                <a:lnTo>
                  <a:pt x="3605" y="2156"/>
                </a:lnTo>
                <a:lnTo>
                  <a:pt x="3748" y="2033"/>
                </a:lnTo>
                <a:lnTo>
                  <a:pt x="4033" y="1909"/>
                </a:lnTo>
                <a:lnTo>
                  <a:pt x="4284" y="1601"/>
                </a:lnTo>
                <a:lnTo>
                  <a:pt x="4426" y="1479"/>
                </a:lnTo>
                <a:lnTo>
                  <a:pt x="4605" y="1294"/>
                </a:lnTo>
                <a:lnTo>
                  <a:pt x="4748" y="862"/>
                </a:lnTo>
                <a:lnTo>
                  <a:pt x="4926" y="369"/>
                </a:lnTo>
                <a:lnTo>
                  <a:pt x="4926" y="308"/>
                </a:lnTo>
                <a:lnTo>
                  <a:pt x="4961" y="246"/>
                </a:lnTo>
                <a:lnTo>
                  <a:pt x="4997" y="185"/>
                </a:lnTo>
                <a:lnTo>
                  <a:pt x="5069" y="739"/>
                </a:lnTo>
                <a:lnTo>
                  <a:pt x="5140" y="1047"/>
                </a:lnTo>
                <a:lnTo>
                  <a:pt x="5247" y="1232"/>
                </a:lnTo>
                <a:lnTo>
                  <a:pt x="5282" y="1416"/>
                </a:lnTo>
                <a:lnTo>
                  <a:pt x="5354" y="1601"/>
                </a:lnTo>
                <a:lnTo>
                  <a:pt x="5604" y="1848"/>
                </a:lnTo>
                <a:lnTo>
                  <a:pt x="5854" y="2033"/>
                </a:lnTo>
                <a:lnTo>
                  <a:pt x="6103" y="2217"/>
                </a:lnTo>
                <a:lnTo>
                  <a:pt x="6246" y="2156"/>
                </a:lnTo>
                <a:lnTo>
                  <a:pt x="6425" y="2156"/>
                </a:lnTo>
                <a:lnTo>
                  <a:pt x="6639" y="2094"/>
                </a:lnTo>
                <a:lnTo>
                  <a:pt x="6782" y="2033"/>
                </a:lnTo>
                <a:lnTo>
                  <a:pt x="6925" y="1971"/>
                </a:lnTo>
                <a:lnTo>
                  <a:pt x="7031" y="1787"/>
                </a:lnTo>
                <a:lnTo>
                  <a:pt x="7139" y="1663"/>
                </a:lnTo>
                <a:lnTo>
                  <a:pt x="7281" y="1416"/>
                </a:lnTo>
                <a:lnTo>
                  <a:pt x="7532" y="1170"/>
                </a:lnTo>
                <a:lnTo>
                  <a:pt x="7638" y="862"/>
                </a:lnTo>
                <a:lnTo>
                  <a:pt x="7745" y="493"/>
                </a:lnTo>
                <a:lnTo>
                  <a:pt x="7817" y="554"/>
                </a:lnTo>
                <a:lnTo>
                  <a:pt x="7888" y="739"/>
                </a:lnTo>
                <a:lnTo>
                  <a:pt x="7959" y="986"/>
                </a:lnTo>
                <a:lnTo>
                  <a:pt x="8031" y="1355"/>
                </a:lnTo>
                <a:lnTo>
                  <a:pt x="8102" y="1663"/>
                </a:lnTo>
                <a:lnTo>
                  <a:pt x="8174" y="1787"/>
                </a:lnTo>
                <a:lnTo>
                  <a:pt x="8281" y="1909"/>
                </a:lnTo>
                <a:lnTo>
                  <a:pt x="8388" y="1971"/>
                </a:lnTo>
                <a:lnTo>
                  <a:pt x="8460" y="2094"/>
                </a:lnTo>
                <a:lnTo>
                  <a:pt x="8495" y="2156"/>
                </a:lnTo>
                <a:lnTo>
                  <a:pt x="8566" y="2156"/>
                </a:lnTo>
                <a:lnTo>
                  <a:pt x="8638" y="2217"/>
                </a:lnTo>
                <a:lnTo>
                  <a:pt x="8673" y="2217"/>
                </a:lnTo>
                <a:lnTo>
                  <a:pt x="8887" y="2094"/>
                </a:lnTo>
                <a:lnTo>
                  <a:pt x="9138" y="1909"/>
                </a:lnTo>
                <a:lnTo>
                  <a:pt x="9388" y="1724"/>
                </a:lnTo>
                <a:lnTo>
                  <a:pt x="9602" y="1479"/>
                </a:lnTo>
                <a:lnTo>
                  <a:pt x="9673" y="1355"/>
                </a:lnTo>
                <a:lnTo>
                  <a:pt x="9709" y="1294"/>
                </a:lnTo>
                <a:lnTo>
                  <a:pt x="9709" y="1232"/>
                </a:lnTo>
                <a:lnTo>
                  <a:pt x="9744" y="1170"/>
                </a:lnTo>
                <a:lnTo>
                  <a:pt x="9780" y="1109"/>
                </a:lnTo>
                <a:lnTo>
                  <a:pt x="9816" y="1047"/>
                </a:lnTo>
                <a:lnTo>
                  <a:pt x="9887" y="923"/>
                </a:lnTo>
                <a:lnTo>
                  <a:pt x="9887" y="862"/>
                </a:lnTo>
                <a:lnTo>
                  <a:pt x="9887" y="739"/>
                </a:lnTo>
                <a:lnTo>
                  <a:pt x="9958" y="554"/>
                </a:lnTo>
                <a:lnTo>
                  <a:pt x="9995" y="554"/>
                </a:lnTo>
                <a:lnTo>
                  <a:pt x="9995" y="616"/>
                </a:lnTo>
                <a:lnTo>
                  <a:pt x="10030" y="678"/>
                </a:lnTo>
                <a:lnTo>
                  <a:pt x="10066" y="862"/>
                </a:lnTo>
                <a:lnTo>
                  <a:pt x="10101" y="1109"/>
                </a:lnTo>
                <a:lnTo>
                  <a:pt x="10101" y="1232"/>
                </a:lnTo>
                <a:lnTo>
                  <a:pt x="10137" y="1294"/>
                </a:lnTo>
                <a:lnTo>
                  <a:pt x="10316" y="1540"/>
                </a:lnTo>
                <a:lnTo>
                  <a:pt x="10459" y="1724"/>
                </a:lnTo>
                <a:lnTo>
                  <a:pt x="10672" y="1848"/>
                </a:lnTo>
                <a:lnTo>
                  <a:pt x="10851" y="1971"/>
                </a:lnTo>
                <a:lnTo>
                  <a:pt x="11101" y="1909"/>
                </a:lnTo>
                <a:lnTo>
                  <a:pt x="11350" y="1848"/>
                </a:lnTo>
                <a:lnTo>
                  <a:pt x="11565" y="1724"/>
                </a:lnTo>
                <a:lnTo>
                  <a:pt x="11672" y="1663"/>
                </a:lnTo>
                <a:lnTo>
                  <a:pt x="11814" y="1540"/>
                </a:lnTo>
                <a:lnTo>
                  <a:pt x="11922" y="1170"/>
                </a:lnTo>
                <a:lnTo>
                  <a:pt x="12029" y="862"/>
                </a:lnTo>
                <a:lnTo>
                  <a:pt x="12136" y="554"/>
                </a:lnTo>
                <a:lnTo>
                  <a:pt x="12207" y="185"/>
                </a:lnTo>
                <a:lnTo>
                  <a:pt x="12243" y="678"/>
                </a:lnTo>
                <a:lnTo>
                  <a:pt x="12315" y="1109"/>
                </a:lnTo>
                <a:lnTo>
                  <a:pt x="12421" y="1416"/>
                </a:lnTo>
                <a:lnTo>
                  <a:pt x="12529" y="1724"/>
                </a:lnTo>
                <a:lnTo>
                  <a:pt x="12671" y="1909"/>
                </a:lnTo>
                <a:lnTo>
                  <a:pt x="12850" y="2094"/>
                </a:lnTo>
                <a:lnTo>
                  <a:pt x="13100" y="2278"/>
                </a:lnTo>
                <a:lnTo>
                  <a:pt x="13386" y="2402"/>
                </a:lnTo>
                <a:lnTo>
                  <a:pt x="13492" y="2341"/>
                </a:lnTo>
                <a:lnTo>
                  <a:pt x="13635" y="2217"/>
                </a:lnTo>
                <a:lnTo>
                  <a:pt x="13850" y="1971"/>
                </a:lnTo>
                <a:lnTo>
                  <a:pt x="14028" y="1601"/>
                </a:lnTo>
                <a:lnTo>
                  <a:pt x="14171" y="1355"/>
                </a:lnTo>
                <a:lnTo>
                  <a:pt x="14242" y="1109"/>
                </a:lnTo>
                <a:lnTo>
                  <a:pt x="14314" y="923"/>
                </a:lnTo>
                <a:lnTo>
                  <a:pt x="14349" y="801"/>
                </a:lnTo>
                <a:lnTo>
                  <a:pt x="14349" y="678"/>
                </a:lnTo>
                <a:lnTo>
                  <a:pt x="14385" y="616"/>
                </a:lnTo>
                <a:lnTo>
                  <a:pt x="14385" y="862"/>
                </a:lnTo>
                <a:lnTo>
                  <a:pt x="14349" y="1109"/>
                </a:lnTo>
                <a:lnTo>
                  <a:pt x="14349" y="1663"/>
                </a:lnTo>
                <a:lnTo>
                  <a:pt x="14385" y="1909"/>
                </a:lnTo>
                <a:lnTo>
                  <a:pt x="14420" y="2156"/>
                </a:lnTo>
                <a:lnTo>
                  <a:pt x="14492" y="2341"/>
                </a:lnTo>
                <a:lnTo>
                  <a:pt x="14598" y="2525"/>
                </a:lnTo>
                <a:lnTo>
                  <a:pt x="14741" y="2771"/>
                </a:lnTo>
                <a:lnTo>
                  <a:pt x="14884" y="2895"/>
                </a:lnTo>
                <a:lnTo>
                  <a:pt x="15062" y="3018"/>
                </a:lnTo>
                <a:lnTo>
                  <a:pt x="15242" y="3079"/>
                </a:lnTo>
                <a:lnTo>
                  <a:pt x="15348" y="3079"/>
                </a:lnTo>
                <a:lnTo>
                  <a:pt x="15455" y="3079"/>
                </a:lnTo>
                <a:lnTo>
                  <a:pt x="15669" y="3079"/>
                </a:lnTo>
                <a:lnTo>
                  <a:pt x="15849" y="3079"/>
                </a:lnTo>
                <a:lnTo>
                  <a:pt x="16027" y="3018"/>
                </a:lnTo>
                <a:lnTo>
                  <a:pt x="16170" y="2956"/>
                </a:lnTo>
                <a:lnTo>
                  <a:pt x="16276" y="2956"/>
                </a:lnTo>
                <a:lnTo>
                  <a:pt x="16348" y="3018"/>
                </a:lnTo>
                <a:lnTo>
                  <a:pt x="16313" y="3079"/>
                </a:lnTo>
                <a:lnTo>
                  <a:pt x="16241" y="3142"/>
                </a:lnTo>
                <a:lnTo>
                  <a:pt x="16133" y="3264"/>
                </a:lnTo>
                <a:lnTo>
                  <a:pt x="15955" y="3326"/>
                </a:lnTo>
                <a:lnTo>
                  <a:pt x="15634" y="3572"/>
                </a:lnTo>
                <a:lnTo>
                  <a:pt x="15455" y="3634"/>
                </a:lnTo>
                <a:lnTo>
                  <a:pt x="15348" y="3757"/>
                </a:lnTo>
                <a:lnTo>
                  <a:pt x="15170" y="3942"/>
                </a:lnTo>
                <a:lnTo>
                  <a:pt x="15062" y="4126"/>
                </a:lnTo>
                <a:lnTo>
                  <a:pt x="14956" y="4311"/>
                </a:lnTo>
                <a:lnTo>
                  <a:pt x="14884" y="4497"/>
                </a:lnTo>
                <a:lnTo>
                  <a:pt x="14813" y="4681"/>
                </a:lnTo>
                <a:lnTo>
                  <a:pt x="14741" y="4804"/>
                </a:lnTo>
                <a:lnTo>
                  <a:pt x="14706" y="4866"/>
                </a:lnTo>
                <a:lnTo>
                  <a:pt x="14706" y="4989"/>
                </a:lnTo>
                <a:lnTo>
                  <a:pt x="14741" y="5051"/>
                </a:lnTo>
                <a:lnTo>
                  <a:pt x="14813" y="5174"/>
                </a:lnTo>
                <a:lnTo>
                  <a:pt x="14849" y="5235"/>
                </a:lnTo>
                <a:lnTo>
                  <a:pt x="14849" y="5359"/>
                </a:lnTo>
                <a:lnTo>
                  <a:pt x="14956" y="5420"/>
                </a:lnTo>
                <a:lnTo>
                  <a:pt x="15062" y="5544"/>
                </a:lnTo>
                <a:lnTo>
                  <a:pt x="15313" y="5605"/>
                </a:lnTo>
                <a:lnTo>
                  <a:pt x="15598" y="5728"/>
                </a:lnTo>
                <a:lnTo>
                  <a:pt x="15884" y="5790"/>
                </a:lnTo>
                <a:lnTo>
                  <a:pt x="16170" y="5790"/>
                </a:lnTo>
                <a:lnTo>
                  <a:pt x="16241" y="5852"/>
                </a:lnTo>
                <a:lnTo>
                  <a:pt x="16313" y="5852"/>
                </a:lnTo>
                <a:lnTo>
                  <a:pt x="16384" y="5852"/>
                </a:lnTo>
                <a:lnTo>
                  <a:pt x="16348" y="5913"/>
                </a:lnTo>
                <a:lnTo>
                  <a:pt x="16205" y="6036"/>
                </a:lnTo>
                <a:lnTo>
                  <a:pt x="15990" y="6221"/>
                </a:lnTo>
                <a:lnTo>
                  <a:pt x="15777" y="6467"/>
                </a:lnTo>
                <a:lnTo>
                  <a:pt x="15526" y="6652"/>
                </a:lnTo>
                <a:lnTo>
                  <a:pt x="15277" y="6836"/>
                </a:lnTo>
                <a:lnTo>
                  <a:pt x="15062" y="7083"/>
                </a:lnTo>
                <a:lnTo>
                  <a:pt x="14921" y="7207"/>
                </a:lnTo>
                <a:lnTo>
                  <a:pt x="14670" y="7514"/>
                </a:lnTo>
                <a:lnTo>
                  <a:pt x="14492" y="7761"/>
                </a:lnTo>
                <a:lnTo>
                  <a:pt x="14457" y="7884"/>
                </a:lnTo>
                <a:lnTo>
                  <a:pt x="14420" y="8007"/>
                </a:lnTo>
                <a:lnTo>
                  <a:pt x="14420" y="8130"/>
                </a:lnTo>
                <a:lnTo>
                  <a:pt x="14457" y="8254"/>
                </a:lnTo>
                <a:lnTo>
                  <a:pt x="14492" y="8315"/>
                </a:lnTo>
                <a:lnTo>
                  <a:pt x="14563" y="8315"/>
                </a:lnTo>
                <a:lnTo>
                  <a:pt x="14778" y="8438"/>
                </a:lnTo>
                <a:lnTo>
                  <a:pt x="15062" y="8561"/>
                </a:lnTo>
                <a:lnTo>
                  <a:pt x="15348" y="8684"/>
                </a:lnTo>
                <a:lnTo>
                  <a:pt x="15669" y="8747"/>
                </a:lnTo>
                <a:lnTo>
                  <a:pt x="15955" y="8869"/>
                </a:lnTo>
                <a:lnTo>
                  <a:pt x="16062" y="8931"/>
                </a:lnTo>
                <a:lnTo>
                  <a:pt x="16133" y="8992"/>
                </a:lnTo>
                <a:lnTo>
                  <a:pt x="16170" y="9054"/>
                </a:lnTo>
                <a:lnTo>
                  <a:pt x="16205" y="9054"/>
                </a:lnTo>
                <a:lnTo>
                  <a:pt x="16205" y="9116"/>
                </a:lnTo>
                <a:lnTo>
                  <a:pt x="16170" y="9177"/>
                </a:lnTo>
                <a:lnTo>
                  <a:pt x="16027" y="9301"/>
                </a:lnTo>
                <a:lnTo>
                  <a:pt x="15812" y="9424"/>
                </a:lnTo>
                <a:lnTo>
                  <a:pt x="15563" y="9547"/>
                </a:lnTo>
                <a:lnTo>
                  <a:pt x="15277" y="9670"/>
                </a:lnTo>
                <a:lnTo>
                  <a:pt x="15027" y="9731"/>
                </a:lnTo>
                <a:lnTo>
                  <a:pt x="14849" y="9916"/>
                </a:lnTo>
                <a:lnTo>
                  <a:pt x="14706" y="9978"/>
                </a:lnTo>
                <a:lnTo>
                  <a:pt x="14670" y="10102"/>
                </a:lnTo>
                <a:lnTo>
                  <a:pt x="14635" y="10224"/>
                </a:lnTo>
                <a:lnTo>
                  <a:pt x="14598" y="10532"/>
                </a:lnTo>
                <a:lnTo>
                  <a:pt x="14598" y="10840"/>
                </a:lnTo>
                <a:lnTo>
                  <a:pt x="14635" y="10964"/>
                </a:lnTo>
                <a:lnTo>
                  <a:pt x="14670" y="11086"/>
                </a:lnTo>
                <a:lnTo>
                  <a:pt x="14778" y="11210"/>
                </a:lnTo>
                <a:lnTo>
                  <a:pt x="14956" y="11333"/>
                </a:lnTo>
                <a:lnTo>
                  <a:pt x="15134" y="11394"/>
                </a:lnTo>
                <a:lnTo>
                  <a:pt x="15313" y="11518"/>
                </a:lnTo>
                <a:lnTo>
                  <a:pt x="15491" y="11579"/>
                </a:lnTo>
                <a:lnTo>
                  <a:pt x="15669" y="11703"/>
                </a:lnTo>
                <a:lnTo>
                  <a:pt x="15777" y="11764"/>
                </a:lnTo>
                <a:lnTo>
                  <a:pt x="15849" y="11764"/>
                </a:lnTo>
                <a:lnTo>
                  <a:pt x="15455" y="11948"/>
                </a:lnTo>
                <a:lnTo>
                  <a:pt x="15062" y="12011"/>
                </a:lnTo>
                <a:lnTo>
                  <a:pt x="14956" y="12134"/>
                </a:lnTo>
                <a:lnTo>
                  <a:pt x="14921" y="12257"/>
                </a:lnTo>
                <a:lnTo>
                  <a:pt x="14849" y="12380"/>
                </a:lnTo>
                <a:lnTo>
                  <a:pt x="14813" y="12504"/>
                </a:lnTo>
                <a:lnTo>
                  <a:pt x="14849" y="12812"/>
                </a:lnTo>
                <a:lnTo>
                  <a:pt x="14956" y="13058"/>
                </a:lnTo>
                <a:lnTo>
                  <a:pt x="15099" y="13242"/>
                </a:lnTo>
                <a:lnTo>
                  <a:pt x="15277" y="13366"/>
                </a:lnTo>
                <a:lnTo>
                  <a:pt x="15491" y="13427"/>
                </a:lnTo>
                <a:lnTo>
                  <a:pt x="15706" y="13489"/>
                </a:lnTo>
                <a:lnTo>
                  <a:pt x="15920" y="13550"/>
                </a:lnTo>
                <a:lnTo>
                  <a:pt x="16133" y="13674"/>
                </a:lnTo>
                <a:lnTo>
                  <a:pt x="16133" y="13735"/>
                </a:lnTo>
                <a:lnTo>
                  <a:pt x="16098" y="13796"/>
                </a:lnTo>
                <a:lnTo>
                  <a:pt x="15990" y="13920"/>
                </a:lnTo>
                <a:lnTo>
                  <a:pt x="15849" y="13920"/>
                </a:lnTo>
                <a:lnTo>
                  <a:pt x="15634" y="13981"/>
                </a:lnTo>
                <a:lnTo>
                  <a:pt x="15385" y="13981"/>
                </a:lnTo>
                <a:lnTo>
                  <a:pt x="15170" y="14043"/>
                </a:lnTo>
                <a:lnTo>
                  <a:pt x="14991" y="14105"/>
                </a:lnTo>
                <a:lnTo>
                  <a:pt x="14884" y="14228"/>
                </a:lnTo>
                <a:lnTo>
                  <a:pt x="14849" y="14351"/>
                </a:lnTo>
                <a:lnTo>
                  <a:pt x="14849" y="14474"/>
                </a:lnTo>
                <a:lnTo>
                  <a:pt x="14813" y="14721"/>
                </a:lnTo>
                <a:lnTo>
                  <a:pt x="14813" y="15029"/>
                </a:lnTo>
                <a:lnTo>
                  <a:pt x="14849" y="15398"/>
                </a:lnTo>
                <a:lnTo>
                  <a:pt x="14849" y="15706"/>
                </a:lnTo>
                <a:lnTo>
                  <a:pt x="14849" y="15952"/>
                </a:lnTo>
                <a:lnTo>
                  <a:pt x="14849" y="16076"/>
                </a:lnTo>
                <a:lnTo>
                  <a:pt x="14849" y="16199"/>
                </a:lnTo>
                <a:lnTo>
                  <a:pt x="14813" y="16261"/>
                </a:lnTo>
                <a:lnTo>
                  <a:pt x="14778" y="16261"/>
                </a:lnTo>
                <a:lnTo>
                  <a:pt x="14706" y="16261"/>
                </a:lnTo>
                <a:lnTo>
                  <a:pt x="14635" y="16199"/>
                </a:lnTo>
                <a:lnTo>
                  <a:pt x="14492" y="16014"/>
                </a:lnTo>
                <a:lnTo>
                  <a:pt x="14349" y="15768"/>
                </a:lnTo>
                <a:lnTo>
                  <a:pt x="14206" y="15522"/>
                </a:lnTo>
                <a:lnTo>
                  <a:pt x="14028" y="15214"/>
                </a:lnTo>
                <a:lnTo>
                  <a:pt x="13956" y="15029"/>
                </a:lnTo>
                <a:lnTo>
                  <a:pt x="13850" y="14844"/>
                </a:lnTo>
                <a:lnTo>
                  <a:pt x="13778" y="14782"/>
                </a:lnTo>
                <a:lnTo>
                  <a:pt x="13742" y="14721"/>
                </a:lnTo>
                <a:lnTo>
                  <a:pt x="13707" y="14659"/>
                </a:lnTo>
                <a:lnTo>
                  <a:pt x="13635" y="14536"/>
                </a:lnTo>
                <a:lnTo>
                  <a:pt x="13457" y="14351"/>
                </a:lnTo>
                <a:lnTo>
                  <a:pt x="13314" y="14289"/>
                </a:lnTo>
                <a:lnTo>
                  <a:pt x="13243" y="14228"/>
                </a:lnTo>
                <a:lnTo>
                  <a:pt x="12957" y="14228"/>
                </a:lnTo>
                <a:lnTo>
                  <a:pt x="12814" y="14228"/>
                </a:lnTo>
                <a:lnTo>
                  <a:pt x="12671" y="14289"/>
                </a:lnTo>
                <a:lnTo>
                  <a:pt x="12636" y="14289"/>
                </a:lnTo>
                <a:lnTo>
                  <a:pt x="12636" y="14413"/>
                </a:lnTo>
                <a:lnTo>
                  <a:pt x="12564" y="14474"/>
                </a:lnTo>
                <a:lnTo>
                  <a:pt x="12529" y="14597"/>
                </a:lnTo>
                <a:lnTo>
                  <a:pt x="12458" y="14905"/>
                </a:lnTo>
                <a:lnTo>
                  <a:pt x="12350" y="15275"/>
                </a:lnTo>
                <a:lnTo>
                  <a:pt x="12278" y="15644"/>
                </a:lnTo>
                <a:lnTo>
                  <a:pt x="12207" y="15952"/>
                </a:lnTo>
                <a:lnTo>
                  <a:pt x="12136" y="16261"/>
                </a:lnTo>
                <a:lnTo>
                  <a:pt x="12136" y="16322"/>
                </a:lnTo>
                <a:lnTo>
                  <a:pt x="12136" y="16384"/>
                </a:lnTo>
                <a:lnTo>
                  <a:pt x="11994" y="15829"/>
                </a:lnTo>
                <a:lnTo>
                  <a:pt x="11814" y="15336"/>
                </a:lnTo>
                <a:lnTo>
                  <a:pt x="11814" y="15090"/>
                </a:lnTo>
                <a:lnTo>
                  <a:pt x="11779" y="14905"/>
                </a:lnTo>
                <a:lnTo>
                  <a:pt x="11708" y="14721"/>
                </a:lnTo>
                <a:lnTo>
                  <a:pt x="11600" y="14536"/>
                </a:lnTo>
                <a:lnTo>
                  <a:pt x="11565" y="14413"/>
                </a:lnTo>
                <a:lnTo>
                  <a:pt x="11493" y="14228"/>
                </a:lnTo>
                <a:lnTo>
                  <a:pt x="11315" y="13920"/>
                </a:lnTo>
                <a:lnTo>
                  <a:pt x="11208" y="13735"/>
                </a:lnTo>
                <a:lnTo>
                  <a:pt x="11101" y="13612"/>
                </a:lnTo>
                <a:lnTo>
                  <a:pt x="10994" y="13489"/>
                </a:lnTo>
                <a:lnTo>
                  <a:pt x="10923" y="13427"/>
                </a:lnTo>
                <a:lnTo>
                  <a:pt x="10459" y="13489"/>
                </a:lnTo>
                <a:lnTo>
                  <a:pt x="9995" y="13550"/>
                </a:lnTo>
                <a:lnTo>
                  <a:pt x="9887" y="13612"/>
                </a:lnTo>
                <a:lnTo>
                  <a:pt x="9816" y="13674"/>
                </a:lnTo>
                <a:lnTo>
                  <a:pt x="9709" y="13796"/>
                </a:lnTo>
                <a:lnTo>
                  <a:pt x="9602" y="13920"/>
                </a:lnTo>
                <a:lnTo>
                  <a:pt x="9531" y="13981"/>
                </a:lnTo>
                <a:lnTo>
                  <a:pt x="9459" y="14474"/>
                </a:lnTo>
                <a:lnTo>
                  <a:pt x="9388" y="14844"/>
                </a:lnTo>
                <a:lnTo>
                  <a:pt x="9280" y="15275"/>
                </a:lnTo>
                <a:lnTo>
                  <a:pt x="9173" y="15706"/>
                </a:lnTo>
                <a:lnTo>
                  <a:pt x="9102" y="15644"/>
                </a:lnTo>
                <a:lnTo>
                  <a:pt x="9067" y="15522"/>
                </a:lnTo>
                <a:lnTo>
                  <a:pt x="8995" y="15398"/>
                </a:lnTo>
                <a:lnTo>
                  <a:pt x="8995" y="15214"/>
                </a:lnTo>
                <a:lnTo>
                  <a:pt x="8924" y="14844"/>
                </a:lnTo>
                <a:lnTo>
                  <a:pt x="8887" y="14721"/>
                </a:lnTo>
                <a:lnTo>
                  <a:pt x="8887" y="14536"/>
                </a:lnTo>
                <a:lnTo>
                  <a:pt x="8816" y="14413"/>
                </a:lnTo>
                <a:lnTo>
                  <a:pt x="8745" y="14289"/>
                </a:lnTo>
                <a:lnTo>
                  <a:pt x="8566" y="14105"/>
                </a:lnTo>
                <a:lnTo>
                  <a:pt x="8352" y="13981"/>
                </a:lnTo>
                <a:lnTo>
                  <a:pt x="8174" y="13796"/>
                </a:lnTo>
                <a:lnTo>
                  <a:pt x="8031" y="13859"/>
                </a:lnTo>
                <a:lnTo>
                  <a:pt x="7924" y="13859"/>
                </a:lnTo>
                <a:lnTo>
                  <a:pt x="7781" y="13920"/>
                </a:lnTo>
                <a:lnTo>
                  <a:pt x="7710" y="13920"/>
                </a:lnTo>
                <a:lnTo>
                  <a:pt x="7675" y="14043"/>
                </a:lnTo>
                <a:lnTo>
                  <a:pt x="7603" y="14105"/>
                </a:lnTo>
                <a:lnTo>
                  <a:pt x="7567" y="14289"/>
                </a:lnTo>
                <a:lnTo>
                  <a:pt x="7532" y="14474"/>
                </a:lnTo>
                <a:lnTo>
                  <a:pt x="7495" y="14659"/>
                </a:lnTo>
                <a:lnTo>
                  <a:pt x="7424" y="14905"/>
                </a:lnTo>
                <a:lnTo>
                  <a:pt x="7353" y="15214"/>
                </a:lnTo>
                <a:lnTo>
                  <a:pt x="7281" y="15336"/>
                </a:lnTo>
                <a:lnTo>
                  <a:pt x="7246" y="15522"/>
                </a:lnTo>
                <a:lnTo>
                  <a:pt x="7103" y="15090"/>
                </a:lnTo>
                <a:lnTo>
                  <a:pt x="7031" y="14721"/>
                </a:lnTo>
                <a:lnTo>
                  <a:pt x="6960" y="14413"/>
                </a:lnTo>
                <a:lnTo>
                  <a:pt x="6889" y="14105"/>
                </a:lnTo>
                <a:lnTo>
                  <a:pt x="6782" y="13920"/>
                </a:lnTo>
                <a:lnTo>
                  <a:pt x="6639" y="13735"/>
                </a:lnTo>
                <a:lnTo>
                  <a:pt x="6532" y="13612"/>
                </a:lnTo>
                <a:lnTo>
                  <a:pt x="6389" y="13550"/>
                </a:lnTo>
                <a:lnTo>
                  <a:pt x="6246" y="13489"/>
                </a:lnTo>
                <a:lnTo>
                  <a:pt x="6032" y="13427"/>
                </a:lnTo>
                <a:lnTo>
                  <a:pt x="5818" y="13489"/>
                </a:lnTo>
                <a:lnTo>
                  <a:pt x="5568" y="13550"/>
                </a:lnTo>
                <a:lnTo>
                  <a:pt x="5212" y="13674"/>
                </a:lnTo>
                <a:lnTo>
                  <a:pt x="4818" y="13859"/>
                </a:lnTo>
                <a:lnTo>
                  <a:pt x="4640" y="13981"/>
                </a:lnTo>
                <a:lnTo>
                  <a:pt x="4426" y="14105"/>
                </a:lnTo>
                <a:lnTo>
                  <a:pt x="4319" y="14474"/>
                </a:lnTo>
                <a:lnTo>
                  <a:pt x="4212" y="14844"/>
                </a:lnTo>
                <a:lnTo>
                  <a:pt x="4141" y="15275"/>
                </a:lnTo>
                <a:lnTo>
                  <a:pt x="4069" y="15644"/>
                </a:lnTo>
                <a:lnTo>
                  <a:pt x="3962" y="14844"/>
                </a:lnTo>
                <a:lnTo>
                  <a:pt x="3890" y="14351"/>
                </a:lnTo>
                <a:lnTo>
                  <a:pt x="3783" y="13981"/>
                </a:lnTo>
                <a:lnTo>
                  <a:pt x="3605" y="13612"/>
                </a:lnTo>
                <a:lnTo>
                  <a:pt x="3426" y="13366"/>
                </a:lnTo>
                <a:lnTo>
                  <a:pt x="3213" y="13119"/>
                </a:lnTo>
                <a:lnTo>
                  <a:pt x="3105" y="13058"/>
                </a:lnTo>
                <a:lnTo>
                  <a:pt x="2998" y="12996"/>
                </a:lnTo>
                <a:lnTo>
                  <a:pt x="2855" y="13058"/>
                </a:lnTo>
                <a:lnTo>
                  <a:pt x="2713" y="13181"/>
                </a:lnTo>
                <a:lnTo>
                  <a:pt x="2606" y="13242"/>
                </a:lnTo>
                <a:lnTo>
                  <a:pt x="2463" y="13304"/>
                </a:lnTo>
                <a:lnTo>
                  <a:pt x="2355" y="13427"/>
                </a:lnTo>
                <a:lnTo>
                  <a:pt x="2249" y="13612"/>
                </a:lnTo>
                <a:lnTo>
                  <a:pt x="2142" y="13859"/>
                </a:lnTo>
                <a:lnTo>
                  <a:pt x="2070" y="14105"/>
                </a:lnTo>
                <a:lnTo>
                  <a:pt x="1963" y="14351"/>
                </a:lnTo>
                <a:lnTo>
                  <a:pt x="1891" y="14597"/>
                </a:lnTo>
                <a:lnTo>
                  <a:pt x="1785" y="14844"/>
                </a:lnTo>
                <a:lnTo>
                  <a:pt x="1642" y="14967"/>
                </a:lnTo>
                <a:lnTo>
                  <a:pt x="1713" y="14844"/>
                </a:lnTo>
                <a:lnTo>
                  <a:pt x="1785" y="14659"/>
                </a:lnTo>
                <a:lnTo>
                  <a:pt x="1821" y="14474"/>
                </a:lnTo>
                <a:lnTo>
                  <a:pt x="1856" y="14474"/>
                </a:lnTo>
                <a:lnTo>
                  <a:pt x="1856" y="14413"/>
                </a:lnTo>
                <a:lnTo>
                  <a:pt x="1891" y="14228"/>
                </a:lnTo>
                <a:lnTo>
                  <a:pt x="1891" y="14043"/>
                </a:lnTo>
                <a:lnTo>
                  <a:pt x="1963" y="13920"/>
                </a:lnTo>
                <a:lnTo>
                  <a:pt x="1963" y="13859"/>
                </a:lnTo>
                <a:lnTo>
                  <a:pt x="1963" y="13796"/>
                </a:lnTo>
                <a:lnTo>
                  <a:pt x="1927" y="13427"/>
                </a:lnTo>
                <a:lnTo>
                  <a:pt x="1927" y="13181"/>
                </a:lnTo>
                <a:lnTo>
                  <a:pt x="1891" y="12934"/>
                </a:lnTo>
                <a:lnTo>
                  <a:pt x="1821" y="12749"/>
                </a:lnTo>
                <a:lnTo>
                  <a:pt x="1749" y="12565"/>
                </a:lnTo>
                <a:lnTo>
                  <a:pt x="1642" y="12380"/>
                </a:lnTo>
                <a:lnTo>
                  <a:pt x="1499" y="12195"/>
                </a:lnTo>
                <a:lnTo>
                  <a:pt x="1357" y="11948"/>
                </a:lnTo>
                <a:lnTo>
                  <a:pt x="1249" y="11887"/>
                </a:lnTo>
                <a:lnTo>
                  <a:pt x="1071" y="11826"/>
                </a:lnTo>
                <a:lnTo>
                  <a:pt x="857" y="11764"/>
                </a:lnTo>
                <a:lnTo>
                  <a:pt x="642" y="11764"/>
                </a:lnTo>
                <a:lnTo>
                  <a:pt x="428" y="11764"/>
                </a:lnTo>
                <a:lnTo>
                  <a:pt x="250" y="11764"/>
                </a:lnTo>
                <a:lnTo>
                  <a:pt x="107" y="11764"/>
                </a:lnTo>
                <a:lnTo>
                  <a:pt x="71" y="11764"/>
                </a:lnTo>
                <a:lnTo>
                  <a:pt x="143" y="11703"/>
                </a:lnTo>
                <a:lnTo>
                  <a:pt x="286" y="11641"/>
                </a:lnTo>
                <a:lnTo>
                  <a:pt x="393" y="11579"/>
                </a:lnTo>
                <a:lnTo>
                  <a:pt x="571" y="11518"/>
                </a:lnTo>
                <a:lnTo>
                  <a:pt x="893" y="11394"/>
                </a:lnTo>
                <a:lnTo>
                  <a:pt x="1035" y="11333"/>
                </a:lnTo>
                <a:lnTo>
                  <a:pt x="1106" y="11271"/>
                </a:lnTo>
                <a:lnTo>
                  <a:pt x="1142" y="11210"/>
                </a:lnTo>
                <a:lnTo>
                  <a:pt x="1178" y="11086"/>
                </a:lnTo>
                <a:lnTo>
                  <a:pt x="1357" y="10840"/>
                </a:lnTo>
                <a:lnTo>
                  <a:pt x="1392" y="10779"/>
                </a:lnTo>
                <a:lnTo>
                  <a:pt x="1499" y="10656"/>
                </a:lnTo>
                <a:lnTo>
                  <a:pt x="1535" y="10593"/>
                </a:lnTo>
                <a:lnTo>
                  <a:pt x="1606" y="10348"/>
                </a:lnTo>
                <a:lnTo>
                  <a:pt x="1642" y="10163"/>
                </a:lnTo>
                <a:lnTo>
                  <a:pt x="1642" y="10039"/>
                </a:lnTo>
                <a:lnTo>
                  <a:pt x="1606" y="9916"/>
                </a:lnTo>
                <a:lnTo>
                  <a:pt x="1606" y="9793"/>
                </a:lnTo>
                <a:lnTo>
                  <a:pt x="1570" y="9670"/>
                </a:lnTo>
                <a:lnTo>
                  <a:pt x="1499" y="9609"/>
                </a:lnTo>
                <a:lnTo>
                  <a:pt x="1427" y="9485"/>
                </a:lnTo>
                <a:lnTo>
                  <a:pt x="1427" y="9424"/>
                </a:lnTo>
                <a:lnTo>
                  <a:pt x="1392" y="9362"/>
                </a:lnTo>
                <a:lnTo>
                  <a:pt x="1285" y="9301"/>
                </a:lnTo>
                <a:lnTo>
                  <a:pt x="1214" y="9238"/>
                </a:lnTo>
                <a:lnTo>
                  <a:pt x="999" y="9177"/>
                </a:lnTo>
                <a:lnTo>
                  <a:pt x="678" y="9054"/>
                </a:lnTo>
                <a:lnTo>
                  <a:pt x="428" y="8992"/>
                </a:lnTo>
                <a:lnTo>
                  <a:pt x="178" y="8931"/>
                </a:lnTo>
                <a:lnTo>
                  <a:pt x="107" y="8869"/>
                </a:lnTo>
                <a:lnTo>
                  <a:pt x="71" y="8808"/>
                </a:lnTo>
                <a:lnTo>
                  <a:pt x="0" y="8747"/>
                </a:lnTo>
                <a:lnTo>
                  <a:pt x="0" y="8684"/>
                </a:lnTo>
                <a:lnTo>
                  <a:pt x="71" y="8623"/>
                </a:lnTo>
                <a:lnTo>
                  <a:pt x="214" y="8561"/>
                </a:lnTo>
                <a:lnTo>
                  <a:pt x="393" y="8500"/>
                </a:lnTo>
                <a:lnTo>
                  <a:pt x="785" y="8438"/>
                </a:lnTo>
                <a:lnTo>
                  <a:pt x="928" y="8315"/>
                </a:lnTo>
                <a:lnTo>
                  <a:pt x="1071" y="8315"/>
                </a:lnTo>
                <a:lnTo>
                  <a:pt x="1285" y="8130"/>
                </a:lnTo>
                <a:lnTo>
                  <a:pt x="1499" y="8069"/>
                </a:lnTo>
                <a:lnTo>
                  <a:pt x="1678" y="7946"/>
                </a:lnTo>
                <a:lnTo>
                  <a:pt x="1785" y="7761"/>
                </a:lnTo>
                <a:lnTo>
                  <a:pt x="1785" y="7637"/>
                </a:lnTo>
                <a:lnTo>
                  <a:pt x="1713" y="7514"/>
                </a:lnTo>
                <a:lnTo>
                  <a:pt x="1606" y="7329"/>
                </a:lnTo>
                <a:lnTo>
                  <a:pt x="1499" y="7207"/>
                </a:lnTo>
                <a:lnTo>
                  <a:pt x="1463" y="7083"/>
                </a:lnTo>
                <a:lnTo>
                  <a:pt x="1392" y="6960"/>
                </a:lnTo>
                <a:lnTo>
                  <a:pt x="1285" y="6836"/>
                </a:lnTo>
                <a:lnTo>
                  <a:pt x="1142" y="6714"/>
                </a:lnTo>
                <a:lnTo>
                  <a:pt x="893" y="6529"/>
                </a:lnTo>
                <a:lnTo>
                  <a:pt x="785" y="6467"/>
                </a:lnTo>
                <a:lnTo>
                  <a:pt x="750" y="6467"/>
                </a:lnTo>
                <a:lnTo>
                  <a:pt x="678" y="6406"/>
                </a:lnTo>
                <a:lnTo>
                  <a:pt x="571" y="6344"/>
                </a:lnTo>
                <a:lnTo>
                  <a:pt x="286" y="6221"/>
                </a:lnTo>
                <a:lnTo>
                  <a:pt x="178" y="6221"/>
                </a:lnTo>
                <a:lnTo>
                  <a:pt x="71" y="6159"/>
                </a:lnTo>
                <a:lnTo>
                  <a:pt x="35" y="6159"/>
                </a:lnTo>
                <a:lnTo>
                  <a:pt x="0" y="6159"/>
                </a:lnTo>
                <a:lnTo>
                  <a:pt x="286" y="5974"/>
                </a:lnTo>
                <a:lnTo>
                  <a:pt x="607" y="5852"/>
                </a:lnTo>
                <a:lnTo>
                  <a:pt x="928" y="5790"/>
                </a:lnTo>
                <a:lnTo>
                  <a:pt x="1249" y="5728"/>
                </a:lnTo>
                <a:lnTo>
                  <a:pt x="1321" y="5605"/>
                </a:lnTo>
                <a:lnTo>
                  <a:pt x="1392" y="5605"/>
                </a:lnTo>
                <a:lnTo>
                  <a:pt x="1392" y="5481"/>
                </a:lnTo>
                <a:lnTo>
                  <a:pt x="1392" y="5420"/>
                </a:lnTo>
                <a:lnTo>
                  <a:pt x="1392" y="5359"/>
                </a:lnTo>
                <a:lnTo>
                  <a:pt x="1392" y="5235"/>
                </a:lnTo>
                <a:lnTo>
                  <a:pt x="1392" y="5112"/>
                </a:lnTo>
                <a:lnTo>
                  <a:pt x="1427" y="4989"/>
                </a:lnTo>
                <a:lnTo>
                  <a:pt x="1463" y="4804"/>
                </a:lnTo>
                <a:lnTo>
                  <a:pt x="1499" y="4619"/>
                </a:lnTo>
                <a:lnTo>
                  <a:pt x="1535" y="4497"/>
                </a:lnTo>
                <a:lnTo>
                  <a:pt x="1535" y="4435"/>
                </a:lnTo>
                <a:lnTo>
                  <a:pt x="1499" y="4065"/>
                </a:lnTo>
                <a:lnTo>
                  <a:pt x="1463" y="3757"/>
                </a:lnTo>
                <a:lnTo>
                  <a:pt x="1427" y="3572"/>
                </a:lnTo>
                <a:lnTo>
                  <a:pt x="1392" y="3388"/>
                </a:lnTo>
                <a:lnTo>
                  <a:pt x="1321" y="3203"/>
                </a:lnTo>
                <a:lnTo>
                  <a:pt x="1249" y="3079"/>
                </a:lnTo>
                <a:lnTo>
                  <a:pt x="1106" y="3018"/>
                </a:lnTo>
                <a:lnTo>
                  <a:pt x="928" y="2956"/>
                </a:lnTo>
                <a:lnTo>
                  <a:pt x="893" y="2895"/>
                </a:lnTo>
                <a:lnTo>
                  <a:pt x="785" y="2834"/>
                </a:lnTo>
                <a:lnTo>
                  <a:pt x="535" y="2649"/>
                </a:lnTo>
                <a:lnTo>
                  <a:pt x="393" y="2587"/>
                </a:lnTo>
                <a:lnTo>
                  <a:pt x="321" y="2525"/>
                </a:lnTo>
                <a:lnTo>
                  <a:pt x="286" y="2464"/>
                </a:lnTo>
                <a:lnTo>
                  <a:pt x="321" y="2464"/>
                </a:lnTo>
                <a:lnTo>
                  <a:pt x="393" y="2464"/>
                </a:lnTo>
                <a:lnTo>
                  <a:pt x="499" y="2525"/>
                </a:lnTo>
                <a:lnTo>
                  <a:pt x="571" y="2525"/>
                </a:lnTo>
                <a:lnTo>
                  <a:pt x="642" y="2525"/>
                </a:lnTo>
                <a:lnTo>
                  <a:pt x="1071" y="2464"/>
                </a:lnTo>
                <a:lnTo>
                  <a:pt x="1285" y="2464"/>
                </a:lnTo>
                <a:lnTo>
                  <a:pt x="1463" y="2402"/>
                </a:lnTo>
                <a:lnTo>
                  <a:pt x="1642" y="2341"/>
                </a:lnTo>
                <a:lnTo>
                  <a:pt x="1821" y="2217"/>
                </a:lnTo>
                <a:lnTo>
                  <a:pt x="1999" y="2033"/>
                </a:lnTo>
                <a:lnTo>
                  <a:pt x="2177" y="1787"/>
                </a:lnTo>
                <a:lnTo>
                  <a:pt x="2285" y="1294"/>
                </a:lnTo>
                <a:lnTo>
                  <a:pt x="2320" y="923"/>
                </a:lnTo>
                <a:lnTo>
                  <a:pt x="2249" y="493"/>
                </a:lnTo>
                <a:lnTo>
                  <a:pt x="2177" y="0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Kaizen01"/>
          <xdr:cNvSpPr txBox="1">
            <a:spLocks noChangeArrowheads="1"/>
          </xdr:cNvSpPr>
        </xdr:nvSpPr>
        <xdr:spPr bwMode="auto">
          <a:xfrm>
            <a:off x="1327" y="744"/>
            <a:ext cx="101" cy="5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TROCA</a:t>
            </a:r>
          </a:p>
        </xdr:txBody>
      </xdr:sp>
    </xdr:grpSp>
    <xdr:clientData/>
  </xdr:twoCellAnchor>
  <xdr:twoCellAnchor>
    <xdr:from>
      <xdr:col>18</xdr:col>
      <xdr:colOff>66675</xdr:colOff>
      <xdr:row>50</xdr:row>
      <xdr:rowOff>66675</xdr:rowOff>
    </xdr:from>
    <xdr:to>
      <xdr:col>20</xdr:col>
      <xdr:colOff>95250</xdr:colOff>
      <xdr:row>52</xdr:row>
      <xdr:rowOff>104775</xdr:rowOff>
    </xdr:to>
    <xdr:grpSp>
      <xdr:nvGrpSpPr>
        <xdr:cNvPr id="135" name="Qualidade01"/>
        <xdr:cNvGrpSpPr>
          <a:grpSpLocks/>
        </xdr:cNvGrpSpPr>
      </xdr:nvGrpSpPr>
      <xdr:grpSpPr bwMode="auto">
        <a:xfrm>
          <a:off x="3963266" y="9447357"/>
          <a:ext cx="461529" cy="413327"/>
          <a:chOff x="1367" y="891"/>
          <a:chExt cx="49" cy="44"/>
        </a:xfrm>
      </xdr:grpSpPr>
      <xdr:sp macro="" textlink="">
        <xdr:nvSpPr>
          <xdr:cNvPr id="136" name="AutoShape 847"/>
          <xdr:cNvSpPr>
            <a:spLocks noChangeArrowheads="1"/>
          </xdr:cNvSpPr>
        </xdr:nvSpPr>
        <xdr:spPr bwMode="auto">
          <a:xfrm>
            <a:off x="1367" y="891"/>
            <a:ext cx="49" cy="44"/>
          </a:xfrm>
          <a:prstGeom prst="octagon">
            <a:avLst>
              <a:gd name="adj" fmla="val 29287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7" name="WordArt 848"/>
          <xdr:cNvSpPr>
            <a:spLocks noChangeArrowheads="1" noChangeShapeType="1" noTextEdit="1"/>
          </xdr:cNvSpPr>
        </xdr:nvSpPr>
        <xdr:spPr bwMode="auto">
          <a:xfrm>
            <a:off x="1380" y="899"/>
            <a:ext cx="22" cy="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Q</a:t>
            </a:r>
          </a:p>
        </xdr:txBody>
      </xdr:sp>
    </xdr:grpSp>
    <xdr:clientData/>
  </xdr:twoCellAnchor>
  <xdr:twoCellAnchor>
    <xdr:from>
      <xdr:col>1</xdr:col>
      <xdr:colOff>123825</xdr:colOff>
      <xdr:row>1</xdr:row>
      <xdr:rowOff>161925</xdr:rowOff>
    </xdr:from>
    <xdr:to>
      <xdr:col>40</xdr:col>
      <xdr:colOff>28575</xdr:colOff>
      <xdr:row>5</xdr:row>
      <xdr:rowOff>85725</xdr:rowOff>
    </xdr:to>
    <xdr:sp macro="" textlink="">
      <xdr:nvSpPr>
        <xdr:cNvPr id="138" name="WordArt 985"/>
        <xdr:cNvSpPr>
          <a:spLocks noChangeArrowheads="1" noChangeShapeType="1" noTextEdit="1"/>
        </xdr:cNvSpPr>
      </xdr:nvSpPr>
      <xdr:spPr bwMode="auto">
        <a:xfrm>
          <a:off x="342900" y="352425"/>
          <a:ext cx="8448675" cy="6858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00"/>
                  </a:gs>
                  <a:gs pos="100000">
                    <a:srgbClr val="FFFF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Mapeando o Fluxo de Valor</a:t>
          </a:r>
        </a:p>
      </xdr:txBody>
    </xdr:sp>
    <xdr:clientData/>
  </xdr:twoCellAnchor>
  <xdr:twoCellAnchor>
    <xdr:from>
      <xdr:col>2</xdr:col>
      <xdr:colOff>133350</xdr:colOff>
      <xdr:row>5</xdr:row>
      <xdr:rowOff>95250</xdr:rowOff>
    </xdr:from>
    <xdr:to>
      <xdr:col>21</xdr:col>
      <xdr:colOff>152400</xdr:colOff>
      <xdr:row>9</xdr:row>
      <xdr:rowOff>161925</xdr:rowOff>
    </xdr:to>
    <xdr:sp macro="" textlink="">
      <xdr:nvSpPr>
        <xdr:cNvPr id="139" name="WordArt 987"/>
        <xdr:cNvSpPr>
          <a:spLocks noChangeArrowheads="1" noChangeShapeType="1" noTextEdit="1"/>
        </xdr:cNvSpPr>
      </xdr:nvSpPr>
      <xdr:spPr bwMode="auto">
        <a:xfrm rot="-1006428">
          <a:off x="571500" y="1047750"/>
          <a:ext cx="4181475" cy="828675"/>
        </a:xfrm>
        <a:prstGeom prst="rect">
          <a:avLst/>
        </a:prstGeom>
      </xdr:spPr>
      <xdr:txBody>
        <a:bodyPr wrap="none" fromWordArt="1">
          <a:prstTxWarp prst="textDeflateBottom">
            <a:avLst>
              <a:gd name="adj" fmla="val 71264"/>
            </a:avLst>
          </a:prstTxWarp>
          <a:scene3d>
            <a:camera prst="legacyPerspectiveFront">
              <a:rot lat="19799999" lon="19439998" rev="0"/>
            </a:camera>
            <a:lightRig rig="legacyNormal2" dir="t"/>
          </a:scene3d>
          <a:sp3d extrusionH="354000" prstMaterial="legacyMatte">
            <a:extrusionClr>
              <a:srgbClr val="939676"/>
            </a:extrusionClr>
          </a:sp3d>
        </a:bodyPr>
        <a:lstStyle/>
        <a:p>
          <a:pPr algn="ctr" rtl="0"/>
          <a:r>
            <a:rPr lang="pt-BR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707070"/>
                  </a:gs>
                  <a:gs pos="50000">
                    <a:srgbClr val="FFFFFF"/>
                  </a:gs>
                  <a:gs pos="100000">
                    <a:srgbClr val="707070"/>
                  </a:gs>
                </a:gsLst>
                <a:lin ang="3706428" scaled="1"/>
              </a:gradFill>
              <a:effectLst/>
              <a:latin typeface="Impact"/>
            </a:rPr>
            <a:t>Ícones</a:t>
          </a:r>
        </a:p>
      </xdr:txBody>
    </xdr:sp>
    <xdr:clientData/>
  </xdr:twoCellAnchor>
  <xdr:twoCellAnchor editAs="oneCell">
    <xdr:from>
      <xdr:col>21</xdr:col>
      <xdr:colOff>76200</xdr:colOff>
      <xdr:row>5</xdr:row>
      <xdr:rowOff>66675</xdr:rowOff>
    </xdr:from>
    <xdr:to>
      <xdr:col>29</xdr:col>
      <xdr:colOff>114300</xdr:colOff>
      <xdr:row>10</xdr:row>
      <xdr:rowOff>161925</xdr:rowOff>
    </xdr:to>
    <xdr:pic>
      <xdr:nvPicPr>
        <xdr:cNvPr id="140" name="Lean01" descr="leap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76775" y="1019175"/>
          <a:ext cx="17907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srv2\ORTAK\ORHAN\ISLETME\KAL_PL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erin\NonCyclic%20Std.%20Work-Acad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R-2_p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C"/>
      <sheetName val="JE"/>
      <sheetName val="SOS"/>
      <sheetName val="WCT"/>
      <sheetName val="Utilization"/>
      <sheetName val="Disc &amp; O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Q33"/>
  <sheetViews>
    <sheetView showGridLines="0" tabSelected="1" zoomScale="85" zoomScaleNormal="85" workbookViewId="0"/>
  </sheetViews>
  <sheetFormatPr defaultRowHeight="15"/>
  <cols>
    <col min="1" max="1" width="10.85546875" style="24" customWidth="1"/>
    <col min="2" max="2" width="15.5703125" style="24" customWidth="1"/>
    <col min="3" max="3" width="7.5703125" style="24" bestFit="1" customWidth="1"/>
    <col min="4" max="4" width="13.28515625" style="24" bestFit="1" customWidth="1"/>
    <col min="5" max="5" width="16.85546875" style="24" bestFit="1" customWidth="1"/>
    <col min="6" max="6" width="23" style="24" customWidth="1"/>
    <col min="7" max="7" width="16.42578125" style="24" customWidth="1"/>
    <col min="8" max="8" width="15.85546875" style="24" customWidth="1"/>
    <col min="9" max="10" width="8.42578125" style="24" customWidth="1"/>
    <col min="11" max="11" width="9.140625" style="24"/>
    <col min="12" max="12" width="24.28515625" style="24" bestFit="1" customWidth="1"/>
    <col min="13" max="13" width="21.140625" style="24" bestFit="1" customWidth="1"/>
    <col min="14" max="14" width="15.42578125" style="24" bestFit="1" customWidth="1"/>
    <col min="15" max="15" width="18.7109375" style="24" bestFit="1" customWidth="1"/>
    <col min="16" max="16" width="16.85546875" style="24" bestFit="1" customWidth="1"/>
    <col min="17" max="16384" width="9.140625" style="24"/>
  </cols>
  <sheetData>
    <row r="1" spans="2:17" ht="3.75" customHeight="1"/>
    <row r="2" spans="2:17" ht="13.5" customHeight="1">
      <c r="F2" s="25" t="s">
        <v>138</v>
      </c>
      <c r="G2" s="26">
        <v>5</v>
      </c>
      <c r="L2" s="248" t="s">
        <v>120</v>
      </c>
      <c r="M2" s="248"/>
      <c r="N2" s="27" t="s">
        <v>121</v>
      </c>
      <c r="O2" s="28"/>
      <c r="P2" s="28"/>
    </row>
    <row r="3" spans="2:17" ht="12" customHeight="1">
      <c r="C3" s="248" t="s">
        <v>122</v>
      </c>
      <c r="D3" s="248"/>
      <c r="K3" s="29" t="s">
        <v>109</v>
      </c>
      <c r="L3" s="29" t="s">
        <v>123</v>
      </c>
      <c r="M3" s="29" t="s">
        <v>124</v>
      </c>
      <c r="N3" s="29" t="s">
        <v>125</v>
      </c>
      <c r="O3" s="29" t="s">
        <v>126</v>
      </c>
      <c r="P3" s="29" t="s">
        <v>127</v>
      </c>
    </row>
    <row r="4" spans="2:17" ht="30.75" customHeight="1">
      <c r="B4" s="30" t="s">
        <v>128</v>
      </c>
      <c r="C4" s="30" t="s">
        <v>85</v>
      </c>
      <c r="D4" s="30" t="s">
        <v>86</v>
      </c>
      <c r="E4" s="30" t="s">
        <v>129</v>
      </c>
      <c r="F4" s="30" t="s">
        <v>130</v>
      </c>
      <c r="G4" s="30" t="s">
        <v>131</v>
      </c>
      <c r="H4" s="30" t="s">
        <v>132</v>
      </c>
      <c r="K4" s="15" t="s">
        <v>38</v>
      </c>
      <c r="L4" s="16">
        <f>M4/N4</f>
        <v>1.6287360567385299E-2</v>
      </c>
      <c r="M4" s="49">
        <f>$H$28*N4</f>
        <v>27.346478392639916</v>
      </c>
      <c r="N4" s="17">
        <v>1679</v>
      </c>
      <c r="O4" s="17">
        <v>76076</v>
      </c>
      <c r="P4" s="16">
        <f>N4/O4</f>
        <v>2.2070035227929965E-2</v>
      </c>
    </row>
    <row r="5" spans="2:17">
      <c r="B5" s="26" t="s">
        <v>162</v>
      </c>
      <c r="C5" s="32">
        <v>80</v>
      </c>
      <c r="D5" s="32">
        <v>350000</v>
      </c>
      <c r="E5" s="33">
        <f>(((C5)*D5)*0.01*0.01)*2</f>
        <v>5600</v>
      </c>
      <c r="F5" s="21">
        <v>1515.15</v>
      </c>
      <c r="G5" s="34">
        <f t="shared" ref="G5:G27" si="0">F5/$M$23</f>
        <v>9.7399779763293767E-2</v>
      </c>
      <c r="H5" s="34">
        <f t="shared" ref="H5:H27" si="1">F5/$M$25</f>
        <v>1.5863853321886835E-3</v>
      </c>
      <c r="K5" s="15" t="s">
        <v>88</v>
      </c>
      <c r="L5" s="16">
        <f t="shared" ref="L5:L11" si="2">M5/N5</f>
        <v>1.6287360567385299E-2</v>
      </c>
      <c r="M5" s="49">
        <f t="shared" ref="M5:M11" si="3">$H$28*N5</f>
        <v>7.4758985004298522</v>
      </c>
      <c r="N5" s="17">
        <v>459</v>
      </c>
      <c r="O5" s="50">
        <v>709380.2</v>
      </c>
      <c r="P5" s="16">
        <f>N5/(O5*M26)</f>
        <v>1.1764431182960203E-2</v>
      </c>
    </row>
    <row r="6" spans="2:17">
      <c r="B6" s="26" t="s">
        <v>163</v>
      </c>
      <c r="C6" s="32">
        <v>45</v>
      </c>
      <c r="D6" s="32">
        <v>350000</v>
      </c>
      <c r="E6" s="33">
        <f t="shared" ref="E6:E27" si="4">(((C6)*D6)*0.01*0.01)*2</f>
        <v>3150</v>
      </c>
      <c r="F6" s="21">
        <v>6060.6</v>
      </c>
      <c r="G6" s="34">
        <f t="shared" si="0"/>
        <v>0.38959911905317507</v>
      </c>
      <c r="H6" s="34">
        <f t="shared" si="1"/>
        <v>6.3455413287547341E-3</v>
      </c>
      <c r="K6" s="29" t="s">
        <v>133</v>
      </c>
      <c r="L6" s="57">
        <f t="shared" si="2"/>
        <v>1.6287360567385299E-2</v>
      </c>
      <c r="M6" s="31">
        <f t="shared" si="3"/>
        <v>23.649247543843455</v>
      </c>
      <c r="N6" s="58">
        <v>1452</v>
      </c>
      <c r="O6" s="58">
        <v>10075</v>
      </c>
      <c r="P6" s="57">
        <f t="shared" ref="P6" si="5">N6/O6</f>
        <v>0.14411910669975186</v>
      </c>
    </row>
    <row r="7" spans="2:17">
      <c r="B7" s="26" t="s">
        <v>164</v>
      </c>
      <c r="C7" s="32">
        <v>55</v>
      </c>
      <c r="D7" s="32">
        <v>350000</v>
      </c>
      <c r="E7" s="33">
        <f t="shared" si="4"/>
        <v>3850</v>
      </c>
      <c r="F7" s="21">
        <v>1515.15</v>
      </c>
      <c r="G7" s="34">
        <f t="shared" si="0"/>
        <v>9.7399779763293767E-2</v>
      </c>
      <c r="H7" s="34">
        <f t="shared" si="1"/>
        <v>1.5863853321886835E-3</v>
      </c>
      <c r="K7" s="18" t="s">
        <v>134</v>
      </c>
      <c r="L7" s="19">
        <f>IF(M7=0,0,M7/N7)</f>
        <v>0</v>
      </c>
      <c r="M7" s="36">
        <f t="shared" si="3"/>
        <v>0</v>
      </c>
      <c r="N7" s="20">
        <v>0</v>
      </c>
      <c r="O7" s="37">
        <v>5463.57</v>
      </c>
      <c r="P7" s="19">
        <f>N7/(O7*$M$29)</f>
        <v>0</v>
      </c>
    </row>
    <row r="8" spans="2:17">
      <c r="B8" s="26" t="s">
        <v>165</v>
      </c>
      <c r="C8" s="32">
        <v>60</v>
      </c>
      <c r="D8" s="32">
        <v>350000</v>
      </c>
      <c r="E8" s="33">
        <f t="shared" si="4"/>
        <v>4200</v>
      </c>
      <c r="F8" s="21">
        <v>909.09</v>
      </c>
      <c r="G8" s="34">
        <f t="shared" si="0"/>
        <v>5.8439867857976252E-2</v>
      </c>
      <c r="H8" s="34">
        <f t="shared" si="1"/>
        <v>9.5183119931321013E-4</v>
      </c>
      <c r="K8" s="18" t="s">
        <v>135</v>
      </c>
      <c r="L8" s="19">
        <f>IF(M8=0,0,M8/N8)</f>
        <v>0</v>
      </c>
      <c r="M8" s="36">
        <f>$H$28*(N8*$M$28)</f>
        <v>0</v>
      </c>
      <c r="N8" s="54">
        <v>0</v>
      </c>
      <c r="O8" s="55">
        <v>360339.25</v>
      </c>
      <c r="P8" s="19">
        <f>(N8/($D$29*0.01))/O8</f>
        <v>0</v>
      </c>
    </row>
    <row r="9" spans="2:17">
      <c r="B9" s="56" t="s">
        <v>166</v>
      </c>
      <c r="C9" s="32">
        <v>120</v>
      </c>
      <c r="D9" s="32">
        <v>350000</v>
      </c>
      <c r="E9" s="33">
        <f>(((C9)*D9)*0.01*0.01)</f>
        <v>4200</v>
      </c>
      <c r="F9" s="21">
        <v>5556</v>
      </c>
      <c r="G9" s="34">
        <f t="shared" si="0"/>
        <v>0.35716145356226126</v>
      </c>
      <c r="H9" s="34">
        <f t="shared" si="1"/>
        <v>5.8172173749399892E-3</v>
      </c>
      <c r="K9" s="18" t="s">
        <v>136</v>
      </c>
      <c r="L9" s="19">
        <f>IF(M9=0,0,M9/N9)</f>
        <v>0</v>
      </c>
      <c r="M9" s="36">
        <f>$H$28*(N9*$M$28)</f>
        <v>0</v>
      </c>
      <c r="N9" s="54">
        <v>0</v>
      </c>
      <c r="O9" s="55">
        <v>360339.25</v>
      </c>
      <c r="P9" s="19">
        <f>(N9/($D$29*0.01))/O9</f>
        <v>0</v>
      </c>
    </row>
    <row r="10" spans="2:17">
      <c r="B10" s="26"/>
      <c r="C10" s="32">
        <v>0</v>
      </c>
      <c r="D10" s="32">
        <v>0</v>
      </c>
      <c r="E10" s="33">
        <f t="shared" si="4"/>
        <v>0</v>
      </c>
      <c r="F10" s="21">
        <v>0</v>
      </c>
      <c r="G10" s="34">
        <f t="shared" si="0"/>
        <v>0</v>
      </c>
      <c r="H10" s="34">
        <f t="shared" si="1"/>
        <v>0</v>
      </c>
      <c r="K10" s="18" t="s">
        <v>74</v>
      </c>
      <c r="L10" s="19">
        <f t="shared" si="2"/>
        <v>1.6287360567385299E-2</v>
      </c>
      <c r="M10" s="36">
        <f t="shared" si="3"/>
        <v>21.873925241998457</v>
      </c>
      <c r="N10" s="37">
        <v>1343</v>
      </c>
      <c r="O10" s="37">
        <v>244546</v>
      </c>
      <c r="P10" s="19">
        <f>(N10/($D$29*0.01))/O10</f>
        <v>1.5690883748427115E-6</v>
      </c>
      <c r="Q10" s="38" t="s">
        <v>148</v>
      </c>
    </row>
    <row r="11" spans="2:17">
      <c r="B11" s="26"/>
      <c r="C11" s="32">
        <v>0</v>
      </c>
      <c r="D11" s="32">
        <v>0</v>
      </c>
      <c r="E11" s="33">
        <f t="shared" si="4"/>
        <v>0</v>
      </c>
      <c r="F11" s="21">
        <v>0</v>
      </c>
      <c r="G11" s="34">
        <f t="shared" si="0"/>
        <v>0</v>
      </c>
      <c r="H11" s="34">
        <f t="shared" si="1"/>
        <v>0</v>
      </c>
      <c r="K11" s="18" t="s">
        <v>74</v>
      </c>
      <c r="L11" s="19">
        <f t="shared" si="2"/>
        <v>1.6287360567385299E-2</v>
      </c>
      <c r="M11" s="36">
        <f t="shared" si="3"/>
        <v>2.5538581369660149</v>
      </c>
      <c r="N11" s="20">
        <v>156.80000000000001</v>
      </c>
      <c r="O11" s="39">
        <f>O10</f>
        <v>244546</v>
      </c>
      <c r="P11" s="19">
        <f>(N11/$M$28)/O11</f>
        <v>2.7757063243229449E-6</v>
      </c>
      <c r="Q11" s="38" t="s">
        <v>0</v>
      </c>
    </row>
    <row r="12" spans="2:17">
      <c r="B12" s="26"/>
      <c r="C12" s="32">
        <v>0</v>
      </c>
      <c r="D12" s="32">
        <v>0</v>
      </c>
      <c r="E12" s="33">
        <f t="shared" si="4"/>
        <v>0</v>
      </c>
      <c r="F12" s="21">
        <v>0</v>
      </c>
      <c r="G12" s="34">
        <f t="shared" si="0"/>
        <v>0</v>
      </c>
      <c r="H12" s="34">
        <f t="shared" si="1"/>
        <v>0</v>
      </c>
      <c r="K12" s="14"/>
      <c r="L12" s="51"/>
      <c r="M12" s="51"/>
      <c r="N12" s="14"/>
      <c r="O12" s="52" t="s">
        <v>146</v>
      </c>
      <c r="P12" s="53">
        <f>SUM(P10:P11)</f>
        <v>4.3447946991656566E-6</v>
      </c>
    </row>
    <row r="13" spans="2:17">
      <c r="B13" s="26"/>
      <c r="C13" s="32">
        <v>0</v>
      </c>
      <c r="D13" s="32">
        <v>0</v>
      </c>
      <c r="E13" s="33">
        <f t="shared" si="4"/>
        <v>0</v>
      </c>
      <c r="F13" s="21">
        <v>0</v>
      </c>
      <c r="G13" s="34">
        <f t="shared" si="0"/>
        <v>0</v>
      </c>
      <c r="H13" s="34">
        <f t="shared" si="1"/>
        <v>0</v>
      </c>
      <c r="K13" s="18" t="s">
        <v>75</v>
      </c>
      <c r="L13" s="19">
        <f>IF(M13=0,0,M13/N13)</f>
        <v>0</v>
      </c>
      <c r="M13" s="36">
        <f>$H$28*N13</f>
        <v>0</v>
      </c>
      <c r="N13" s="37">
        <v>0</v>
      </c>
      <c r="O13" s="37">
        <v>123723</v>
      </c>
      <c r="P13" s="19">
        <f>(N13/($D$29*0.01))/O13</f>
        <v>0</v>
      </c>
      <c r="Q13" s="38" t="s">
        <v>148</v>
      </c>
    </row>
    <row r="14" spans="2:17">
      <c r="B14" s="26"/>
      <c r="C14" s="32">
        <v>0</v>
      </c>
      <c r="D14" s="32">
        <v>0</v>
      </c>
      <c r="E14" s="33">
        <f t="shared" si="4"/>
        <v>0</v>
      </c>
      <c r="F14" s="21">
        <v>0</v>
      </c>
      <c r="G14" s="34">
        <f t="shared" si="0"/>
        <v>0</v>
      </c>
      <c r="H14" s="34">
        <f t="shared" si="1"/>
        <v>0</v>
      </c>
      <c r="K14" s="18" t="s">
        <v>75</v>
      </c>
      <c r="L14" s="19">
        <f>IF(M14=0,0,M14/N14)</f>
        <v>0</v>
      </c>
      <c r="M14" s="36">
        <f t="shared" ref="M14" si="6">$H$28*N14</f>
        <v>0</v>
      </c>
      <c r="N14" s="20">
        <v>0</v>
      </c>
      <c r="O14" s="39">
        <f>O13</f>
        <v>123723</v>
      </c>
      <c r="P14" s="19">
        <f>(N14/$M$28)/O14</f>
        <v>0</v>
      </c>
      <c r="Q14" s="38" t="s">
        <v>0</v>
      </c>
    </row>
    <row r="15" spans="2:17">
      <c r="B15" s="26"/>
      <c r="C15" s="32">
        <v>0</v>
      </c>
      <c r="D15" s="32">
        <v>0</v>
      </c>
      <c r="E15" s="33">
        <f t="shared" si="4"/>
        <v>0</v>
      </c>
      <c r="F15" s="21">
        <v>0</v>
      </c>
      <c r="G15" s="34">
        <f t="shared" si="0"/>
        <v>0</v>
      </c>
      <c r="H15" s="34">
        <f t="shared" si="1"/>
        <v>0</v>
      </c>
      <c r="K15" s="14"/>
      <c r="L15" s="51"/>
      <c r="M15" s="51"/>
      <c r="N15" s="14"/>
      <c r="O15" s="52" t="s">
        <v>146</v>
      </c>
      <c r="P15" s="53">
        <f>SUM(P13:P14)</f>
        <v>0</v>
      </c>
    </row>
    <row r="16" spans="2:17">
      <c r="B16" s="26"/>
      <c r="C16" s="32">
        <v>0</v>
      </c>
      <c r="D16" s="32">
        <v>0</v>
      </c>
      <c r="E16" s="33">
        <f t="shared" si="4"/>
        <v>0</v>
      </c>
      <c r="F16" s="21">
        <v>0</v>
      </c>
      <c r="G16" s="34">
        <f t="shared" si="0"/>
        <v>0</v>
      </c>
      <c r="H16" s="34">
        <f t="shared" si="1"/>
        <v>0</v>
      </c>
      <c r="K16" s="18" t="s">
        <v>76</v>
      </c>
      <c r="L16" s="19">
        <f>M16/N16</f>
        <v>1.6287360567385299E-2</v>
      </c>
      <c r="M16" s="36">
        <f>$H$28*N16</f>
        <v>15.945325995470208</v>
      </c>
      <c r="N16" s="37">
        <v>979</v>
      </c>
      <c r="O16" s="37">
        <v>224573</v>
      </c>
      <c r="P16" s="19">
        <f>(N16/($D$29*0.01))/O16</f>
        <v>1.2455383581921501E-6</v>
      </c>
      <c r="Q16" s="38" t="s">
        <v>148</v>
      </c>
    </row>
    <row r="17" spans="2:17">
      <c r="B17" s="26"/>
      <c r="C17" s="32">
        <v>0</v>
      </c>
      <c r="D17" s="32">
        <v>0</v>
      </c>
      <c r="E17" s="33">
        <f t="shared" si="4"/>
        <v>0</v>
      </c>
      <c r="F17" s="21">
        <v>0</v>
      </c>
      <c r="G17" s="34">
        <f t="shared" si="0"/>
        <v>0</v>
      </c>
      <c r="H17" s="34">
        <f t="shared" si="1"/>
        <v>0</v>
      </c>
      <c r="K17" s="18" t="s">
        <v>76</v>
      </c>
      <c r="L17" s="19">
        <f t="shared" ref="L17" si="7">M17/N17</f>
        <v>1.6287360567385299E-2</v>
      </c>
      <c r="M17" s="36">
        <f t="shared" ref="M17" si="8">$H$28*N17</f>
        <v>0.71501512890821461</v>
      </c>
      <c r="N17" s="20">
        <v>43.9</v>
      </c>
      <c r="O17" s="39">
        <f>O16</f>
        <v>224573</v>
      </c>
      <c r="P17" s="19">
        <f>(N17/$M$28)/O17</f>
        <v>8.4624282546561715E-7</v>
      </c>
      <c r="Q17" s="38" t="s">
        <v>0</v>
      </c>
    </row>
    <row r="18" spans="2:17">
      <c r="B18" s="26"/>
      <c r="C18" s="32">
        <v>0</v>
      </c>
      <c r="D18" s="32">
        <v>0</v>
      </c>
      <c r="E18" s="33">
        <f t="shared" si="4"/>
        <v>0</v>
      </c>
      <c r="F18" s="21">
        <v>0</v>
      </c>
      <c r="G18" s="34">
        <f t="shared" si="0"/>
        <v>0</v>
      </c>
      <c r="H18" s="34">
        <f t="shared" si="1"/>
        <v>0</v>
      </c>
      <c r="K18" s="14"/>
      <c r="L18" s="51"/>
      <c r="M18" s="51"/>
      <c r="N18" s="14"/>
      <c r="O18" s="52" t="s">
        <v>146</v>
      </c>
      <c r="P18" s="53">
        <f>SUM(P16:P17)</f>
        <v>2.0917811836577673E-6</v>
      </c>
    </row>
    <row r="19" spans="2:17">
      <c r="B19" s="26"/>
      <c r="C19" s="32">
        <v>0</v>
      </c>
      <c r="D19" s="32">
        <v>0</v>
      </c>
      <c r="E19" s="33">
        <f t="shared" si="4"/>
        <v>0</v>
      </c>
      <c r="F19" s="21">
        <v>0</v>
      </c>
      <c r="G19" s="34">
        <f t="shared" si="0"/>
        <v>0</v>
      </c>
      <c r="H19" s="34">
        <f t="shared" si="1"/>
        <v>0</v>
      </c>
      <c r="K19" s="18" t="s">
        <v>77</v>
      </c>
      <c r="L19" s="19">
        <f>M19/N19</f>
        <v>1.6287360567385299E-2</v>
      </c>
      <c r="M19" s="36">
        <f>$H$28*N19</f>
        <v>9.723554258729024</v>
      </c>
      <c r="N19" s="37">
        <v>597</v>
      </c>
      <c r="O19" s="37">
        <v>278785</v>
      </c>
      <c r="P19" s="19">
        <f>(N19/($D$29*0.01))/O19</f>
        <v>6.1183861603539847E-7</v>
      </c>
      <c r="Q19" s="38" t="s">
        <v>148</v>
      </c>
    </row>
    <row r="20" spans="2:17">
      <c r="B20" s="26"/>
      <c r="C20" s="32">
        <v>0</v>
      </c>
      <c r="D20" s="32">
        <v>0</v>
      </c>
      <c r="E20" s="33">
        <f t="shared" si="4"/>
        <v>0</v>
      </c>
      <c r="F20" s="21">
        <v>0</v>
      </c>
      <c r="G20" s="34">
        <f t="shared" si="0"/>
        <v>0</v>
      </c>
      <c r="H20" s="34">
        <f t="shared" si="1"/>
        <v>0</v>
      </c>
      <c r="K20" s="18" t="s">
        <v>77</v>
      </c>
      <c r="L20" s="19">
        <f t="shared" ref="L20" si="9">M20/N20</f>
        <v>1.6287360567385299E-2</v>
      </c>
      <c r="M20" s="36">
        <f t="shared" ref="M20" si="10">$H$28*N20</f>
        <v>1.8746752013060479</v>
      </c>
      <c r="N20" s="20">
        <v>115.1</v>
      </c>
      <c r="O20" s="39">
        <f>O19</f>
        <v>278785</v>
      </c>
      <c r="P20" s="19">
        <f>(N20/$M$28)/O20</f>
        <v>1.7872855364112066E-6</v>
      </c>
      <c r="Q20" s="38" t="s">
        <v>0</v>
      </c>
    </row>
    <row r="21" spans="2:17">
      <c r="B21" s="26"/>
      <c r="C21" s="32">
        <v>0</v>
      </c>
      <c r="D21" s="32">
        <v>0</v>
      </c>
      <c r="E21" s="33">
        <f t="shared" si="4"/>
        <v>0</v>
      </c>
      <c r="F21" s="21">
        <v>0</v>
      </c>
      <c r="G21" s="34">
        <f t="shared" si="0"/>
        <v>0</v>
      </c>
      <c r="H21" s="34">
        <f t="shared" si="1"/>
        <v>0</v>
      </c>
      <c r="K21" s="14"/>
      <c r="L21" s="14"/>
      <c r="M21" s="14"/>
      <c r="N21" s="14"/>
      <c r="O21" s="52" t="s">
        <v>146</v>
      </c>
      <c r="P21" s="53">
        <f>SUM(P19:P20)</f>
        <v>2.3991241524466049E-6</v>
      </c>
    </row>
    <row r="22" spans="2:17">
      <c r="B22" s="26"/>
      <c r="C22" s="32">
        <v>0</v>
      </c>
      <c r="D22" s="32">
        <v>0</v>
      </c>
      <c r="E22" s="33">
        <f t="shared" si="4"/>
        <v>0</v>
      </c>
      <c r="F22" s="21">
        <v>0</v>
      </c>
      <c r="G22" s="34">
        <f t="shared" si="0"/>
        <v>0</v>
      </c>
      <c r="H22" s="34">
        <f t="shared" si="1"/>
        <v>0</v>
      </c>
      <c r="K22" s="18" t="s">
        <v>137</v>
      </c>
      <c r="L22" s="19">
        <f>IF(M22=0,0,M22/N22)</f>
        <v>0</v>
      </c>
      <c r="M22" s="36">
        <f>$H$28*N22</f>
        <v>0</v>
      </c>
      <c r="N22" s="20">
        <v>0</v>
      </c>
      <c r="O22" s="37">
        <v>5463.57</v>
      </c>
      <c r="P22" s="19">
        <f>N22/(O22*$M$29)</f>
        <v>0</v>
      </c>
    </row>
    <row r="23" spans="2:17">
      <c r="B23" s="26"/>
      <c r="C23" s="32">
        <v>0</v>
      </c>
      <c r="D23" s="32">
        <v>0</v>
      </c>
      <c r="E23" s="33">
        <f t="shared" si="4"/>
        <v>0</v>
      </c>
      <c r="F23" s="21">
        <v>0</v>
      </c>
      <c r="G23" s="34">
        <f t="shared" si="0"/>
        <v>0</v>
      </c>
      <c r="H23" s="34">
        <f t="shared" si="1"/>
        <v>0</v>
      </c>
      <c r="L23" s="25" t="s">
        <v>139</v>
      </c>
      <c r="M23" s="40">
        <f>F29</f>
        <v>15555.99</v>
      </c>
    </row>
    <row r="24" spans="2:17">
      <c r="B24" s="26"/>
      <c r="C24" s="32">
        <v>0</v>
      </c>
      <c r="D24" s="32">
        <v>0</v>
      </c>
      <c r="E24" s="33">
        <f t="shared" si="4"/>
        <v>0</v>
      </c>
      <c r="F24" s="21">
        <v>0</v>
      </c>
      <c r="G24" s="34">
        <f t="shared" si="0"/>
        <v>0</v>
      </c>
      <c r="H24" s="34">
        <f t="shared" si="1"/>
        <v>0</v>
      </c>
      <c r="L24" s="25" t="s">
        <v>140</v>
      </c>
      <c r="M24" s="26">
        <v>3500</v>
      </c>
      <c r="P24" s="41" t="s">
        <v>145</v>
      </c>
    </row>
    <row r="25" spans="2:17">
      <c r="B25" s="26"/>
      <c r="C25" s="32">
        <v>0</v>
      </c>
      <c r="D25" s="32">
        <v>0</v>
      </c>
      <c r="E25" s="33">
        <f t="shared" si="4"/>
        <v>0</v>
      </c>
      <c r="F25" s="21">
        <v>0</v>
      </c>
      <c r="G25" s="34">
        <f t="shared" si="0"/>
        <v>0</v>
      </c>
      <c r="H25" s="34">
        <f t="shared" si="1"/>
        <v>0</v>
      </c>
      <c r="L25" s="25" t="s">
        <v>141</v>
      </c>
      <c r="M25" s="35">
        <v>955095.82019999996</v>
      </c>
      <c r="P25" s="42"/>
    </row>
    <row r="26" spans="2:17">
      <c r="B26" s="26"/>
      <c r="C26" s="32">
        <v>0</v>
      </c>
      <c r="D26" s="32">
        <v>0</v>
      </c>
      <c r="E26" s="33">
        <f t="shared" si="4"/>
        <v>0</v>
      </c>
      <c r="F26" s="21">
        <v>0</v>
      </c>
      <c r="G26" s="34">
        <f t="shared" si="0"/>
        <v>0</v>
      </c>
      <c r="H26" s="34">
        <f t="shared" si="1"/>
        <v>0</v>
      </c>
      <c r="L26" s="22" t="s">
        <v>142</v>
      </c>
      <c r="M26" s="43">
        <v>5.5E-2</v>
      </c>
      <c r="N26" s="23" t="s">
        <v>88</v>
      </c>
    </row>
    <row r="27" spans="2:17">
      <c r="B27" s="26"/>
      <c r="C27" s="32">
        <v>0</v>
      </c>
      <c r="D27" s="32">
        <v>0</v>
      </c>
      <c r="E27" s="33">
        <f t="shared" si="4"/>
        <v>0</v>
      </c>
      <c r="F27" s="21">
        <v>0</v>
      </c>
      <c r="G27" s="34">
        <f t="shared" si="0"/>
        <v>0</v>
      </c>
      <c r="H27" s="34">
        <f t="shared" si="1"/>
        <v>0</v>
      </c>
      <c r="L27" s="22" t="s">
        <v>142</v>
      </c>
      <c r="M27" s="43">
        <v>7.0000000000000007E-2</v>
      </c>
      <c r="N27" s="23" t="s">
        <v>143</v>
      </c>
      <c r="P27" s="41" t="s">
        <v>147</v>
      </c>
    </row>
    <row r="28" spans="2:17">
      <c r="D28" s="249" t="s">
        <v>149</v>
      </c>
      <c r="E28" s="249"/>
      <c r="F28" s="44" t="s">
        <v>146</v>
      </c>
      <c r="G28" s="34">
        <f>SUM(G5:G27)</f>
        <v>1</v>
      </c>
      <c r="H28" s="34">
        <f>SUM(H5:H27)</f>
        <v>1.6287360567385299E-2</v>
      </c>
      <c r="L28" s="22" t="s">
        <v>144</v>
      </c>
      <c r="M28" s="31">
        <f>$E$29*M26</f>
        <v>231</v>
      </c>
      <c r="N28" s="23" t="s">
        <v>88</v>
      </c>
      <c r="P28" s="41"/>
    </row>
    <row r="29" spans="2:17">
      <c r="D29" s="45">
        <f>AVERAGEIF(D5:D27,"&gt;0",D5:D27)</f>
        <v>350000</v>
      </c>
      <c r="E29" s="46">
        <f>AVERAGEIF(E5:E27,"&gt;0",E5:E27)</f>
        <v>4200</v>
      </c>
      <c r="F29" s="47">
        <f>SUM(F5:F27)</f>
        <v>15555.99</v>
      </c>
      <c r="L29" s="22" t="s">
        <v>144</v>
      </c>
      <c r="M29" s="31">
        <f>$E$29*M27</f>
        <v>294</v>
      </c>
      <c r="N29" s="23" t="s">
        <v>143</v>
      </c>
    </row>
    <row r="30" spans="2:17" ht="4.5" customHeight="1">
      <c r="F30" s="48"/>
    </row>
    <row r="33" ht="3.75" customHeight="1"/>
  </sheetData>
  <mergeCells count="3">
    <mergeCell ref="L2:M2"/>
    <mergeCell ref="C3:D3"/>
    <mergeCell ref="D28:E28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84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8.28515625" style="1" bestFit="1" customWidth="1"/>
    <col min="3" max="3" width="15.7109375" style="1" bestFit="1" customWidth="1"/>
    <col min="4" max="4" width="13.140625" style="1" bestFit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5" ht="3" customHeight="1">
      <c r="A1" s="164"/>
      <c r="B1" s="164"/>
      <c r="C1" s="164"/>
      <c r="D1" s="164"/>
      <c r="E1" s="164"/>
      <c r="F1" s="164"/>
      <c r="G1" s="164"/>
    </row>
    <row r="2" spans="1:15" ht="11.1" customHeight="1">
      <c r="A2" s="164"/>
      <c r="B2" s="117" t="s">
        <v>35</v>
      </c>
      <c r="C2" s="117" t="s">
        <v>38</v>
      </c>
      <c r="D2" s="165"/>
      <c r="E2" s="166" t="s">
        <v>47</v>
      </c>
      <c r="F2" s="167">
        <v>40851</v>
      </c>
      <c r="G2" s="164"/>
      <c r="H2" s="3"/>
      <c r="I2" s="3"/>
      <c r="J2" s="3"/>
      <c r="K2" s="3"/>
      <c r="L2" s="3"/>
      <c r="M2" s="3"/>
      <c r="N2" s="3"/>
      <c r="O2" s="3"/>
    </row>
    <row r="3" spans="1:15" ht="11.1" customHeight="1">
      <c r="A3" s="164"/>
      <c r="B3" s="117" t="s">
        <v>36</v>
      </c>
      <c r="C3" s="117" t="s">
        <v>39</v>
      </c>
      <c r="D3" s="165"/>
      <c r="E3" s="165"/>
      <c r="F3" s="165"/>
      <c r="G3" s="164"/>
      <c r="H3" s="3"/>
      <c r="I3" s="3"/>
      <c r="J3" s="3"/>
      <c r="K3" s="3"/>
      <c r="L3" s="3"/>
      <c r="M3" s="3"/>
      <c r="N3" s="3"/>
      <c r="O3" s="3"/>
    </row>
    <row r="4" spans="1:15" ht="11.1" customHeight="1">
      <c r="A4" s="164"/>
      <c r="B4" s="117" t="s">
        <v>37</v>
      </c>
      <c r="C4" s="220">
        <v>1</v>
      </c>
      <c r="D4" s="165"/>
      <c r="E4" s="165"/>
      <c r="F4" s="165"/>
      <c r="G4" s="164"/>
      <c r="H4" s="3"/>
      <c r="I4" s="3"/>
      <c r="J4" s="3"/>
      <c r="K4" s="3"/>
      <c r="L4" s="3"/>
      <c r="M4" s="3"/>
      <c r="N4" s="3"/>
      <c r="O4" s="3"/>
    </row>
    <row r="5" spans="1:15" ht="3.75" customHeight="1">
      <c r="A5" s="164"/>
      <c r="B5" s="165"/>
      <c r="C5" s="165"/>
      <c r="D5" s="165"/>
      <c r="E5" s="165"/>
      <c r="F5" s="165"/>
      <c r="G5" s="164"/>
      <c r="H5" s="3"/>
      <c r="I5" s="3"/>
      <c r="J5" s="3"/>
      <c r="K5" s="3"/>
      <c r="L5" s="3"/>
      <c r="M5" s="3"/>
      <c r="N5" s="3"/>
      <c r="O5" s="3"/>
    </row>
    <row r="6" spans="1:15" ht="11.1" customHeight="1">
      <c r="A6" s="164"/>
      <c r="B6" s="117" t="s">
        <v>41</v>
      </c>
      <c r="C6" s="117" t="s">
        <v>42</v>
      </c>
      <c r="D6" s="117" t="s">
        <v>44</v>
      </c>
      <c r="E6" s="117" t="s">
        <v>43</v>
      </c>
      <c r="F6" s="117" t="s">
        <v>6</v>
      </c>
      <c r="G6" s="164"/>
      <c r="H6" s="3"/>
      <c r="I6" s="3"/>
      <c r="J6" s="3"/>
      <c r="K6" s="3"/>
      <c r="L6" s="3"/>
      <c r="M6" s="3"/>
      <c r="N6" s="3"/>
      <c r="O6" s="3"/>
    </row>
    <row r="7" spans="1:15" ht="11.1" customHeight="1">
      <c r="A7" s="164"/>
      <c r="B7" s="117" t="s">
        <v>40</v>
      </c>
      <c r="C7" s="161">
        <v>2116</v>
      </c>
      <c r="D7" s="117" t="s">
        <v>45</v>
      </c>
      <c r="E7" s="169">
        <v>25</v>
      </c>
      <c r="F7" s="169">
        <f>C7*E7</f>
        <v>52900</v>
      </c>
      <c r="G7" s="164"/>
      <c r="H7" s="3"/>
      <c r="I7" s="3"/>
      <c r="J7" s="3"/>
      <c r="K7" s="3"/>
      <c r="L7" s="3"/>
      <c r="M7" s="3"/>
      <c r="N7" s="3"/>
      <c r="O7" s="3"/>
    </row>
    <row r="8" spans="1:15" ht="3" customHeight="1">
      <c r="A8" s="164"/>
      <c r="B8" s="165"/>
      <c r="C8" s="165"/>
      <c r="D8" s="165"/>
      <c r="E8" s="165"/>
      <c r="F8" s="165"/>
      <c r="G8" s="164"/>
      <c r="H8" s="3"/>
      <c r="I8" s="3"/>
      <c r="J8" s="3"/>
      <c r="K8" s="3"/>
      <c r="L8" s="3"/>
      <c r="M8" s="3"/>
      <c r="N8" s="3"/>
      <c r="O8" s="3"/>
    </row>
    <row r="9" spans="1:15" ht="11.1" customHeight="1">
      <c r="A9" s="164"/>
      <c r="B9" s="117" t="s">
        <v>46</v>
      </c>
      <c r="C9" s="117" t="s">
        <v>42</v>
      </c>
      <c r="D9" s="117" t="s">
        <v>44</v>
      </c>
      <c r="E9" s="117" t="s">
        <v>43</v>
      </c>
      <c r="F9" s="117" t="s">
        <v>6</v>
      </c>
      <c r="G9" s="164"/>
      <c r="H9" s="3"/>
      <c r="I9" s="3"/>
      <c r="J9" s="3"/>
      <c r="K9" s="3"/>
      <c r="L9" s="3"/>
      <c r="M9" s="3"/>
      <c r="N9" s="3"/>
      <c r="O9" s="3"/>
    </row>
    <row r="10" spans="1:15" ht="11.1" customHeight="1">
      <c r="A10" s="164"/>
      <c r="B10" s="117" t="s">
        <v>1</v>
      </c>
      <c r="C10" s="161">
        <v>65</v>
      </c>
      <c r="D10" s="117" t="s">
        <v>45</v>
      </c>
      <c r="E10" s="169">
        <v>25</v>
      </c>
      <c r="F10" s="169">
        <f>C10*E10</f>
        <v>1625</v>
      </c>
      <c r="G10" s="164"/>
      <c r="H10" s="3"/>
      <c r="I10" s="3"/>
      <c r="J10" s="3"/>
      <c r="K10" s="3"/>
      <c r="L10" s="3"/>
      <c r="M10" s="3"/>
      <c r="N10" s="3"/>
      <c r="O10" s="3"/>
    </row>
    <row r="11" spans="1:15" ht="11.1" customHeight="1">
      <c r="A11" s="164"/>
      <c r="B11" s="117" t="s">
        <v>2</v>
      </c>
      <c r="C11" s="161">
        <v>20</v>
      </c>
      <c r="D11" s="117" t="s">
        <v>45</v>
      </c>
      <c r="E11" s="169">
        <v>25</v>
      </c>
      <c r="F11" s="169">
        <f>C11*E11</f>
        <v>500</v>
      </c>
      <c r="G11" s="164"/>
      <c r="H11" s="3"/>
      <c r="I11" s="3"/>
      <c r="J11" s="3"/>
      <c r="K11" s="3"/>
      <c r="L11" s="3"/>
      <c r="M11" s="3"/>
      <c r="N11" s="3"/>
      <c r="O11" s="3"/>
    </row>
    <row r="12" spans="1:15" ht="5.25" customHeight="1">
      <c r="A12" s="164"/>
      <c r="B12" s="165"/>
      <c r="C12" s="165"/>
      <c r="D12" s="165"/>
      <c r="E12" s="165"/>
      <c r="F12" s="165"/>
      <c r="G12" s="164"/>
      <c r="H12" s="3"/>
      <c r="I12" s="3"/>
      <c r="J12" s="3"/>
      <c r="K12" s="3"/>
      <c r="L12" s="3"/>
      <c r="M12" s="3"/>
      <c r="N12" s="3"/>
      <c r="O12" s="3"/>
    </row>
    <row r="13" spans="1:15" ht="12" customHeight="1">
      <c r="A13" s="164"/>
      <c r="B13" s="174" t="s">
        <v>49</v>
      </c>
      <c r="C13" s="175"/>
      <c r="D13" s="176"/>
      <c r="E13" s="176"/>
      <c r="F13" s="176"/>
      <c r="G13" s="164"/>
      <c r="H13" s="3"/>
      <c r="I13" s="3"/>
      <c r="J13" s="3"/>
      <c r="K13" s="3"/>
      <c r="L13" s="3"/>
      <c r="M13" s="3"/>
      <c r="N13" s="3"/>
      <c r="O13" s="3"/>
    </row>
    <row r="14" spans="1:15" ht="12" customHeight="1">
      <c r="A14" s="164"/>
      <c r="B14" s="253" t="s">
        <v>243</v>
      </c>
      <c r="C14" s="254"/>
      <c r="D14" s="254"/>
      <c r="E14" s="254"/>
      <c r="F14" s="255"/>
      <c r="G14" s="164"/>
      <c r="H14" s="3"/>
      <c r="I14" s="3"/>
      <c r="J14" s="3"/>
      <c r="K14" s="3"/>
      <c r="L14" s="3"/>
      <c r="M14" s="3"/>
      <c r="N14" s="3"/>
      <c r="O14" s="3"/>
    </row>
    <row r="15" spans="1:15" ht="12" customHeight="1">
      <c r="A15" s="164"/>
      <c r="B15" s="253" t="s">
        <v>244</v>
      </c>
      <c r="C15" s="254"/>
      <c r="D15" s="254"/>
      <c r="E15" s="254"/>
      <c r="F15" s="255"/>
      <c r="G15" s="164"/>
      <c r="H15" s="3"/>
      <c r="I15" s="3"/>
      <c r="J15" s="3"/>
      <c r="K15" s="3"/>
      <c r="L15" s="3"/>
      <c r="M15" s="3"/>
      <c r="N15" s="3"/>
      <c r="O15" s="3"/>
    </row>
    <row r="16" spans="1:15" ht="12" customHeight="1">
      <c r="A16" s="164"/>
      <c r="B16" s="256" t="s">
        <v>245</v>
      </c>
      <c r="C16" s="257"/>
      <c r="D16" s="257"/>
      <c r="E16" s="257"/>
      <c r="F16" s="258"/>
      <c r="G16" s="164"/>
      <c r="H16" s="3"/>
      <c r="I16" s="3"/>
      <c r="J16" s="3"/>
      <c r="K16" s="3"/>
      <c r="L16" s="3"/>
      <c r="M16" s="3"/>
      <c r="N16" s="3"/>
      <c r="O16" s="3"/>
    </row>
    <row r="17" spans="1:17" ht="4.5" customHeight="1">
      <c r="A17" s="164"/>
      <c r="B17" s="177"/>
      <c r="C17" s="177"/>
      <c r="D17" s="177"/>
      <c r="E17" s="177"/>
      <c r="F17" s="177"/>
      <c r="G17" s="178"/>
      <c r="H17" s="4"/>
      <c r="I17" s="4"/>
      <c r="J17" s="5"/>
      <c r="K17" s="3"/>
      <c r="L17" s="3"/>
      <c r="M17" s="3"/>
      <c r="N17" s="3"/>
      <c r="O17" s="3"/>
    </row>
    <row r="18" spans="1:17" ht="11.1" customHeight="1">
      <c r="A18" s="164"/>
      <c r="B18" s="197" t="s">
        <v>50</v>
      </c>
      <c r="C18" s="197" t="s">
        <v>51</v>
      </c>
      <c r="D18" s="197" t="s">
        <v>52</v>
      </c>
      <c r="E18" s="177"/>
      <c r="F18" s="177"/>
      <c r="G18" s="178"/>
      <c r="H18" s="4"/>
      <c r="I18" s="4"/>
      <c r="J18" s="3"/>
      <c r="K18" s="3"/>
      <c r="L18" s="3"/>
      <c r="M18" s="3"/>
      <c r="N18" s="3"/>
      <c r="O18" s="3"/>
    </row>
    <row r="19" spans="1:17" ht="11.1" customHeight="1">
      <c r="A19" s="164"/>
      <c r="B19" s="221">
        <v>30</v>
      </c>
      <c r="C19" s="222">
        <v>97</v>
      </c>
      <c r="D19" s="223">
        <v>90</v>
      </c>
      <c r="E19" s="177"/>
      <c r="F19" s="177"/>
      <c r="G19" s="178"/>
      <c r="H19" s="4"/>
      <c r="I19" s="4"/>
      <c r="J19" s="3"/>
      <c r="K19" s="3"/>
      <c r="L19" s="3"/>
      <c r="M19" s="3"/>
      <c r="N19" s="3"/>
      <c r="O19" s="3"/>
    </row>
    <row r="20" spans="1:17" ht="11.1" customHeight="1">
      <c r="A20" s="164"/>
      <c r="B20" s="221">
        <v>82</v>
      </c>
      <c r="C20" s="222">
        <v>121</v>
      </c>
      <c r="D20" s="223">
        <v>215</v>
      </c>
      <c r="E20" s="177"/>
      <c r="F20" s="177"/>
      <c r="G20" s="178"/>
      <c r="H20" s="4"/>
      <c r="I20" s="4"/>
      <c r="J20" s="3"/>
      <c r="K20" s="3"/>
      <c r="L20" s="3"/>
      <c r="M20" s="3"/>
      <c r="N20" s="3"/>
      <c r="O20" s="3"/>
    </row>
    <row r="21" spans="1:17" ht="3.75" customHeight="1">
      <c r="A21" s="164"/>
      <c r="B21" s="119"/>
      <c r="C21" s="119"/>
      <c r="D21" s="119"/>
      <c r="E21" s="119"/>
      <c r="F21" s="119"/>
      <c r="G21" s="179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1.1" customHeight="1">
      <c r="A22" s="164"/>
      <c r="B22" s="250" t="s">
        <v>3</v>
      </c>
      <c r="C22" s="250"/>
      <c r="D22" s="250"/>
      <c r="E22" s="119"/>
      <c r="F22" s="119"/>
      <c r="G22" s="179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11.1" customHeight="1">
      <c r="A23" s="164"/>
      <c r="B23" s="120" t="s">
        <v>167</v>
      </c>
      <c r="C23" s="224">
        <f>B19</f>
        <v>30</v>
      </c>
      <c r="D23" s="119"/>
      <c r="E23" s="119"/>
      <c r="F23" s="119"/>
      <c r="G23" s="179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1.1" customHeight="1">
      <c r="A24" s="164"/>
      <c r="B24" s="120" t="s">
        <v>168</v>
      </c>
      <c r="C24" s="224">
        <f>B20</f>
        <v>82</v>
      </c>
      <c r="D24" s="119"/>
      <c r="E24" s="119"/>
      <c r="F24" s="119"/>
      <c r="G24" s="179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1.1" customHeight="1">
      <c r="A25" s="164"/>
      <c r="B25" s="120" t="s">
        <v>53</v>
      </c>
      <c r="C25" s="225">
        <f>SUM(C23:C24)</f>
        <v>112</v>
      </c>
      <c r="D25" s="119"/>
      <c r="E25" s="119"/>
      <c r="F25" s="119"/>
      <c r="G25" s="179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1.1" customHeight="1">
      <c r="A26" s="164"/>
      <c r="B26" s="120" t="s">
        <v>5</v>
      </c>
      <c r="C26" s="226">
        <f>D19+D20</f>
        <v>305</v>
      </c>
      <c r="D26" s="119"/>
      <c r="E26" s="119"/>
      <c r="F26" s="119"/>
      <c r="G26" s="179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11.1" customHeight="1">
      <c r="A27" s="164"/>
      <c r="B27" s="251" t="s">
        <v>113</v>
      </c>
      <c r="C27" s="251"/>
      <c r="D27" s="119"/>
      <c r="E27" s="119"/>
      <c r="F27" s="119"/>
      <c r="G27" s="179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3" customHeight="1">
      <c r="A28" s="164"/>
      <c r="B28" s="119"/>
      <c r="C28" s="119"/>
      <c r="D28" s="119"/>
      <c r="E28" s="119"/>
      <c r="F28" s="119"/>
      <c r="G28" s="179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164"/>
      <c r="B29" s="180" t="s">
        <v>54</v>
      </c>
      <c r="C29" s="181">
        <v>21</v>
      </c>
      <c r="D29" s="119"/>
      <c r="E29" s="119"/>
      <c r="F29" s="119"/>
      <c r="G29" s="179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164"/>
      <c r="B30" s="159" t="s">
        <v>7</v>
      </c>
      <c r="C30" s="159" t="s">
        <v>55</v>
      </c>
      <c r="D30" s="159" t="s">
        <v>56</v>
      </c>
      <c r="E30" s="159" t="s">
        <v>57</v>
      </c>
      <c r="F30" s="119"/>
      <c r="G30" s="179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164"/>
      <c r="B31" s="120">
        <v>3</v>
      </c>
      <c r="C31" s="120">
        <v>8</v>
      </c>
      <c r="D31" s="235">
        <f>C29-(C31/C32)</f>
        <v>19</v>
      </c>
      <c r="E31" s="182">
        <f>D31*C31*B31</f>
        <v>456</v>
      </c>
      <c r="F31" s="119"/>
      <c r="G31" s="179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164"/>
      <c r="B32" s="120">
        <v>3</v>
      </c>
      <c r="C32" s="120">
        <v>4</v>
      </c>
      <c r="D32" s="120">
        <v>4</v>
      </c>
      <c r="E32" s="182">
        <f>D32*C32*B32</f>
        <v>48</v>
      </c>
      <c r="F32" s="120" t="s">
        <v>249</v>
      </c>
      <c r="G32" s="179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164"/>
      <c r="B33" s="119"/>
      <c r="C33" s="119"/>
      <c r="D33" s="159" t="s">
        <v>6</v>
      </c>
      <c r="E33" s="183">
        <f>SUM(E31:E32)*F33</f>
        <v>504</v>
      </c>
      <c r="F33" s="120">
        <v>1</v>
      </c>
      <c r="G33" s="179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4.5" customHeight="1">
      <c r="A34" s="164"/>
      <c r="B34" s="119"/>
      <c r="C34" s="119"/>
      <c r="D34" s="177"/>
      <c r="E34" s="184"/>
      <c r="F34" s="119"/>
      <c r="G34" s="179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164"/>
      <c r="B35" s="120" t="s">
        <v>10</v>
      </c>
      <c r="C35" s="120">
        <v>0</v>
      </c>
      <c r="D35" s="120" t="s">
        <v>8</v>
      </c>
      <c r="E35" s="119"/>
      <c r="F35" s="119"/>
      <c r="G35" s="179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5.75">
      <c r="A36" s="164"/>
      <c r="B36" s="120" t="s">
        <v>11</v>
      </c>
      <c r="C36" s="227">
        <v>0</v>
      </c>
      <c r="D36" s="120" t="s">
        <v>9</v>
      </c>
      <c r="E36" s="119"/>
      <c r="F36" s="119"/>
      <c r="G36" s="179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164"/>
      <c r="B37" s="159" t="s">
        <v>12</v>
      </c>
      <c r="C37" s="159">
        <f>SUM(C35:C36)</f>
        <v>0</v>
      </c>
      <c r="D37" s="120" t="s">
        <v>9</v>
      </c>
      <c r="E37" s="119"/>
      <c r="F37" s="119"/>
      <c r="G37" s="179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6" customHeight="1">
      <c r="A38" s="164"/>
      <c r="B38" s="177"/>
      <c r="C38" s="177"/>
      <c r="D38" s="119"/>
      <c r="E38" s="119"/>
      <c r="F38" s="119"/>
      <c r="G38" s="179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15.75">
      <c r="A39" s="164"/>
      <c r="B39" s="159" t="s">
        <v>13</v>
      </c>
      <c r="C39" s="159">
        <v>48</v>
      </c>
      <c r="D39" s="120" t="s">
        <v>9</v>
      </c>
      <c r="E39" s="119"/>
      <c r="F39" s="119"/>
      <c r="G39" s="179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5.75">
      <c r="A40" s="164"/>
      <c r="B40" s="120" t="s">
        <v>14</v>
      </c>
      <c r="C40" s="238">
        <f>C39/C52</f>
        <v>9.5238095238095233E-2</v>
      </c>
      <c r="D40" s="119"/>
      <c r="E40" s="119"/>
      <c r="F40" s="119"/>
      <c r="G40" s="179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5.75">
      <c r="A41" s="164"/>
      <c r="B41" s="159" t="s">
        <v>14</v>
      </c>
      <c r="C41" s="237">
        <f>1-(C40)</f>
        <v>0.90476190476190477</v>
      </c>
      <c r="D41" s="119"/>
      <c r="E41" s="119"/>
      <c r="F41" s="119"/>
      <c r="G41" s="179"/>
      <c r="H41" s="6"/>
      <c r="I41" s="6"/>
      <c r="J41" s="6"/>
      <c r="K41" s="6"/>
      <c r="L41" s="6"/>
      <c r="M41" s="5"/>
      <c r="N41" s="5"/>
      <c r="O41" s="5"/>
      <c r="P41" s="2"/>
      <c r="Q41" s="2"/>
    </row>
    <row r="42" spans="1:17" ht="15.75">
      <c r="A42" s="164"/>
      <c r="B42" s="159" t="s">
        <v>101</v>
      </c>
      <c r="C42" s="186">
        <f>'Família 5'!P4</f>
        <v>2.2070035227929965E-2</v>
      </c>
      <c r="D42" s="119"/>
      <c r="E42" s="119"/>
      <c r="F42" s="119"/>
      <c r="G42" s="179"/>
      <c r="H42" s="6"/>
      <c r="I42" s="6"/>
      <c r="J42" s="6"/>
      <c r="K42" s="6"/>
      <c r="L42" s="6"/>
      <c r="M42" s="5"/>
      <c r="N42" s="5"/>
      <c r="O42" s="5"/>
      <c r="P42" s="2"/>
      <c r="Q42" s="2"/>
    </row>
    <row r="43" spans="1:17" ht="15.75">
      <c r="A43" s="164"/>
      <c r="B43" s="159" t="s">
        <v>15</v>
      </c>
      <c r="C43" s="237">
        <f>1-(C42)</f>
        <v>0.97792996477207006</v>
      </c>
      <c r="D43" s="119"/>
      <c r="E43" s="119"/>
      <c r="F43" s="119"/>
      <c r="G43" s="179"/>
      <c r="H43" s="6"/>
      <c r="I43" s="6"/>
      <c r="J43" s="6"/>
      <c r="K43" s="6"/>
      <c r="L43" s="6"/>
      <c r="M43" s="5"/>
      <c r="N43" s="5"/>
      <c r="O43" s="5"/>
      <c r="P43" s="2"/>
      <c r="Q43" s="2"/>
    </row>
    <row r="44" spans="1:17" ht="15.75">
      <c r="A44" s="164"/>
      <c r="B44" s="159" t="s">
        <v>250</v>
      </c>
      <c r="C44" s="186">
        <v>0</v>
      </c>
      <c r="D44" s="119"/>
      <c r="E44" s="119"/>
      <c r="F44" s="119"/>
      <c r="G44" s="179"/>
      <c r="H44" s="6"/>
      <c r="I44" s="6"/>
      <c r="J44" s="6"/>
      <c r="K44" s="6"/>
      <c r="L44" s="6"/>
      <c r="M44" s="5"/>
      <c r="N44" s="5"/>
      <c r="O44" s="5"/>
      <c r="P44" s="2"/>
      <c r="Q44" s="2"/>
    </row>
    <row r="45" spans="1:17" ht="15.75">
      <c r="A45" s="164"/>
      <c r="B45" s="159" t="s">
        <v>16</v>
      </c>
      <c r="C45" s="237">
        <f>1-C44</f>
        <v>1</v>
      </c>
      <c r="D45" s="119"/>
      <c r="E45" s="119"/>
      <c r="F45" s="119"/>
      <c r="G45" s="179"/>
      <c r="H45" s="6"/>
      <c r="I45" s="6"/>
      <c r="J45" s="6"/>
      <c r="K45" s="6"/>
      <c r="L45" s="6"/>
      <c r="M45" s="5"/>
      <c r="N45" s="5"/>
      <c r="O45" s="5"/>
      <c r="P45" s="2"/>
      <c r="Q45" s="2"/>
    </row>
    <row r="46" spans="1:17" ht="15.75">
      <c r="A46" s="164"/>
      <c r="B46" s="159" t="s">
        <v>110</v>
      </c>
      <c r="C46" s="187">
        <v>45</v>
      </c>
      <c r="D46" s="120" t="s">
        <v>103</v>
      </c>
      <c r="E46" s="119"/>
      <c r="F46" s="119"/>
      <c r="G46" s="179"/>
      <c r="H46" s="6"/>
      <c r="I46" s="6"/>
      <c r="J46" s="6"/>
      <c r="K46" s="6"/>
      <c r="L46" s="6"/>
      <c r="M46" s="5"/>
      <c r="N46" s="5"/>
      <c r="O46" s="5"/>
      <c r="P46" s="2"/>
      <c r="Q46" s="2"/>
    </row>
    <row r="47" spans="1:17" ht="15.75">
      <c r="A47" s="164"/>
      <c r="B47" s="159" t="s">
        <v>111</v>
      </c>
      <c r="C47" s="187">
        <v>180</v>
      </c>
      <c r="D47" s="120" t="s">
        <v>103</v>
      </c>
      <c r="E47" s="119"/>
      <c r="F47" s="119"/>
      <c r="G47" s="179"/>
      <c r="H47" s="6"/>
      <c r="I47" s="6"/>
      <c r="J47" s="6"/>
      <c r="K47" s="6"/>
      <c r="L47" s="6"/>
      <c r="M47" s="5"/>
      <c r="N47" s="5"/>
      <c r="O47" s="5"/>
      <c r="P47" s="2"/>
      <c r="Q47" s="2"/>
    </row>
    <row r="48" spans="1:17" ht="15.75">
      <c r="A48" s="164"/>
      <c r="B48" s="120" t="s">
        <v>112</v>
      </c>
      <c r="C48" s="188">
        <f>((C46+C47)*4)/60</f>
        <v>15</v>
      </c>
      <c r="D48" s="120" t="s">
        <v>9</v>
      </c>
      <c r="E48" s="119"/>
      <c r="F48" s="119"/>
      <c r="G48" s="179"/>
      <c r="H48" s="6"/>
      <c r="I48" s="6"/>
      <c r="J48" s="6"/>
      <c r="K48" s="6"/>
      <c r="L48" s="6"/>
      <c r="M48" s="5"/>
      <c r="N48" s="5"/>
      <c r="O48" s="5"/>
      <c r="P48" s="2"/>
      <c r="Q48" s="2"/>
    </row>
    <row r="49" spans="1:17" ht="15.75">
      <c r="A49" s="164"/>
      <c r="B49" s="120" t="s">
        <v>17</v>
      </c>
      <c r="C49" s="188">
        <f>C48*60</f>
        <v>900</v>
      </c>
      <c r="D49" s="120" t="s">
        <v>18</v>
      </c>
      <c r="E49" s="119"/>
      <c r="F49" s="119"/>
      <c r="G49" s="179"/>
      <c r="H49" s="6"/>
      <c r="I49" s="6"/>
      <c r="J49" s="6"/>
      <c r="K49" s="6"/>
      <c r="L49" s="6"/>
      <c r="M49" s="5"/>
      <c r="N49" s="5"/>
      <c r="O49" s="5"/>
      <c r="P49" s="2"/>
      <c r="Q49" s="2"/>
    </row>
    <row r="50" spans="1:17" ht="15.75">
      <c r="A50" s="164"/>
      <c r="B50" s="159" t="s">
        <v>19</v>
      </c>
      <c r="C50" s="185">
        <f>C49/C29</f>
        <v>42.857142857142854</v>
      </c>
      <c r="D50" s="120" t="s">
        <v>20</v>
      </c>
      <c r="E50" s="119"/>
      <c r="F50" s="119"/>
      <c r="G50" s="179"/>
      <c r="H50" s="6"/>
      <c r="I50" s="6"/>
      <c r="J50" s="6"/>
      <c r="K50" s="6"/>
      <c r="L50" s="6"/>
      <c r="M50" s="5"/>
      <c r="N50" s="5"/>
      <c r="O50" s="5"/>
      <c r="P50" s="2"/>
      <c r="Q50" s="2"/>
    </row>
    <row r="51" spans="1:17" ht="5.25" customHeight="1">
      <c r="A51" s="164"/>
      <c r="B51" s="159"/>
      <c r="C51" s="185"/>
      <c r="D51" s="120"/>
      <c r="E51" s="119"/>
      <c r="F51" s="119"/>
      <c r="G51" s="179"/>
      <c r="H51" s="6"/>
      <c r="I51" s="6"/>
      <c r="J51" s="6"/>
      <c r="K51" s="6"/>
      <c r="L51" s="6"/>
      <c r="M51" s="5"/>
      <c r="N51" s="5"/>
      <c r="O51" s="5"/>
      <c r="P51" s="2"/>
      <c r="Q51" s="2"/>
    </row>
    <row r="52" spans="1:17" ht="14.1" customHeight="1">
      <c r="A52" s="164"/>
      <c r="B52" s="159" t="s">
        <v>21</v>
      </c>
      <c r="C52" s="185">
        <f>E33-C37</f>
        <v>504</v>
      </c>
      <c r="D52" s="159" t="s">
        <v>9</v>
      </c>
      <c r="E52" s="165"/>
      <c r="F52" s="165"/>
      <c r="G52" s="164"/>
      <c r="H52" s="6"/>
      <c r="I52" s="6"/>
      <c r="J52" s="6"/>
      <c r="K52" s="6"/>
      <c r="L52" s="6"/>
      <c r="M52" s="5"/>
      <c r="N52" s="5"/>
      <c r="O52" s="5"/>
      <c r="P52" s="2"/>
      <c r="Q52" s="2"/>
    </row>
    <row r="53" spans="1:17" ht="14.1" customHeight="1">
      <c r="A53" s="164"/>
      <c r="B53" s="159" t="s">
        <v>21</v>
      </c>
      <c r="C53" s="159">
        <f>C52*60</f>
        <v>30240</v>
      </c>
      <c r="D53" s="159" t="s">
        <v>18</v>
      </c>
      <c r="E53" s="165"/>
      <c r="F53" s="165"/>
      <c r="G53" s="164"/>
      <c r="H53" s="6"/>
      <c r="L53" s="6"/>
      <c r="M53" s="5"/>
      <c r="N53" s="5"/>
      <c r="O53" s="5"/>
      <c r="P53" s="2"/>
      <c r="Q53" s="2"/>
    </row>
    <row r="54" spans="1:17" ht="14.1" customHeight="1">
      <c r="A54" s="164"/>
      <c r="B54" s="159" t="s">
        <v>22</v>
      </c>
      <c r="C54" s="159">
        <f>C53/C29</f>
        <v>1440</v>
      </c>
      <c r="D54" s="159" t="s">
        <v>20</v>
      </c>
      <c r="E54" s="119"/>
      <c r="F54" s="119"/>
      <c r="G54" s="179"/>
      <c r="H54" s="6"/>
      <c r="L54" s="6"/>
      <c r="M54" s="5"/>
      <c r="N54" s="5"/>
      <c r="O54" s="5"/>
      <c r="P54" s="2"/>
      <c r="Q54" s="2"/>
    </row>
    <row r="55" spans="1:17" ht="14.1" customHeight="1">
      <c r="A55" s="164"/>
      <c r="B55" s="159" t="s">
        <v>23</v>
      </c>
      <c r="C55" s="189">
        <f>C54*C41*C43*C45</f>
        <v>1274.1030398173257</v>
      </c>
      <c r="D55" s="159" t="s">
        <v>20</v>
      </c>
      <c r="E55" s="119"/>
      <c r="F55" s="119"/>
      <c r="G55" s="179"/>
      <c r="H55" s="6"/>
      <c r="L55" s="6"/>
      <c r="M55" s="5"/>
      <c r="N55" s="5"/>
      <c r="O55" s="5"/>
      <c r="P55" s="2"/>
      <c r="Q55" s="2"/>
    </row>
    <row r="56" spans="1:17" ht="14.1" customHeight="1">
      <c r="A56" s="164"/>
      <c r="B56" s="159" t="s">
        <v>24</v>
      </c>
      <c r="C56" s="185">
        <f>C55/C25</f>
        <v>11.37591999836898</v>
      </c>
      <c r="D56" s="159" t="s">
        <v>25</v>
      </c>
      <c r="E56" s="119"/>
      <c r="F56" s="119"/>
      <c r="G56" s="179"/>
      <c r="H56" s="6"/>
      <c r="L56" s="6"/>
      <c r="M56" s="5"/>
      <c r="N56" s="5"/>
      <c r="O56" s="5"/>
      <c r="P56" s="2"/>
      <c r="Q56" s="2"/>
    </row>
    <row r="57" spans="1:17" ht="14.1" customHeight="1">
      <c r="A57" s="164"/>
      <c r="B57" s="159" t="s">
        <v>26</v>
      </c>
      <c r="C57" s="185">
        <f>(C55-C50)/C25</f>
        <v>10.993266937144488</v>
      </c>
      <c r="D57" s="159" t="s">
        <v>25</v>
      </c>
      <c r="E57" s="119"/>
      <c r="F57" s="119"/>
      <c r="G57" s="179"/>
      <c r="H57" s="6"/>
      <c r="L57" s="6"/>
      <c r="M57" s="5"/>
      <c r="N57" s="5"/>
      <c r="O57" s="5"/>
      <c r="P57" s="2"/>
      <c r="Q57" s="2"/>
    </row>
    <row r="58" spans="1:17" ht="14.1" customHeight="1">
      <c r="A58" s="164"/>
      <c r="B58" s="119"/>
      <c r="C58" s="185">
        <f>C57*C26</f>
        <v>3352.9464158290689</v>
      </c>
      <c r="D58" s="159" t="s">
        <v>27</v>
      </c>
      <c r="E58" s="119"/>
      <c r="F58" s="119"/>
      <c r="G58" s="179"/>
      <c r="H58" s="6"/>
      <c r="L58" s="6"/>
      <c r="M58" s="5"/>
      <c r="N58" s="7"/>
      <c r="O58" s="5"/>
      <c r="P58" s="2"/>
      <c r="Q58" s="2"/>
    </row>
    <row r="59" spans="1:17" ht="14.1" customHeight="1">
      <c r="A59" s="164"/>
      <c r="B59" s="119"/>
      <c r="C59" s="185">
        <f>C58*C29</f>
        <v>70411.874732410448</v>
      </c>
      <c r="D59" s="159" t="s">
        <v>28</v>
      </c>
      <c r="E59" s="119"/>
      <c r="F59" s="119"/>
      <c r="G59" s="179"/>
      <c r="H59" s="6"/>
      <c r="L59" s="6"/>
      <c r="M59" s="5"/>
      <c r="N59" s="5"/>
      <c r="O59" s="5"/>
      <c r="P59" s="2"/>
      <c r="Q59" s="2"/>
    </row>
    <row r="60" spans="1:17" ht="3.75" customHeight="1">
      <c r="A60" s="164"/>
      <c r="B60" s="119"/>
      <c r="C60" s="219"/>
      <c r="D60" s="177"/>
      <c r="E60" s="119"/>
      <c r="F60" s="119"/>
      <c r="G60" s="179"/>
      <c r="H60" s="6"/>
      <c r="L60" s="6"/>
      <c r="M60" s="5"/>
      <c r="N60" s="5"/>
      <c r="O60" s="5"/>
      <c r="P60" s="2"/>
      <c r="Q60" s="2"/>
    </row>
    <row r="61" spans="1:17" ht="12.95" customHeight="1">
      <c r="A61" s="164"/>
      <c r="B61" s="252" t="s">
        <v>61</v>
      </c>
      <c r="C61" s="252"/>
      <c r="D61" s="177"/>
      <c r="E61" s="119"/>
      <c r="F61" s="119"/>
      <c r="G61" s="179"/>
      <c r="H61" s="6"/>
      <c r="L61" s="6"/>
      <c r="M61" s="5"/>
      <c r="N61" s="5"/>
      <c r="O61" s="5"/>
      <c r="P61" s="2"/>
      <c r="Q61" s="2"/>
    </row>
    <row r="62" spans="1:17" ht="12.95" customHeight="1">
      <c r="A62" s="164"/>
      <c r="B62" s="120" t="s">
        <v>60</v>
      </c>
      <c r="C62" s="120" t="s">
        <v>42</v>
      </c>
      <c r="D62" s="120" t="s">
        <v>48</v>
      </c>
      <c r="E62" s="119"/>
      <c r="F62" s="119"/>
      <c r="G62" s="179"/>
      <c r="H62" s="6"/>
      <c r="L62" s="6"/>
      <c r="M62" s="5"/>
      <c r="N62" s="5"/>
      <c r="O62" s="5"/>
      <c r="P62" s="2"/>
      <c r="Q62" s="2"/>
    </row>
    <row r="63" spans="1:17" ht="12.95" customHeight="1">
      <c r="A63" s="164"/>
      <c r="B63" s="120" t="s">
        <v>115</v>
      </c>
      <c r="C63" s="168">
        <v>0</v>
      </c>
      <c r="D63" s="228">
        <f>(C63*C20)/D20</f>
        <v>0</v>
      </c>
      <c r="E63" s="119"/>
      <c r="F63" s="119"/>
      <c r="G63" s="179"/>
      <c r="H63" s="6"/>
      <c r="L63" s="6"/>
      <c r="M63" s="5"/>
      <c r="N63" s="5"/>
      <c r="O63" s="5"/>
      <c r="P63" s="2"/>
      <c r="Q63" s="2"/>
    </row>
    <row r="64" spans="1:17" ht="12.95" customHeight="1">
      <c r="A64" s="164"/>
      <c r="B64" s="120" t="s">
        <v>114</v>
      </c>
      <c r="C64" s="168">
        <v>0</v>
      </c>
      <c r="D64" s="228">
        <f>(C64*C19)/D19</f>
        <v>0</v>
      </c>
      <c r="E64" s="119"/>
      <c r="F64" s="119"/>
      <c r="G64" s="179"/>
      <c r="H64" s="6"/>
      <c r="L64" s="6"/>
      <c r="M64" s="5"/>
      <c r="N64" s="5"/>
      <c r="O64" s="5"/>
      <c r="P64" s="2"/>
      <c r="Q64" s="2"/>
    </row>
    <row r="65" spans="1:7">
      <c r="A65" s="164"/>
      <c r="B65" s="164"/>
      <c r="C65" s="164"/>
      <c r="D65" s="164"/>
      <c r="E65" s="164"/>
      <c r="F65" s="164"/>
      <c r="G65" s="164"/>
    </row>
    <row r="66" spans="1:7">
      <c r="A66" s="164"/>
      <c r="B66" s="164"/>
      <c r="C66" s="164"/>
      <c r="D66" s="164"/>
      <c r="E66" s="164"/>
      <c r="F66" s="164"/>
      <c r="G66" s="164"/>
    </row>
    <row r="67" spans="1:7">
      <c r="A67" s="164"/>
      <c r="B67" s="164"/>
      <c r="C67" s="164"/>
      <c r="D67" s="164"/>
      <c r="E67" s="164"/>
      <c r="F67" s="164"/>
      <c r="G67" s="164"/>
    </row>
    <row r="68" spans="1:7">
      <c r="A68" s="164"/>
      <c r="B68" s="164"/>
      <c r="C68" s="164"/>
      <c r="D68" s="164"/>
      <c r="E68" s="164"/>
      <c r="F68" s="164"/>
      <c r="G68" s="164"/>
    </row>
    <row r="69" spans="1:7">
      <c r="A69" s="164"/>
      <c r="B69" s="164"/>
      <c r="C69" s="164"/>
      <c r="D69" s="164"/>
      <c r="E69" s="164"/>
      <c r="F69" s="164"/>
      <c r="G69" s="164"/>
    </row>
    <row r="70" spans="1:7">
      <c r="A70" s="164"/>
      <c r="B70" s="164"/>
      <c r="C70" s="164"/>
      <c r="D70" s="164"/>
      <c r="E70" s="164"/>
      <c r="F70" s="164"/>
      <c r="G70" s="164"/>
    </row>
    <row r="71" spans="1:7">
      <c r="A71" s="164"/>
      <c r="B71" s="164"/>
      <c r="C71" s="164"/>
      <c r="D71" s="164"/>
      <c r="E71" s="164"/>
      <c r="F71" s="164"/>
      <c r="G71" s="164"/>
    </row>
    <row r="72" spans="1:7">
      <c r="A72" s="164"/>
      <c r="B72" s="164"/>
      <c r="C72" s="164"/>
      <c r="D72" s="164"/>
      <c r="E72" s="164"/>
      <c r="F72" s="164"/>
      <c r="G72" s="164"/>
    </row>
    <row r="73" spans="1:7">
      <c r="A73" s="164"/>
      <c r="B73" s="164"/>
      <c r="C73" s="164"/>
      <c r="D73" s="164"/>
      <c r="E73" s="164"/>
      <c r="F73" s="164"/>
      <c r="G73" s="164"/>
    </row>
    <row r="74" spans="1:7">
      <c r="A74" s="164"/>
      <c r="B74" s="164"/>
      <c r="C74" s="164"/>
      <c r="D74" s="164"/>
      <c r="E74" s="164"/>
      <c r="F74" s="164"/>
      <c r="G74" s="164"/>
    </row>
    <row r="75" spans="1:7">
      <c r="A75" s="164"/>
      <c r="B75" s="164"/>
      <c r="C75" s="164"/>
      <c r="D75" s="164"/>
      <c r="E75" s="164"/>
      <c r="F75" s="164"/>
      <c r="G75" s="164"/>
    </row>
    <row r="76" spans="1:7">
      <c r="A76" s="164"/>
      <c r="B76" s="164"/>
      <c r="C76" s="164"/>
      <c r="D76" s="164"/>
      <c r="E76" s="164"/>
      <c r="F76" s="164"/>
      <c r="G76" s="164"/>
    </row>
    <row r="77" spans="1:7">
      <c r="A77" s="164"/>
      <c r="B77" s="164"/>
      <c r="C77" s="164"/>
      <c r="D77" s="164"/>
      <c r="E77" s="164"/>
      <c r="F77" s="164"/>
      <c r="G77" s="164"/>
    </row>
    <row r="78" spans="1:7">
      <c r="A78" s="164"/>
      <c r="B78" s="164"/>
      <c r="C78" s="164"/>
      <c r="D78" s="164"/>
      <c r="E78" s="164"/>
      <c r="F78" s="164"/>
      <c r="G78" s="164"/>
    </row>
    <row r="79" spans="1:7">
      <c r="A79" s="164"/>
      <c r="B79" s="164"/>
      <c r="C79" s="164"/>
      <c r="D79" s="164"/>
      <c r="E79" s="164"/>
      <c r="F79" s="164"/>
      <c r="G79" s="164"/>
    </row>
    <row r="80" spans="1:7">
      <c r="A80" s="164"/>
      <c r="B80" s="164"/>
      <c r="C80" s="164"/>
      <c r="D80" s="164"/>
      <c r="E80" s="164"/>
      <c r="F80" s="164"/>
      <c r="G80" s="164"/>
    </row>
    <row r="81" spans="1:7">
      <c r="A81" s="164"/>
      <c r="B81" s="164"/>
      <c r="C81" s="164"/>
      <c r="D81" s="164"/>
      <c r="E81" s="164"/>
      <c r="F81" s="164"/>
      <c r="G81" s="164"/>
    </row>
    <row r="82" spans="1:7">
      <c r="A82" s="164"/>
      <c r="B82" s="164"/>
      <c r="C82" s="164"/>
      <c r="D82" s="164"/>
      <c r="E82" s="164"/>
      <c r="F82" s="164"/>
      <c r="G82" s="164"/>
    </row>
    <row r="83" spans="1:7">
      <c r="A83" s="164"/>
      <c r="B83" s="164"/>
      <c r="C83" s="164"/>
      <c r="D83" s="164"/>
      <c r="E83" s="164"/>
      <c r="F83" s="164"/>
      <c r="G83" s="164"/>
    </row>
    <row r="84" spans="1:7">
      <c r="A84" s="164"/>
      <c r="B84" s="164"/>
      <c r="C84" s="164"/>
      <c r="D84" s="164"/>
      <c r="E84" s="164"/>
      <c r="F84" s="164"/>
      <c r="G84" s="164"/>
    </row>
  </sheetData>
  <mergeCells count="6">
    <mergeCell ref="B22:D22"/>
    <mergeCell ref="B27:C27"/>
    <mergeCell ref="B61:C61"/>
    <mergeCell ref="B14:F14"/>
    <mergeCell ref="B16:F16"/>
    <mergeCell ref="B15:F15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Q86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0.5703125" style="1" bestFit="1" customWidth="1"/>
    <col min="3" max="3" width="20.28515625" style="1" customWidth="1"/>
    <col min="4" max="4" width="16.85546875" style="1" customWidth="1"/>
    <col min="5" max="5" width="17.42578125" style="1" customWidth="1"/>
    <col min="6" max="6" width="16.140625" style="1" bestFit="1" customWidth="1"/>
    <col min="7" max="7" width="23.140625" style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>
      <c r="A1" s="164"/>
      <c r="B1" s="164"/>
      <c r="C1" s="164"/>
      <c r="D1" s="164"/>
      <c r="E1" s="164"/>
      <c r="F1" s="164"/>
      <c r="G1" s="164"/>
    </row>
    <row r="2" spans="1:17" ht="12" customHeight="1">
      <c r="A2" s="164"/>
      <c r="B2" s="117" t="s">
        <v>35</v>
      </c>
      <c r="C2" s="117" t="s">
        <v>58</v>
      </c>
      <c r="D2" s="165"/>
      <c r="E2" s="166" t="s">
        <v>47</v>
      </c>
      <c r="F2" s="167">
        <v>40851</v>
      </c>
      <c r="G2" s="164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2" customHeight="1">
      <c r="A3" s="164"/>
      <c r="B3" s="117" t="s">
        <v>36</v>
      </c>
      <c r="C3" s="117" t="s">
        <v>59</v>
      </c>
      <c r="D3" s="165"/>
      <c r="E3" s="165"/>
      <c r="F3" s="165"/>
      <c r="G3" s="164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2" customHeight="1">
      <c r="A4" s="164"/>
      <c r="B4" s="117" t="s">
        <v>37</v>
      </c>
      <c r="C4" s="117">
        <v>12</v>
      </c>
      <c r="D4" s="165"/>
      <c r="E4" s="165"/>
      <c r="F4" s="165"/>
      <c r="G4" s="164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 ht="3.75" customHeight="1">
      <c r="A5" s="164"/>
      <c r="B5" s="165"/>
      <c r="C5" s="165"/>
      <c r="D5" s="165"/>
      <c r="E5" s="165"/>
      <c r="F5" s="165"/>
      <c r="G5" s="164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 ht="12" customHeight="1">
      <c r="A6" s="164"/>
      <c r="B6" s="120" t="s">
        <v>73</v>
      </c>
      <c r="C6" s="117" t="s">
        <v>42</v>
      </c>
      <c r="D6" s="117" t="s">
        <v>44</v>
      </c>
      <c r="E6" s="117" t="s">
        <v>43</v>
      </c>
      <c r="F6" s="117" t="s">
        <v>6</v>
      </c>
      <c r="G6" s="164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ht="12" customHeight="1">
      <c r="A7" s="164"/>
      <c r="B7" s="117" t="s">
        <v>114</v>
      </c>
      <c r="C7" s="161"/>
      <c r="D7" s="117" t="s">
        <v>45</v>
      </c>
      <c r="E7" s="168">
        <v>17.649999999999999</v>
      </c>
      <c r="F7" s="169">
        <f>C7*E7</f>
        <v>0</v>
      </c>
      <c r="G7" s="164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 ht="12" customHeight="1">
      <c r="A8" s="164"/>
      <c r="B8" s="117" t="s">
        <v>115</v>
      </c>
      <c r="C8" s="161"/>
      <c r="D8" s="117" t="s">
        <v>45</v>
      </c>
      <c r="E8" s="168">
        <v>21.2</v>
      </c>
      <c r="F8" s="169">
        <f>C8*E8</f>
        <v>0</v>
      </c>
      <c r="G8" s="164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ht="3" customHeight="1">
      <c r="A9" s="164"/>
      <c r="B9" s="165"/>
      <c r="C9" s="165"/>
      <c r="D9" s="165"/>
      <c r="E9" s="165"/>
      <c r="F9" s="165"/>
      <c r="G9" s="164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7" ht="12" customHeight="1">
      <c r="A10" s="164"/>
      <c r="B10" s="259" t="s">
        <v>117</v>
      </c>
      <c r="C10" s="259"/>
      <c r="D10" s="204"/>
      <c r="E10" s="204"/>
      <c r="F10" s="204"/>
      <c r="G10" s="164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7" ht="12" customHeight="1">
      <c r="A11" s="164"/>
      <c r="B11" s="259" t="s">
        <v>116</v>
      </c>
      <c r="C11" s="259"/>
      <c r="D11" s="204"/>
      <c r="E11" s="204"/>
      <c r="F11" s="204"/>
      <c r="G11" s="164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7" ht="3.75" customHeight="1">
      <c r="A12" s="164"/>
      <c r="B12" s="164"/>
      <c r="C12" s="204"/>
      <c r="D12" s="204"/>
      <c r="E12" s="204"/>
      <c r="F12" s="204"/>
      <c r="G12" s="164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7" ht="12" customHeight="1">
      <c r="A13" s="164"/>
      <c r="B13" s="197" t="s">
        <v>49</v>
      </c>
      <c r="C13" s="175"/>
      <c r="D13" s="176"/>
      <c r="E13" s="176"/>
      <c r="F13" s="176"/>
      <c r="G13" s="164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7" ht="12" customHeight="1">
      <c r="A14" s="164"/>
      <c r="B14" s="253" t="s">
        <v>169</v>
      </c>
      <c r="C14" s="254"/>
      <c r="D14" s="254"/>
      <c r="E14" s="254"/>
      <c r="F14" s="255"/>
      <c r="G14" s="164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 ht="15.75" customHeight="1">
      <c r="A15" s="164"/>
      <c r="B15" s="253" t="s">
        <v>247</v>
      </c>
      <c r="C15" s="254"/>
      <c r="D15" s="254"/>
      <c r="E15" s="254"/>
      <c r="F15" s="255"/>
      <c r="G15" s="164"/>
      <c r="H15" s="8"/>
      <c r="I15" s="8"/>
      <c r="J15" s="8"/>
      <c r="K15" s="8"/>
      <c r="L15" s="8"/>
      <c r="M15" s="8"/>
      <c r="N15" s="8"/>
      <c r="O15" s="8"/>
      <c r="P15" s="8"/>
      <c r="Q15" s="8"/>
    </row>
    <row r="16" spans="1:17" ht="12.75" customHeight="1">
      <c r="A16" s="164"/>
      <c r="B16" s="256" t="s">
        <v>170</v>
      </c>
      <c r="C16" s="257"/>
      <c r="D16" s="257"/>
      <c r="E16" s="257"/>
      <c r="F16" s="258"/>
      <c r="G16" s="164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1:17" ht="4.5" customHeight="1">
      <c r="A17" s="164"/>
      <c r="B17" s="177"/>
      <c r="C17" s="177"/>
      <c r="D17" s="177"/>
      <c r="E17" s="177"/>
      <c r="F17" s="177"/>
      <c r="G17" s="178"/>
      <c r="H17" s="9"/>
      <c r="I17" s="9"/>
      <c r="J17" s="10"/>
      <c r="K17" s="8"/>
      <c r="L17" s="8"/>
      <c r="M17" s="8"/>
      <c r="N17" s="8"/>
      <c r="O17" s="8"/>
      <c r="P17" s="8"/>
      <c r="Q17" s="8"/>
    </row>
    <row r="18" spans="1:17" ht="12" customHeight="1">
      <c r="A18" s="164"/>
      <c r="B18" s="250" t="s">
        <v>3</v>
      </c>
      <c r="C18" s="250"/>
      <c r="D18" s="250"/>
      <c r="E18" s="264" t="s">
        <v>171</v>
      </c>
      <c r="F18" s="265"/>
      <c r="G18" s="179"/>
      <c r="H18" s="11"/>
      <c r="I18" s="11"/>
      <c r="J18" s="11"/>
      <c r="K18" s="11"/>
      <c r="L18" s="11"/>
      <c r="M18" s="10"/>
      <c r="N18" s="10"/>
      <c r="O18" s="10"/>
      <c r="P18" s="10"/>
      <c r="Q18" s="10"/>
    </row>
    <row r="19" spans="1:17" ht="12" customHeight="1">
      <c r="A19" s="164"/>
      <c r="B19" s="120" t="s">
        <v>4</v>
      </c>
      <c r="C19" s="262">
        <v>1272.73</v>
      </c>
      <c r="D19" s="262"/>
      <c r="E19" s="266"/>
      <c r="F19" s="267"/>
      <c r="G19" s="179"/>
      <c r="H19" s="11"/>
      <c r="I19" s="11"/>
      <c r="J19" s="11"/>
      <c r="K19" s="11"/>
      <c r="L19" s="11"/>
      <c r="M19" s="10"/>
      <c r="N19" s="10"/>
      <c r="O19" s="10"/>
      <c r="P19" s="10"/>
      <c r="Q19" s="10"/>
    </row>
    <row r="20" spans="1:17" ht="3" customHeight="1">
      <c r="A20" s="164"/>
      <c r="B20" s="119"/>
      <c r="C20" s="119"/>
      <c r="D20" s="119"/>
      <c r="E20" s="119"/>
      <c r="F20" s="119"/>
      <c r="G20" s="179"/>
      <c r="H20" s="11"/>
      <c r="I20" s="11"/>
      <c r="J20" s="11"/>
      <c r="K20" s="11"/>
      <c r="L20" s="11"/>
      <c r="M20" s="10"/>
      <c r="N20" s="10"/>
      <c r="O20" s="10"/>
      <c r="P20" s="10"/>
      <c r="Q20" s="10"/>
    </row>
    <row r="21" spans="1:17" ht="15">
      <c r="A21" s="164"/>
      <c r="B21" s="180" t="s">
        <v>54</v>
      </c>
      <c r="C21" s="181">
        <f>extrusora!C29</f>
        <v>21</v>
      </c>
      <c r="D21" s="119"/>
      <c r="E21" s="119"/>
      <c r="F21" s="119"/>
      <c r="G21" s="179"/>
      <c r="H21" s="11"/>
      <c r="I21" s="11"/>
      <c r="J21" s="11"/>
      <c r="K21" s="11"/>
      <c r="L21" s="11"/>
      <c r="M21" s="10"/>
      <c r="N21" s="10"/>
      <c r="O21" s="10"/>
      <c r="P21" s="10"/>
      <c r="Q21" s="10"/>
    </row>
    <row r="22" spans="1:17" ht="15">
      <c r="A22" s="164"/>
      <c r="B22" s="159" t="s">
        <v>7</v>
      </c>
      <c r="C22" s="159" t="s">
        <v>55</v>
      </c>
      <c r="D22" s="159" t="s">
        <v>56</v>
      </c>
      <c r="E22" s="159" t="s">
        <v>57</v>
      </c>
      <c r="F22" s="119"/>
      <c r="G22" s="179"/>
      <c r="H22" s="11"/>
      <c r="I22" s="11"/>
      <c r="J22" s="11"/>
      <c r="K22" s="11"/>
      <c r="L22" s="11"/>
      <c r="M22" s="10"/>
      <c r="N22" s="10"/>
      <c r="O22" s="10"/>
      <c r="P22" s="10"/>
      <c r="Q22" s="10"/>
    </row>
    <row r="23" spans="1:17" ht="15">
      <c r="A23" s="164"/>
      <c r="B23" s="120">
        <v>3</v>
      </c>
      <c r="C23" s="120">
        <v>8</v>
      </c>
      <c r="D23" s="235">
        <f>C21-(C23/C24)</f>
        <v>19</v>
      </c>
      <c r="E23" s="182">
        <f>D23*C23*B23</f>
        <v>456</v>
      </c>
      <c r="F23" s="119"/>
      <c r="G23" s="179"/>
      <c r="H23" s="11"/>
      <c r="I23" s="11"/>
      <c r="J23" s="11"/>
      <c r="K23" s="11"/>
      <c r="L23" s="11"/>
      <c r="M23" s="10"/>
      <c r="N23" s="10"/>
      <c r="O23" s="10"/>
      <c r="P23" s="10"/>
      <c r="Q23" s="10"/>
    </row>
    <row r="24" spans="1:17" ht="15">
      <c r="A24" s="164"/>
      <c r="B24" s="120">
        <v>3</v>
      </c>
      <c r="C24" s="120">
        <v>4</v>
      </c>
      <c r="D24" s="120">
        <v>4</v>
      </c>
      <c r="E24" s="182">
        <f>D24*C24*B24</f>
        <v>48</v>
      </c>
      <c r="F24" s="119"/>
      <c r="G24" s="179"/>
      <c r="H24" s="11"/>
      <c r="I24" s="11"/>
      <c r="J24" s="11"/>
      <c r="K24" s="11"/>
      <c r="L24" s="11"/>
      <c r="M24" s="10"/>
      <c r="N24" s="10"/>
      <c r="O24" s="10"/>
      <c r="P24" s="10"/>
      <c r="Q24" s="10"/>
    </row>
    <row r="25" spans="1:17" ht="15">
      <c r="A25" s="164"/>
      <c r="B25" s="119"/>
      <c r="C25" s="119"/>
      <c r="D25" s="159" t="s">
        <v>6</v>
      </c>
      <c r="E25" s="183">
        <f>SUM(E23:E24)</f>
        <v>504</v>
      </c>
      <c r="F25" s="120" t="s">
        <v>249</v>
      </c>
      <c r="G25" s="179"/>
      <c r="H25" s="11"/>
      <c r="I25" s="11"/>
      <c r="J25" s="11"/>
      <c r="K25" s="11"/>
      <c r="L25" s="11"/>
      <c r="M25" s="10"/>
      <c r="N25" s="10"/>
      <c r="O25" s="10"/>
      <c r="P25" s="10"/>
      <c r="Q25" s="10"/>
    </row>
    <row r="26" spans="1:17" ht="15.75" customHeight="1">
      <c r="A26" s="164"/>
      <c r="B26" s="119"/>
      <c r="C26" s="119"/>
      <c r="D26" s="230" t="s">
        <v>6</v>
      </c>
      <c r="E26" s="231">
        <f>E25*F26</f>
        <v>2520</v>
      </c>
      <c r="F26" s="120">
        <v>5</v>
      </c>
      <c r="G26" s="179"/>
      <c r="H26" s="11"/>
      <c r="I26" s="11"/>
      <c r="J26" s="11"/>
      <c r="K26" s="11"/>
      <c r="L26" s="11"/>
      <c r="M26" s="10"/>
      <c r="N26" s="10"/>
      <c r="O26" s="10"/>
      <c r="P26" s="10"/>
      <c r="Q26" s="10"/>
    </row>
    <row r="27" spans="1:17" ht="2.25" customHeight="1">
      <c r="A27" s="164"/>
      <c r="B27" s="119"/>
      <c r="C27" s="119"/>
      <c r="D27" s="177"/>
      <c r="E27" s="184"/>
      <c r="F27" s="119"/>
      <c r="G27" s="179"/>
      <c r="H27" s="11"/>
      <c r="I27" s="11"/>
      <c r="J27" s="11"/>
      <c r="K27" s="11"/>
      <c r="L27" s="11"/>
      <c r="M27" s="10"/>
      <c r="N27" s="10"/>
      <c r="O27" s="10"/>
      <c r="P27" s="10"/>
      <c r="Q27" s="10"/>
    </row>
    <row r="28" spans="1:17" ht="15">
      <c r="A28" s="164"/>
      <c r="B28" s="120" t="s">
        <v>10</v>
      </c>
      <c r="C28" s="120">
        <v>0</v>
      </c>
      <c r="D28" s="120" t="s">
        <v>8</v>
      </c>
      <c r="E28" s="119"/>
      <c r="F28" s="119"/>
      <c r="G28" s="179"/>
      <c r="H28" s="11"/>
      <c r="I28" s="11"/>
      <c r="J28" s="11"/>
      <c r="K28" s="11"/>
      <c r="L28" s="11"/>
      <c r="M28" s="10"/>
      <c r="N28" s="10"/>
      <c r="O28" s="10"/>
      <c r="P28" s="10"/>
      <c r="Q28" s="10"/>
    </row>
    <row r="29" spans="1:17" ht="15">
      <c r="A29" s="164"/>
      <c r="B29" s="120" t="s">
        <v>11</v>
      </c>
      <c r="C29" s="120">
        <v>21</v>
      </c>
      <c r="D29" s="120" t="s">
        <v>9</v>
      </c>
      <c r="E29" s="119"/>
      <c r="F29" s="119"/>
      <c r="G29" s="179"/>
      <c r="H29" s="11"/>
      <c r="I29" s="11"/>
      <c r="J29" s="11"/>
      <c r="K29" s="11"/>
      <c r="L29" s="11"/>
      <c r="M29" s="10"/>
      <c r="N29" s="10"/>
      <c r="O29" s="10"/>
      <c r="P29" s="10"/>
      <c r="Q29" s="10"/>
    </row>
    <row r="30" spans="1:17" ht="15">
      <c r="A30" s="164"/>
      <c r="B30" s="159" t="s">
        <v>12</v>
      </c>
      <c r="C30" s="159">
        <f>SUM(C28:C29)</f>
        <v>21</v>
      </c>
      <c r="D30" s="120" t="s">
        <v>9</v>
      </c>
      <c r="E30" s="119"/>
      <c r="F30" s="119"/>
      <c r="G30" s="179"/>
      <c r="H30" s="11"/>
      <c r="I30" s="11"/>
      <c r="J30" s="11"/>
      <c r="K30" s="11"/>
      <c r="L30" s="11"/>
      <c r="M30" s="10"/>
      <c r="N30" s="10"/>
      <c r="O30" s="10"/>
      <c r="P30" s="10"/>
      <c r="Q30" s="10"/>
    </row>
    <row r="31" spans="1:17" ht="6" customHeight="1">
      <c r="A31" s="164"/>
      <c r="B31" s="177"/>
      <c r="C31" s="177"/>
      <c r="D31" s="119"/>
      <c r="E31" s="119"/>
      <c r="F31" s="119"/>
      <c r="G31" s="179"/>
      <c r="H31" s="11"/>
      <c r="I31" s="11"/>
      <c r="J31" s="11"/>
      <c r="K31" s="11"/>
      <c r="L31" s="11"/>
      <c r="M31" s="10"/>
      <c r="N31" s="10"/>
      <c r="O31" s="10"/>
      <c r="P31" s="10"/>
      <c r="Q31" s="10"/>
    </row>
    <row r="32" spans="1:17" ht="15">
      <c r="A32" s="164"/>
      <c r="B32" s="159" t="s">
        <v>13</v>
      </c>
      <c r="C32" s="159">
        <v>30</v>
      </c>
      <c r="D32" s="120" t="s">
        <v>9</v>
      </c>
      <c r="E32" s="119"/>
      <c r="F32" s="119"/>
      <c r="G32" s="179"/>
      <c r="H32" s="11"/>
      <c r="I32" s="11"/>
      <c r="J32" s="11"/>
      <c r="K32" s="11"/>
      <c r="L32" s="11"/>
      <c r="M32" s="10"/>
      <c r="N32" s="10"/>
      <c r="O32" s="10"/>
      <c r="P32" s="10"/>
      <c r="Q32" s="10"/>
    </row>
    <row r="33" spans="1:17" ht="15">
      <c r="A33" s="164"/>
      <c r="B33" s="159" t="s">
        <v>64</v>
      </c>
      <c r="C33" s="237">
        <v>0.4</v>
      </c>
      <c r="D33" s="119"/>
      <c r="E33" s="268" t="s">
        <v>108</v>
      </c>
      <c r="F33" s="268"/>
      <c r="G33" s="179"/>
      <c r="H33" s="11"/>
      <c r="I33" s="11"/>
      <c r="J33" s="11"/>
      <c r="K33" s="11"/>
      <c r="L33" s="11"/>
      <c r="M33" s="10"/>
      <c r="N33" s="10"/>
      <c r="O33" s="10"/>
      <c r="P33" s="10"/>
      <c r="Q33" s="10"/>
    </row>
    <row r="34" spans="1:17" ht="15">
      <c r="A34" s="164"/>
      <c r="B34" s="120" t="s">
        <v>14</v>
      </c>
      <c r="C34" s="238">
        <f>C32/C45</f>
        <v>6.2111801242236024E-2</v>
      </c>
      <c r="D34" s="119"/>
      <c r="E34" s="205" t="s">
        <v>106</v>
      </c>
      <c r="F34" s="206">
        <v>34</v>
      </c>
      <c r="G34" s="179"/>
      <c r="H34" s="11"/>
      <c r="I34" s="11"/>
      <c r="J34" s="11"/>
      <c r="K34" s="11"/>
      <c r="L34" s="11"/>
      <c r="M34" s="10"/>
      <c r="N34" s="10"/>
      <c r="O34" s="10"/>
      <c r="P34" s="10"/>
      <c r="Q34" s="10"/>
    </row>
    <row r="35" spans="1:17" ht="15">
      <c r="A35" s="164"/>
      <c r="B35" s="159" t="s">
        <v>14</v>
      </c>
      <c r="C35" s="237">
        <f>1-(C33+C34)</f>
        <v>0.53788819875776395</v>
      </c>
      <c r="D35" s="119"/>
      <c r="E35" s="205" t="s">
        <v>107</v>
      </c>
      <c r="F35" s="207">
        <v>15</v>
      </c>
      <c r="G35" s="179"/>
      <c r="H35" s="11"/>
      <c r="I35" s="11"/>
      <c r="J35" s="11"/>
      <c r="K35" s="11"/>
      <c r="L35" s="11"/>
      <c r="M35" s="10"/>
      <c r="N35" s="10"/>
      <c r="O35" s="10"/>
      <c r="P35" s="10"/>
      <c r="Q35" s="10"/>
    </row>
    <row r="36" spans="1:17" ht="15">
      <c r="A36" s="164"/>
      <c r="B36" s="159" t="s">
        <v>101</v>
      </c>
      <c r="C36" s="186">
        <f>'Família 5'!P5</f>
        <v>1.1764431182960203E-2</v>
      </c>
      <c r="D36" s="119"/>
      <c r="E36" s="119"/>
      <c r="F36" s="119"/>
      <c r="G36" s="179"/>
      <c r="H36" s="11"/>
      <c r="I36" s="11"/>
      <c r="J36" s="11"/>
      <c r="K36" s="11"/>
      <c r="L36" s="11"/>
      <c r="M36" s="10"/>
      <c r="N36" s="10"/>
      <c r="O36" s="10"/>
      <c r="P36" s="10"/>
      <c r="Q36" s="10"/>
    </row>
    <row r="37" spans="1:17" ht="15">
      <c r="A37" s="164"/>
      <c r="B37" s="159" t="s">
        <v>15</v>
      </c>
      <c r="C37" s="237">
        <f>1-(C36)</f>
        <v>0.98823556881703978</v>
      </c>
      <c r="D37" s="119"/>
      <c r="E37" s="119"/>
      <c r="F37" s="119"/>
      <c r="G37" s="179"/>
      <c r="H37" s="11"/>
      <c r="I37" s="11"/>
      <c r="J37" s="11"/>
      <c r="K37" s="11"/>
      <c r="L37" s="11"/>
      <c r="M37" s="10"/>
      <c r="N37" s="10"/>
      <c r="O37" s="10"/>
      <c r="P37" s="10"/>
      <c r="Q37" s="10"/>
    </row>
    <row r="38" spans="1:17" ht="15">
      <c r="A38" s="164"/>
      <c r="B38" s="159" t="s">
        <v>250</v>
      </c>
      <c r="C38" s="186">
        <v>0</v>
      </c>
      <c r="D38" s="119"/>
      <c r="E38" s="119"/>
      <c r="F38" s="119"/>
      <c r="G38" s="179"/>
      <c r="H38" s="11"/>
      <c r="I38" s="11"/>
      <c r="J38" s="11"/>
      <c r="K38" s="11"/>
      <c r="L38" s="11"/>
      <c r="M38" s="10"/>
      <c r="N38" s="10"/>
      <c r="O38" s="10"/>
      <c r="P38" s="10"/>
      <c r="Q38" s="10"/>
    </row>
    <row r="39" spans="1:17" ht="15">
      <c r="A39" s="164"/>
      <c r="B39" s="159" t="s">
        <v>16</v>
      </c>
      <c r="C39" s="237">
        <f>1-C38</f>
        <v>1</v>
      </c>
      <c r="D39" s="119"/>
      <c r="E39" s="119"/>
      <c r="F39" s="119"/>
      <c r="G39" s="179"/>
      <c r="H39" s="11"/>
      <c r="I39" s="11"/>
      <c r="J39" s="11"/>
      <c r="K39" s="11"/>
      <c r="L39" s="11"/>
      <c r="M39" s="10"/>
      <c r="N39" s="10"/>
      <c r="O39" s="10"/>
      <c r="P39" s="10"/>
      <c r="Q39" s="10"/>
    </row>
    <row r="40" spans="1:17" ht="15">
      <c r="A40" s="164"/>
      <c r="B40" s="159" t="s">
        <v>102</v>
      </c>
      <c r="C40" s="187">
        <v>15</v>
      </c>
      <c r="D40" s="120" t="s">
        <v>104</v>
      </c>
      <c r="E40" s="119"/>
      <c r="F40" s="119"/>
      <c r="G40" s="179"/>
      <c r="H40" s="11"/>
      <c r="I40" s="11"/>
      <c r="J40" s="11"/>
      <c r="K40" s="11"/>
      <c r="L40" s="11"/>
      <c r="M40" s="10"/>
      <c r="N40" s="10"/>
      <c r="O40" s="10"/>
      <c r="P40" s="10"/>
      <c r="Q40" s="10"/>
    </row>
    <row r="41" spans="1:17" ht="15">
      <c r="A41" s="164"/>
      <c r="B41" s="120" t="s">
        <v>17</v>
      </c>
      <c r="C41" s="188">
        <f>((F34*F35)/60)/12</f>
        <v>0.70833333333333337</v>
      </c>
      <c r="D41" s="120" t="s">
        <v>9</v>
      </c>
      <c r="E41" s="119"/>
      <c r="F41" s="119"/>
      <c r="G41" s="179"/>
      <c r="H41" s="11"/>
      <c r="I41" s="11"/>
      <c r="J41" s="11"/>
      <c r="K41" s="11"/>
      <c r="L41" s="11"/>
      <c r="M41" s="10"/>
      <c r="N41" s="10"/>
      <c r="O41" s="10"/>
      <c r="P41" s="10"/>
      <c r="Q41" s="10"/>
    </row>
    <row r="42" spans="1:17" ht="15">
      <c r="A42" s="164"/>
      <c r="B42" s="120" t="s">
        <v>17</v>
      </c>
      <c r="C42" s="188">
        <f>C41*60</f>
        <v>42.5</v>
      </c>
      <c r="D42" s="120" t="s">
        <v>18</v>
      </c>
      <c r="E42" s="119"/>
      <c r="F42" s="119"/>
      <c r="G42" s="179"/>
      <c r="H42" s="11"/>
      <c r="I42" s="11"/>
      <c r="J42" s="11"/>
      <c r="K42" s="11"/>
      <c r="L42" s="11"/>
      <c r="M42" s="10"/>
      <c r="N42" s="10"/>
      <c r="O42" s="10"/>
      <c r="P42" s="10"/>
      <c r="Q42" s="10"/>
    </row>
    <row r="43" spans="1:17" ht="15">
      <c r="A43" s="164"/>
      <c r="B43" s="159" t="s">
        <v>19</v>
      </c>
      <c r="C43" s="185">
        <f>C42/C21</f>
        <v>2.0238095238095237</v>
      </c>
      <c r="D43" s="120" t="s">
        <v>20</v>
      </c>
      <c r="E43" s="119"/>
      <c r="F43" s="119"/>
      <c r="G43" s="179"/>
      <c r="H43" s="11"/>
      <c r="I43" s="11"/>
      <c r="J43" s="11"/>
      <c r="K43" s="11"/>
      <c r="L43" s="11"/>
      <c r="M43" s="10"/>
      <c r="N43" s="10"/>
      <c r="O43" s="10"/>
      <c r="P43" s="10"/>
      <c r="Q43" s="10"/>
    </row>
    <row r="44" spans="1:17" ht="5.25" customHeight="1">
      <c r="A44" s="164"/>
      <c r="B44" s="159"/>
      <c r="C44" s="185"/>
      <c r="D44" s="120"/>
      <c r="E44" s="119"/>
      <c r="F44" s="119"/>
      <c r="G44" s="179"/>
      <c r="H44" s="11"/>
      <c r="I44" s="11"/>
      <c r="J44" s="11"/>
      <c r="K44" s="11"/>
      <c r="L44" s="11"/>
      <c r="M44" s="10"/>
      <c r="N44" s="10"/>
      <c r="O44" s="10"/>
      <c r="P44" s="10"/>
      <c r="Q44" s="10"/>
    </row>
    <row r="45" spans="1:17" ht="15">
      <c r="A45" s="164"/>
      <c r="B45" s="159" t="s">
        <v>21</v>
      </c>
      <c r="C45" s="185">
        <f>E25-C30</f>
        <v>483</v>
      </c>
      <c r="D45" s="159" t="s">
        <v>9</v>
      </c>
      <c r="E45" s="165"/>
      <c r="F45" s="165"/>
      <c r="G45" s="164"/>
      <c r="H45" s="11"/>
      <c r="I45" s="11"/>
      <c r="J45" s="11"/>
      <c r="K45" s="11"/>
      <c r="L45" s="11"/>
      <c r="M45" s="10"/>
      <c r="N45" s="10"/>
      <c r="O45" s="10"/>
      <c r="P45" s="10"/>
      <c r="Q45" s="10"/>
    </row>
    <row r="46" spans="1:17" ht="15">
      <c r="A46" s="164"/>
      <c r="B46" s="159" t="s">
        <v>21</v>
      </c>
      <c r="C46" s="159">
        <f>C45*60</f>
        <v>28980</v>
      </c>
      <c r="D46" s="159" t="s">
        <v>18</v>
      </c>
      <c r="E46" s="165"/>
      <c r="F46" s="165"/>
      <c r="G46" s="164"/>
      <c r="H46" s="11"/>
      <c r="I46" s="8"/>
      <c r="J46" s="8"/>
      <c r="K46" s="8"/>
      <c r="L46" s="11"/>
      <c r="M46" s="10"/>
      <c r="N46" s="10"/>
      <c r="O46" s="10"/>
      <c r="P46" s="10"/>
      <c r="Q46" s="10"/>
    </row>
    <row r="47" spans="1:17" ht="15">
      <c r="A47" s="164"/>
      <c r="B47" s="159" t="s">
        <v>22</v>
      </c>
      <c r="C47" s="159">
        <f>C46/C21</f>
        <v>1380</v>
      </c>
      <c r="D47" s="159" t="s">
        <v>20</v>
      </c>
      <c r="E47" s="119"/>
      <c r="F47" s="119"/>
      <c r="G47" s="179"/>
      <c r="H47" s="11"/>
      <c r="I47" s="8"/>
      <c r="J47" s="8"/>
      <c r="K47" s="8"/>
      <c r="L47" s="11"/>
      <c r="M47" s="10"/>
      <c r="N47" s="10"/>
      <c r="O47" s="10"/>
      <c r="P47" s="10"/>
      <c r="Q47" s="10"/>
    </row>
    <row r="48" spans="1:17" ht="15">
      <c r="A48" s="164"/>
      <c r="B48" s="159" t="s">
        <v>23</v>
      </c>
      <c r="C48" s="189">
        <f>C47*C35*C37*C39</f>
        <v>733.55314508190543</v>
      </c>
      <c r="D48" s="159" t="s">
        <v>20</v>
      </c>
      <c r="E48" s="119"/>
      <c r="F48" s="119"/>
      <c r="G48" s="179"/>
      <c r="H48" s="11"/>
      <c r="I48" s="8"/>
      <c r="J48" s="8"/>
      <c r="K48" s="8"/>
      <c r="L48" s="11"/>
      <c r="M48" s="10"/>
      <c r="N48" s="10"/>
      <c r="O48" s="10"/>
      <c r="P48" s="10"/>
      <c r="Q48" s="10"/>
    </row>
    <row r="49" spans="1:17" ht="15">
      <c r="A49" s="164"/>
      <c r="B49" s="159" t="s">
        <v>24</v>
      </c>
      <c r="C49" s="185">
        <f>(C48*C86)/C19</f>
        <v>2017.2668262606121</v>
      </c>
      <c r="D49" s="159" t="s">
        <v>82</v>
      </c>
      <c r="E49" s="119"/>
      <c r="F49" s="119"/>
      <c r="G49" s="179"/>
      <c r="H49" s="11"/>
      <c r="I49" s="8"/>
      <c r="J49" s="8"/>
      <c r="K49" s="8"/>
      <c r="L49" s="11"/>
      <c r="M49" s="10"/>
      <c r="N49" s="10"/>
      <c r="O49" s="10"/>
      <c r="P49" s="10"/>
      <c r="Q49" s="10"/>
    </row>
    <row r="50" spans="1:17" ht="15">
      <c r="A50" s="164"/>
      <c r="B50" s="159" t="s">
        <v>26</v>
      </c>
      <c r="C50" s="185">
        <f>((C48-C43)*C86)/C19</f>
        <v>2011.701361996131</v>
      </c>
      <c r="D50" s="159" t="s">
        <v>82</v>
      </c>
      <c r="E50" s="119"/>
      <c r="F50" s="119"/>
      <c r="G50" s="179"/>
      <c r="H50" s="11"/>
      <c r="I50" s="8"/>
      <c r="J50" s="8"/>
      <c r="K50" s="8"/>
      <c r="L50" s="11"/>
      <c r="M50" s="10"/>
      <c r="N50" s="10"/>
      <c r="O50" s="10"/>
      <c r="P50" s="10"/>
      <c r="Q50" s="10"/>
    </row>
    <row r="51" spans="1:17" ht="15">
      <c r="A51" s="164"/>
      <c r="B51" s="119"/>
      <c r="C51" s="185">
        <f>C50*C21</f>
        <v>42245.728601918752</v>
      </c>
      <c r="D51" s="159" t="s">
        <v>83</v>
      </c>
      <c r="E51" s="119"/>
      <c r="F51" s="119"/>
      <c r="G51" s="179"/>
      <c r="H51" s="11"/>
      <c r="I51" s="8"/>
      <c r="J51" s="8"/>
      <c r="K51" s="8"/>
      <c r="L51" s="11"/>
      <c r="M51" s="10"/>
      <c r="N51" s="12"/>
      <c r="O51" s="10"/>
      <c r="P51" s="10"/>
      <c r="Q51" s="10"/>
    </row>
    <row r="52" spans="1:17" ht="15">
      <c r="A52" s="164"/>
      <c r="B52" s="119"/>
      <c r="C52" s="219"/>
      <c r="D52" s="177"/>
      <c r="E52" s="119"/>
      <c r="F52" s="119"/>
      <c r="G52" s="179"/>
      <c r="H52" s="11"/>
      <c r="I52" s="8"/>
      <c r="J52" s="8"/>
      <c r="K52" s="8"/>
      <c r="L52" s="11"/>
      <c r="M52" s="10"/>
      <c r="N52" s="12"/>
      <c r="O52" s="10"/>
      <c r="P52" s="10"/>
      <c r="Q52" s="10"/>
    </row>
    <row r="53" spans="1:17" ht="15">
      <c r="A53" s="164"/>
      <c r="B53" s="119"/>
      <c r="C53" s="219"/>
      <c r="D53" s="177"/>
      <c r="E53" s="119"/>
      <c r="F53" s="119"/>
      <c r="G53" s="179"/>
      <c r="H53" s="11"/>
      <c r="I53" s="8"/>
      <c r="J53" s="8"/>
      <c r="K53" s="8"/>
      <c r="L53" s="11"/>
      <c r="M53" s="10"/>
      <c r="N53" s="12"/>
      <c r="O53" s="10"/>
      <c r="P53" s="10"/>
      <c r="Q53" s="10"/>
    </row>
    <row r="54" spans="1:17" ht="15">
      <c r="A54" s="164"/>
      <c r="B54" s="119"/>
      <c r="C54" s="219"/>
      <c r="D54" s="177"/>
      <c r="E54" s="119"/>
      <c r="F54" s="119"/>
      <c r="G54" s="179"/>
      <c r="H54" s="11"/>
      <c r="I54" s="8"/>
      <c r="J54" s="8"/>
      <c r="K54" s="8"/>
      <c r="L54" s="11"/>
      <c r="M54" s="10"/>
      <c r="N54" s="12"/>
      <c r="O54" s="10"/>
      <c r="P54" s="10"/>
      <c r="Q54" s="10"/>
    </row>
    <row r="55" spans="1:17" ht="15">
      <c r="A55" s="164"/>
      <c r="B55" s="119"/>
      <c r="C55" s="219"/>
      <c r="D55" s="177"/>
      <c r="E55" s="119"/>
      <c r="F55" s="119"/>
      <c r="G55" s="179"/>
      <c r="H55" s="11"/>
      <c r="I55" s="8"/>
      <c r="J55" s="8"/>
      <c r="K55" s="8"/>
      <c r="L55" s="11"/>
      <c r="M55" s="10"/>
      <c r="N55" s="12"/>
      <c r="O55" s="10"/>
      <c r="P55" s="10"/>
      <c r="Q55" s="10"/>
    </row>
    <row r="56" spans="1:17" ht="15">
      <c r="A56" s="164"/>
      <c r="B56" s="119"/>
      <c r="C56" s="219"/>
      <c r="D56" s="177"/>
      <c r="E56" s="119"/>
      <c r="F56" s="119"/>
      <c r="G56" s="179"/>
      <c r="H56" s="11"/>
      <c r="I56" s="8"/>
      <c r="J56" s="8"/>
      <c r="K56" s="8"/>
      <c r="L56" s="11"/>
      <c r="M56" s="10"/>
      <c r="N56" s="12"/>
      <c r="O56" s="10"/>
      <c r="P56" s="10"/>
      <c r="Q56" s="10"/>
    </row>
    <row r="57" spans="1:17" ht="15">
      <c r="A57" s="164"/>
      <c r="B57" s="119"/>
      <c r="C57" s="219"/>
      <c r="D57" s="177"/>
      <c r="E57" s="119"/>
      <c r="F57" s="119"/>
      <c r="G57" s="179"/>
      <c r="H57" s="11"/>
      <c r="I57" s="8"/>
      <c r="J57" s="8"/>
      <c r="K57" s="8"/>
      <c r="L57" s="11"/>
      <c r="M57" s="10"/>
      <c r="N57" s="12"/>
      <c r="O57" s="10"/>
      <c r="P57" s="10"/>
      <c r="Q57" s="10"/>
    </row>
    <row r="58" spans="1:17" ht="15">
      <c r="A58" s="164"/>
      <c r="B58" s="119"/>
      <c r="C58" s="219"/>
      <c r="D58" s="177"/>
      <c r="E58" s="119"/>
      <c r="F58" s="119"/>
      <c r="G58" s="179"/>
      <c r="H58" s="11"/>
      <c r="I58" s="8"/>
      <c r="J58" s="8"/>
      <c r="K58" s="8"/>
      <c r="L58" s="11"/>
      <c r="M58" s="10"/>
      <c r="N58" s="12"/>
      <c r="O58" s="10"/>
      <c r="P58" s="10"/>
      <c r="Q58" s="10"/>
    </row>
    <row r="59" spans="1:17" ht="15">
      <c r="A59" s="164"/>
      <c r="B59" s="119"/>
      <c r="C59" s="219"/>
      <c r="D59" s="177"/>
      <c r="E59" s="119"/>
      <c r="F59" s="119"/>
      <c r="G59" s="179"/>
      <c r="H59" s="11"/>
      <c r="I59" s="8"/>
      <c r="J59" s="8"/>
      <c r="K59" s="8"/>
      <c r="L59" s="11"/>
      <c r="M59" s="10"/>
      <c r="N59" s="12"/>
      <c r="O59" s="10"/>
      <c r="P59" s="10"/>
      <c r="Q59" s="10"/>
    </row>
    <row r="60" spans="1:17" ht="15">
      <c r="A60" s="164"/>
      <c r="B60" s="164"/>
      <c r="C60" s="164"/>
      <c r="D60" s="164"/>
      <c r="E60" s="119"/>
      <c r="F60" s="119"/>
      <c r="G60" s="179"/>
      <c r="H60" s="11"/>
      <c r="I60" s="8"/>
      <c r="J60" s="8"/>
      <c r="K60" s="8"/>
      <c r="L60" s="11"/>
      <c r="M60" s="10"/>
      <c r="N60" s="10"/>
      <c r="O60" s="10"/>
      <c r="P60" s="10"/>
      <c r="Q60" s="10"/>
    </row>
    <row r="61" spans="1:17" ht="15">
      <c r="A61" s="164"/>
      <c r="B61" s="252" t="s">
        <v>61</v>
      </c>
      <c r="C61" s="252"/>
      <c r="D61" s="263" t="s">
        <v>65</v>
      </c>
      <c r="E61" s="263"/>
      <c r="F61" s="263"/>
      <c r="G61" s="179"/>
      <c r="H61" s="11"/>
      <c r="I61" s="8"/>
      <c r="J61" s="8"/>
      <c r="K61" s="8"/>
      <c r="L61" s="11"/>
      <c r="M61" s="10"/>
      <c r="N61" s="10"/>
      <c r="O61" s="10"/>
      <c r="P61" s="10"/>
      <c r="Q61" s="10"/>
    </row>
    <row r="62" spans="1:17" ht="15">
      <c r="A62" s="164"/>
      <c r="B62" s="190" t="s">
        <v>29</v>
      </c>
      <c r="C62" s="190" t="s">
        <v>30</v>
      </c>
      <c r="D62" s="160" t="s">
        <v>118</v>
      </c>
      <c r="E62" s="161">
        <f>(C86*E67*F75)/1000</f>
        <v>106.554</v>
      </c>
      <c r="F62" s="162" t="s">
        <v>0</v>
      </c>
      <c r="G62" s="179"/>
      <c r="H62" s="11"/>
      <c r="I62" s="8"/>
      <c r="J62" s="8"/>
      <c r="K62" s="8"/>
      <c r="L62" s="11"/>
      <c r="M62" s="10"/>
      <c r="N62" s="10"/>
      <c r="O62" s="10"/>
      <c r="P62" s="10"/>
      <c r="Q62" s="10"/>
    </row>
    <row r="63" spans="1:17" ht="15">
      <c r="A63" s="164"/>
      <c r="B63" s="190"/>
      <c r="C63" s="190"/>
      <c r="D63" s="160" t="s">
        <v>119</v>
      </c>
      <c r="E63" s="161">
        <f>(C86*E72*F74)/1000</f>
        <v>123.75000000000001</v>
      </c>
      <c r="F63" s="162" t="s">
        <v>0</v>
      </c>
      <c r="G63" s="179"/>
      <c r="H63" s="11"/>
      <c r="I63" s="8"/>
      <c r="J63" s="8"/>
      <c r="K63" s="8"/>
      <c r="L63" s="11"/>
      <c r="M63" s="10"/>
      <c r="N63" s="10"/>
      <c r="O63" s="10"/>
      <c r="P63" s="10"/>
      <c r="Q63" s="10"/>
    </row>
    <row r="64" spans="1:17" ht="15">
      <c r="A64" s="164"/>
      <c r="B64" s="190"/>
      <c r="C64" s="190"/>
      <c r="D64" s="260" t="s">
        <v>175</v>
      </c>
      <c r="E64" s="260"/>
      <c r="F64" s="260"/>
      <c r="G64" s="179"/>
      <c r="H64" s="11"/>
      <c r="I64" s="8"/>
      <c r="J64" s="8"/>
      <c r="K64" s="8"/>
      <c r="L64" s="11"/>
      <c r="M64" s="10"/>
      <c r="N64" s="10"/>
      <c r="O64" s="10"/>
      <c r="P64" s="10"/>
      <c r="Q64" s="10"/>
    </row>
    <row r="65" spans="1:17" ht="15">
      <c r="A65" s="164"/>
      <c r="B65" s="190"/>
      <c r="C65" s="190"/>
      <c r="D65" s="193"/>
      <c r="E65" s="119"/>
      <c r="F65" s="119"/>
      <c r="G65" s="179"/>
      <c r="H65" s="11"/>
      <c r="I65" s="8"/>
      <c r="J65" s="8"/>
      <c r="K65" s="8"/>
      <c r="L65" s="11"/>
      <c r="M65" s="10"/>
      <c r="N65" s="10"/>
      <c r="O65" s="10"/>
      <c r="P65" s="10"/>
      <c r="Q65" s="10"/>
    </row>
    <row r="66" spans="1:17" ht="15">
      <c r="A66" s="164"/>
      <c r="B66" s="190"/>
      <c r="C66" s="190"/>
      <c r="D66" s="193"/>
      <c r="E66" s="119"/>
      <c r="F66" s="119"/>
      <c r="G66" s="179"/>
      <c r="H66" s="11"/>
      <c r="I66" s="8"/>
      <c r="J66" s="8"/>
      <c r="K66" s="8"/>
      <c r="L66" s="11"/>
      <c r="M66" s="10"/>
      <c r="N66" s="10"/>
      <c r="O66" s="10"/>
      <c r="P66" s="10"/>
      <c r="Q66" s="10"/>
    </row>
    <row r="67" spans="1:17" ht="15">
      <c r="A67" s="164"/>
      <c r="B67" s="190"/>
      <c r="C67" s="190"/>
      <c r="D67" s="208" t="s">
        <v>66</v>
      </c>
      <c r="E67" s="209">
        <v>6</v>
      </c>
      <c r="F67" s="164"/>
      <c r="G67" s="179"/>
      <c r="H67" s="11"/>
      <c r="I67" s="8"/>
      <c r="J67" s="8"/>
      <c r="K67" s="8"/>
      <c r="L67" s="11"/>
      <c r="M67" s="10"/>
      <c r="N67" s="10"/>
      <c r="O67" s="10"/>
      <c r="P67" s="10"/>
      <c r="Q67" s="10"/>
    </row>
    <row r="68" spans="1:17" ht="15">
      <c r="A68" s="164"/>
      <c r="B68" s="190"/>
      <c r="C68" s="190"/>
      <c r="D68" s="210" t="s">
        <v>67</v>
      </c>
      <c r="E68" s="211">
        <v>120</v>
      </c>
      <c r="F68" s="119"/>
      <c r="G68" s="179"/>
      <c r="H68" s="11"/>
      <c r="I68" s="8"/>
      <c r="J68" s="8"/>
      <c r="K68" s="8"/>
      <c r="L68" s="11"/>
      <c r="M68" s="10"/>
      <c r="N68" s="10"/>
      <c r="O68" s="10"/>
      <c r="P68" s="10"/>
      <c r="Q68" s="10"/>
    </row>
    <row r="69" spans="1:17" ht="15">
      <c r="A69" s="164"/>
      <c r="B69" s="190"/>
      <c r="C69" s="190"/>
      <c r="D69" s="210" t="s">
        <v>68</v>
      </c>
      <c r="E69" s="212">
        <v>2.8</v>
      </c>
      <c r="F69" s="119"/>
      <c r="G69" s="179"/>
      <c r="H69" s="11"/>
      <c r="I69" s="8"/>
      <c r="J69" s="8"/>
      <c r="K69" s="8"/>
      <c r="L69" s="11"/>
      <c r="M69" s="10"/>
      <c r="N69" s="10"/>
      <c r="O69" s="10"/>
      <c r="P69" s="10"/>
      <c r="Q69" s="10"/>
    </row>
    <row r="70" spans="1:17" ht="15">
      <c r="A70" s="164"/>
      <c r="B70" s="190"/>
      <c r="C70" s="190"/>
      <c r="D70" s="210" t="s">
        <v>69</v>
      </c>
      <c r="E70" s="213">
        <f>(E68*10)/E69</f>
        <v>428.57142857142861</v>
      </c>
      <c r="F70" s="119"/>
      <c r="G70" s="179"/>
      <c r="H70" s="11"/>
      <c r="I70" s="8"/>
      <c r="J70" s="8"/>
      <c r="K70" s="8"/>
      <c r="L70" s="11"/>
      <c r="M70" s="10"/>
      <c r="N70" s="10"/>
      <c r="O70" s="10"/>
      <c r="P70" s="10"/>
      <c r="Q70" s="10"/>
    </row>
    <row r="71" spans="1:17" ht="15">
      <c r="A71" s="164"/>
      <c r="B71" s="190"/>
      <c r="C71" s="190"/>
      <c r="D71" s="210" t="s">
        <v>70</v>
      </c>
      <c r="E71" s="214">
        <v>0.1</v>
      </c>
      <c r="F71" s="119"/>
      <c r="G71" s="179"/>
      <c r="H71" s="11"/>
      <c r="I71" s="8"/>
      <c r="J71" s="8"/>
      <c r="K71" s="8"/>
      <c r="L71" s="11"/>
      <c r="M71" s="10"/>
      <c r="N71" s="10"/>
      <c r="O71" s="10"/>
      <c r="P71" s="10"/>
      <c r="Q71" s="10"/>
    </row>
    <row r="72" spans="1:17" ht="15">
      <c r="A72" s="164"/>
      <c r="B72" s="190"/>
      <c r="C72" s="190"/>
      <c r="D72" s="210" t="s">
        <v>69</v>
      </c>
      <c r="E72" s="213">
        <f>(1+E71)*E70</f>
        <v>471.4285714285715</v>
      </c>
      <c r="F72" s="119"/>
      <c r="G72" s="179"/>
      <c r="H72" s="11"/>
      <c r="I72" s="8"/>
      <c r="J72" s="8"/>
      <c r="K72" s="8"/>
      <c r="L72" s="11"/>
      <c r="M72" s="10"/>
      <c r="N72" s="10"/>
      <c r="O72" s="10"/>
      <c r="P72" s="10"/>
      <c r="Q72" s="10"/>
    </row>
    <row r="73" spans="1:17" ht="15">
      <c r="A73" s="164"/>
      <c r="B73" s="190"/>
      <c r="C73" s="190"/>
      <c r="D73" s="193"/>
      <c r="E73" s="119"/>
      <c r="F73" s="119"/>
      <c r="G73" s="179"/>
      <c r="H73" s="11"/>
      <c r="I73" s="8"/>
      <c r="J73" s="8"/>
      <c r="K73" s="8"/>
      <c r="L73" s="11"/>
      <c r="M73" s="10"/>
      <c r="N73" s="10"/>
      <c r="O73" s="10"/>
      <c r="P73" s="10"/>
      <c r="Q73" s="10"/>
    </row>
    <row r="74" spans="1:17" ht="15">
      <c r="A74" s="164"/>
      <c r="B74" s="190"/>
      <c r="C74" s="190"/>
      <c r="D74" s="261" t="s">
        <v>71</v>
      </c>
      <c r="E74" s="261"/>
      <c r="F74" s="215">
        <v>7.4999999999999997E-2</v>
      </c>
      <c r="G74" s="179"/>
      <c r="H74" s="11"/>
      <c r="I74" s="8"/>
      <c r="J74" s="8"/>
      <c r="K74" s="8"/>
      <c r="L74" s="11"/>
      <c r="M74" s="10"/>
      <c r="N74" s="10"/>
      <c r="O74" s="10"/>
      <c r="P74" s="10"/>
      <c r="Q74" s="10"/>
    </row>
    <row r="75" spans="1:17" ht="15">
      <c r="A75" s="164"/>
      <c r="B75" s="190"/>
      <c r="C75" s="190"/>
      <c r="D75" s="261" t="s">
        <v>72</v>
      </c>
      <c r="E75" s="261"/>
      <c r="F75" s="215">
        <v>5.0739999999999998</v>
      </c>
      <c r="G75" s="179"/>
      <c r="H75" s="11"/>
      <c r="I75" s="8"/>
      <c r="J75" s="8"/>
      <c r="K75" s="8"/>
      <c r="L75" s="11"/>
      <c r="M75" s="10"/>
      <c r="N75" s="10"/>
      <c r="O75" s="10"/>
      <c r="P75" s="10"/>
      <c r="Q75" s="10"/>
    </row>
    <row r="76" spans="1:17" ht="15">
      <c r="A76" s="164"/>
      <c r="B76" s="190"/>
      <c r="C76" s="190"/>
      <c r="D76" s="164"/>
      <c r="E76" s="164"/>
      <c r="F76" s="119"/>
      <c r="G76" s="179"/>
      <c r="H76" s="11"/>
      <c r="I76" s="8"/>
      <c r="J76" s="8"/>
      <c r="K76" s="8"/>
      <c r="L76" s="11"/>
      <c r="M76" s="10"/>
      <c r="N76" s="10"/>
      <c r="O76" s="10"/>
      <c r="P76" s="10"/>
      <c r="Q76" s="10"/>
    </row>
    <row r="77" spans="1:17" ht="15">
      <c r="A77" s="164"/>
      <c r="B77" s="190"/>
      <c r="C77" s="190"/>
      <c r="D77" s="164"/>
      <c r="E77" s="216" t="s">
        <v>31</v>
      </c>
      <c r="F77" s="217">
        <f>((F75*E67)*C86)/1000</f>
        <v>106.554</v>
      </c>
      <c r="G77" s="179"/>
      <c r="H77" s="11"/>
      <c r="I77" s="8"/>
      <c r="J77" s="8"/>
      <c r="K77" s="8"/>
      <c r="L77" s="11"/>
      <c r="M77" s="10"/>
      <c r="N77" s="10"/>
      <c r="O77" s="10"/>
      <c r="P77" s="10"/>
      <c r="Q77" s="10"/>
    </row>
    <row r="78" spans="1:17" ht="15">
      <c r="A78" s="164"/>
      <c r="B78" s="190"/>
      <c r="C78" s="190"/>
      <c r="D78" s="164"/>
      <c r="E78" s="216" t="s">
        <v>32</v>
      </c>
      <c r="F78" s="217">
        <f>((F74*E72)*C86)/1000</f>
        <v>123.75000000000001</v>
      </c>
      <c r="G78" s="179"/>
      <c r="H78" s="11"/>
      <c r="I78" s="8"/>
      <c r="J78" s="8"/>
      <c r="K78" s="8"/>
      <c r="L78" s="11"/>
      <c r="M78" s="10"/>
      <c r="N78" s="10"/>
      <c r="O78" s="10"/>
      <c r="P78" s="10"/>
      <c r="Q78" s="10"/>
    </row>
    <row r="79" spans="1:17" ht="15">
      <c r="A79" s="164"/>
      <c r="B79" s="190"/>
      <c r="C79" s="190"/>
      <c r="D79" s="164"/>
      <c r="E79" s="164"/>
      <c r="F79" s="119"/>
      <c r="G79" s="179"/>
      <c r="H79" s="11"/>
      <c r="I79" s="8"/>
      <c r="J79" s="8"/>
      <c r="K79" s="8"/>
      <c r="L79" s="11"/>
      <c r="M79" s="10"/>
      <c r="N79" s="10"/>
      <c r="O79" s="10"/>
      <c r="P79" s="10"/>
      <c r="Q79" s="10"/>
    </row>
    <row r="80" spans="1:17" ht="15">
      <c r="A80" s="164"/>
      <c r="B80" s="190"/>
      <c r="C80" s="190"/>
      <c r="D80" s="164"/>
      <c r="E80" s="119"/>
      <c r="F80" s="119"/>
      <c r="G80" s="179"/>
      <c r="H80" s="11"/>
      <c r="I80" s="8"/>
      <c r="J80" s="8"/>
      <c r="K80" s="8"/>
      <c r="L80" s="11"/>
      <c r="M80" s="10"/>
      <c r="N80" s="10"/>
      <c r="O80" s="10"/>
      <c r="P80" s="10"/>
      <c r="Q80" s="10"/>
    </row>
    <row r="81" spans="1:17" ht="15">
      <c r="A81" s="164"/>
      <c r="B81" s="190"/>
      <c r="C81" s="190"/>
      <c r="D81" s="164"/>
      <c r="E81" s="119"/>
      <c r="F81" s="119"/>
      <c r="G81" s="179"/>
      <c r="H81" s="11"/>
      <c r="I81" s="8"/>
      <c r="J81" s="8"/>
      <c r="K81" s="8"/>
      <c r="L81" s="11"/>
      <c r="M81" s="10"/>
      <c r="N81" s="10"/>
      <c r="O81" s="10"/>
      <c r="P81" s="10"/>
      <c r="Q81" s="10"/>
    </row>
    <row r="82" spans="1:17" ht="15">
      <c r="A82" s="164"/>
      <c r="B82" s="190"/>
      <c r="C82" s="190"/>
      <c r="D82" s="193"/>
      <c r="E82" s="119"/>
      <c r="F82" s="119"/>
      <c r="G82" s="179"/>
      <c r="H82" s="11"/>
      <c r="I82" s="8"/>
      <c r="J82" s="8"/>
      <c r="K82" s="8"/>
      <c r="L82" s="11"/>
      <c r="M82" s="10"/>
      <c r="N82" s="10"/>
      <c r="O82" s="10"/>
      <c r="P82" s="10"/>
      <c r="Q82" s="10"/>
    </row>
    <row r="83" spans="1:17" ht="15">
      <c r="A83" s="164"/>
      <c r="B83" s="192" t="s">
        <v>33</v>
      </c>
      <c r="C83" s="192">
        <f>SUM(C63:C82)/20</f>
        <v>0</v>
      </c>
      <c r="D83" s="193"/>
      <c r="E83" s="119"/>
      <c r="F83" s="119"/>
      <c r="G83" s="179"/>
      <c r="H83" s="11"/>
      <c r="I83" s="8"/>
      <c r="J83" s="8"/>
      <c r="K83" s="8"/>
      <c r="L83" s="11"/>
      <c r="M83" s="10"/>
      <c r="N83" s="10"/>
      <c r="O83" s="10"/>
      <c r="P83" s="10"/>
      <c r="Q83" s="10"/>
    </row>
    <row r="84" spans="1:17" ht="15">
      <c r="A84" s="164"/>
      <c r="B84" s="119"/>
      <c r="C84" s="218"/>
      <c r="D84" s="193"/>
      <c r="E84" s="119"/>
      <c r="F84" s="119"/>
      <c r="G84" s="179"/>
      <c r="H84" s="11"/>
      <c r="I84" s="8"/>
      <c r="J84" s="8"/>
      <c r="K84" s="8"/>
      <c r="L84" s="11"/>
      <c r="M84" s="10"/>
      <c r="N84" s="10"/>
      <c r="O84" s="10"/>
      <c r="P84" s="10"/>
      <c r="Q84" s="10"/>
    </row>
    <row r="85" spans="1:17" ht="15">
      <c r="A85" s="164"/>
      <c r="B85" s="166" t="s">
        <v>62</v>
      </c>
      <c r="C85" s="194" t="s">
        <v>63</v>
      </c>
      <c r="D85" s="195"/>
      <c r="E85" s="119"/>
      <c r="F85" s="119"/>
      <c r="G85" s="179"/>
      <c r="H85" s="11"/>
      <c r="I85" s="8"/>
      <c r="J85" s="8"/>
      <c r="K85" s="8"/>
      <c r="L85" s="11"/>
      <c r="M85" s="10"/>
      <c r="N85" s="10"/>
      <c r="O85" s="10"/>
      <c r="P85" s="10"/>
      <c r="Q85" s="10"/>
    </row>
    <row r="86" spans="1:17" ht="15">
      <c r="A86" s="164"/>
      <c r="B86" s="161">
        <v>0</v>
      </c>
      <c r="C86" s="171">
        <v>3500</v>
      </c>
      <c r="D86" s="193"/>
      <c r="E86" s="119"/>
      <c r="F86" s="119"/>
      <c r="G86" s="179"/>
      <c r="H86" s="11"/>
      <c r="I86" s="8"/>
      <c r="J86" s="8"/>
      <c r="K86" s="8"/>
      <c r="L86" s="11"/>
      <c r="M86" s="10"/>
      <c r="N86" s="10"/>
      <c r="O86" s="10"/>
      <c r="P86" s="10"/>
      <c r="Q86" s="10"/>
    </row>
  </sheetData>
  <mergeCells count="14">
    <mergeCell ref="D64:F64"/>
    <mergeCell ref="D74:E74"/>
    <mergeCell ref="D75:E75"/>
    <mergeCell ref="C19:D19"/>
    <mergeCell ref="D61:F61"/>
    <mergeCell ref="E18:F19"/>
    <mergeCell ref="B61:C61"/>
    <mergeCell ref="E33:F33"/>
    <mergeCell ref="B10:C10"/>
    <mergeCell ref="B11:C11"/>
    <mergeCell ref="B18:D18"/>
    <mergeCell ref="B14:F14"/>
    <mergeCell ref="B16:F16"/>
    <mergeCell ref="B15:F15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Q62"/>
  <sheetViews>
    <sheetView showGridLines="0" workbookViewId="0"/>
  </sheetViews>
  <sheetFormatPr defaultRowHeight="12.75"/>
  <cols>
    <col min="1" max="1" width="0.5703125" style="1" customWidth="1"/>
    <col min="2" max="2" width="21.42578125" style="1" bestFit="1" customWidth="1"/>
    <col min="3" max="3" width="14.28515625" style="1" bestFit="1" customWidth="1"/>
    <col min="4" max="4" width="13.28515625" style="1" bestFit="1" customWidth="1"/>
    <col min="5" max="5" width="13.140625" style="1" bestFit="1" customWidth="1"/>
    <col min="6" max="6" width="10.28515625" style="1" bestFit="1" customWidth="1"/>
    <col min="7" max="7" width="16.285156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>
      <c r="A1" s="164"/>
      <c r="B1" s="164"/>
      <c r="C1" s="164"/>
      <c r="D1" s="164"/>
      <c r="E1" s="164"/>
      <c r="F1" s="164"/>
      <c r="G1" s="164"/>
      <c r="H1" s="164"/>
    </row>
    <row r="2" spans="1:17" ht="12" customHeight="1">
      <c r="A2" s="164"/>
      <c r="B2" s="117" t="s">
        <v>35</v>
      </c>
      <c r="C2" s="117" t="s">
        <v>151</v>
      </c>
      <c r="D2" s="165"/>
      <c r="E2" s="166" t="s">
        <v>47</v>
      </c>
      <c r="F2" s="167">
        <v>40851</v>
      </c>
      <c r="G2" s="164"/>
      <c r="H2" s="164"/>
      <c r="I2" s="8"/>
      <c r="J2" s="8"/>
      <c r="K2" s="8"/>
      <c r="L2" s="8"/>
      <c r="M2" s="8"/>
      <c r="N2" s="8"/>
      <c r="O2" s="8"/>
      <c r="P2" s="8"/>
      <c r="Q2" s="8"/>
    </row>
    <row r="3" spans="1:17" ht="12" customHeight="1">
      <c r="A3" s="164"/>
      <c r="B3" s="117" t="s">
        <v>36</v>
      </c>
      <c r="C3" s="117" t="s">
        <v>152</v>
      </c>
      <c r="D3" s="165"/>
      <c r="E3" s="165"/>
      <c r="F3" s="165"/>
      <c r="G3" s="164"/>
      <c r="H3" s="164"/>
      <c r="I3" s="8"/>
      <c r="J3" s="8"/>
      <c r="K3" s="8"/>
      <c r="L3" s="8"/>
      <c r="M3" s="8"/>
      <c r="N3" s="8"/>
      <c r="O3" s="8"/>
      <c r="P3" s="8"/>
      <c r="Q3" s="8"/>
    </row>
    <row r="4" spans="1:17" ht="12" customHeight="1">
      <c r="A4" s="164"/>
      <c r="B4" s="117" t="s">
        <v>37</v>
      </c>
      <c r="C4" s="117">
        <v>1</v>
      </c>
      <c r="D4" s="165"/>
      <c r="E4" s="165"/>
      <c r="F4" s="165"/>
      <c r="G4" s="164"/>
      <c r="H4" s="164"/>
      <c r="I4" s="8"/>
      <c r="J4" s="8"/>
      <c r="K4" s="8"/>
      <c r="L4" s="8"/>
      <c r="M4" s="8"/>
      <c r="N4" s="8"/>
      <c r="O4" s="8"/>
      <c r="P4" s="8"/>
      <c r="Q4" s="8"/>
    </row>
    <row r="5" spans="1:17" ht="3.75" customHeight="1">
      <c r="A5" s="164"/>
      <c r="B5" s="165"/>
      <c r="C5" s="165"/>
      <c r="D5" s="165"/>
      <c r="E5" s="165"/>
      <c r="F5" s="165"/>
      <c r="G5" s="164"/>
      <c r="H5" s="164"/>
      <c r="I5" s="8"/>
      <c r="J5" s="8"/>
      <c r="K5" s="8"/>
      <c r="L5" s="8"/>
      <c r="M5" s="8"/>
      <c r="N5" s="8"/>
      <c r="O5" s="8"/>
      <c r="P5" s="8"/>
      <c r="Q5" s="8"/>
    </row>
    <row r="6" spans="1:17" ht="12" customHeight="1">
      <c r="A6" s="164"/>
      <c r="B6" s="120" t="s">
        <v>73</v>
      </c>
      <c r="C6" s="117" t="s">
        <v>42</v>
      </c>
      <c r="D6" s="117" t="s">
        <v>44</v>
      </c>
      <c r="E6" s="117" t="s">
        <v>43</v>
      </c>
      <c r="F6" s="117" t="s">
        <v>6</v>
      </c>
      <c r="G6" s="164"/>
      <c r="H6" s="164"/>
      <c r="I6" s="8"/>
      <c r="J6" s="8"/>
      <c r="K6" s="8"/>
      <c r="L6" s="8"/>
      <c r="M6" s="8"/>
      <c r="N6" s="8"/>
      <c r="O6" s="8"/>
      <c r="P6" s="8"/>
      <c r="Q6" s="8"/>
    </row>
    <row r="7" spans="1:17" ht="12" customHeight="1">
      <c r="A7" s="164"/>
      <c r="B7" s="117" t="s">
        <v>153</v>
      </c>
      <c r="C7" s="161">
        <v>156</v>
      </c>
      <c r="D7" s="117" t="s">
        <v>45</v>
      </c>
      <c r="E7" s="168">
        <v>25</v>
      </c>
      <c r="F7" s="169">
        <f>C7*E7</f>
        <v>3900</v>
      </c>
      <c r="G7" s="164"/>
      <c r="H7" s="164"/>
      <c r="I7" s="8"/>
      <c r="J7" s="8"/>
      <c r="K7" s="8"/>
      <c r="L7" s="8"/>
      <c r="M7" s="8"/>
      <c r="N7" s="8"/>
      <c r="O7" s="8"/>
      <c r="P7" s="8"/>
      <c r="Q7" s="8"/>
    </row>
    <row r="8" spans="1:17" ht="12" customHeight="1">
      <c r="A8" s="164"/>
      <c r="B8" s="117" t="s">
        <v>154</v>
      </c>
      <c r="C8" s="161">
        <v>85</v>
      </c>
      <c r="D8" s="117" t="s">
        <v>45</v>
      </c>
      <c r="E8" s="168">
        <v>25</v>
      </c>
      <c r="F8" s="169">
        <f>C8*E8</f>
        <v>2125</v>
      </c>
      <c r="G8" s="170" t="s">
        <v>155</v>
      </c>
      <c r="H8" s="164"/>
      <c r="I8" s="8"/>
      <c r="J8" s="8"/>
      <c r="K8" s="8"/>
      <c r="L8" s="8"/>
      <c r="M8" s="8"/>
      <c r="N8" s="8"/>
      <c r="O8" s="8"/>
      <c r="P8" s="8"/>
      <c r="Q8" s="8"/>
    </row>
    <row r="9" spans="1:17" ht="12" customHeight="1">
      <c r="A9" s="164"/>
      <c r="B9" s="117" t="s">
        <v>156</v>
      </c>
      <c r="C9" s="161">
        <v>0</v>
      </c>
      <c r="D9" s="117" t="s">
        <v>157</v>
      </c>
      <c r="E9" s="171">
        <v>3500</v>
      </c>
      <c r="F9" s="172">
        <f>C9/E9</f>
        <v>0</v>
      </c>
      <c r="G9" s="173" t="s">
        <v>158</v>
      </c>
      <c r="H9" s="164"/>
      <c r="I9" s="8"/>
      <c r="J9" s="8"/>
      <c r="K9" s="8"/>
      <c r="L9" s="8"/>
      <c r="M9" s="8"/>
      <c r="N9" s="8"/>
      <c r="O9" s="8"/>
      <c r="P9" s="8"/>
      <c r="Q9" s="8"/>
    </row>
    <row r="10" spans="1:17" ht="12" customHeight="1">
      <c r="A10" s="164"/>
      <c r="B10" s="117" t="s">
        <v>156</v>
      </c>
      <c r="C10" s="161">
        <v>0</v>
      </c>
      <c r="D10" s="117" t="s">
        <v>157</v>
      </c>
      <c r="E10" s="171">
        <v>3500</v>
      </c>
      <c r="F10" s="172">
        <f t="shared" ref="F10:F14" si="0">C10/E10</f>
        <v>0</v>
      </c>
      <c r="G10" s="173" t="s">
        <v>158</v>
      </c>
      <c r="H10" s="164"/>
      <c r="I10" s="8"/>
      <c r="J10" s="8"/>
      <c r="K10" s="8"/>
      <c r="L10" s="8"/>
      <c r="M10" s="8"/>
      <c r="N10" s="8"/>
      <c r="O10" s="8"/>
      <c r="P10" s="8"/>
      <c r="Q10" s="8"/>
    </row>
    <row r="11" spans="1:17" ht="12" customHeight="1">
      <c r="A11" s="164"/>
      <c r="B11" s="117" t="s">
        <v>156</v>
      </c>
      <c r="C11" s="161">
        <v>0</v>
      </c>
      <c r="D11" s="117" t="s">
        <v>157</v>
      </c>
      <c r="E11" s="171">
        <v>3500</v>
      </c>
      <c r="F11" s="172">
        <f t="shared" si="0"/>
        <v>0</v>
      </c>
      <c r="G11" s="173" t="s">
        <v>158</v>
      </c>
      <c r="H11" s="164"/>
      <c r="I11" s="8"/>
      <c r="J11" s="8"/>
      <c r="K11" s="8"/>
      <c r="L11" s="8"/>
      <c r="M11" s="8"/>
      <c r="N11" s="8"/>
      <c r="O11" s="8"/>
      <c r="P11" s="8"/>
      <c r="Q11" s="8"/>
    </row>
    <row r="12" spans="1:17" ht="12" customHeight="1">
      <c r="A12" s="164"/>
      <c r="B12" s="117" t="s">
        <v>156</v>
      </c>
      <c r="C12" s="161">
        <v>0</v>
      </c>
      <c r="D12" s="117" t="s">
        <v>157</v>
      </c>
      <c r="E12" s="171">
        <v>3500</v>
      </c>
      <c r="F12" s="172">
        <f t="shared" si="0"/>
        <v>0</v>
      </c>
      <c r="G12" s="173" t="s">
        <v>158</v>
      </c>
      <c r="H12" s="164"/>
      <c r="I12" s="8"/>
      <c r="J12" s="8"/>
      <c r="K12" s="8"/>
      <c r="L12" s="8"/>
      <c r="M12" s="8"/>
      <c r="N12" s="8"/>
      <c r="O12" s="8"/>
      <c r="P12" s="8"/>
      <c r="Q12" s="8"/>
    </row>
    <row r="13" spans="1:17" ht="12" customHeight="1">
      <c r="A13" s="164"/>
      <c r="B13" s="117" t="s">
        <v>156</v>
      </c>
      <c r="C13" s="161">
        <v>0</v>
      </c>
      <c r="D13" s="117" t="s">
        <v>157</v>
      </c>
      <c r="E13" s="171">
        <v>3500</v>
      </c>
      <c r="F13" s="172">
        <f t="shared" si="0"/>
        <v>0</v>
      </c>
      <c r="G13" s="173" t="s">
        <v>158</v>
      </c>
      <c r="H13" s="164"/>
      <c r="I13" s="8"/>
      <c r="J13" s="8"/>
      <c r="K13" s="8"/>
      <c r="L13" s="8"/>
      <c r="M13" s="8"/>
      <c r="N13" s="8"/>
      <c r="O13" s="8"/>
      <c r="P13" s="8"/>
      <c r="Q13" s="8"/>
    </row>
    <row r="14" spans="1:17" ht="12" customHeight="1">
      <c r="A14" s="164"/>
      <c r="B14" s="117" t="s">
        <v>156</v>
      </c>
      <c r="C14" s="161">
        <v>0</v>
      </c>
      <c r="D14" s="117" t="s">
        <v>157</v>
      </c>
      <c r="E14" s="171">
        <v>3500</v>
      </c>
      <c r="F14" s="172">
        <f t="shared" si="0"/>
        <v>0</v>
      </c>
      <c r="G14" s="173" t="s">
        <v>158</v>
      </c>
      <c r="H14" s="164"/>
      <c r="I14" s="8"/>
      <c r="J14" s="8"/>
      <c r="K14" s="8"/>
      <c r="L14" s="8"/>
      <c r="M14" s="8"/>
      <c r="N14" s="8"/>
      <c r="O14" s="8"/>
      <c r="P14" s="8"/>
      <c r="Q14" s="8"/>
    </row>
    <row r="15" spans="1:17" ht="3" customHeight="1">
      <c r="A15" s="164"/>
      <c r="B15" s="165"/>
      <c r="C15" s="165"/>
      <c r="D15" s="165"/>
      <c r="E15" s="164"/>
      <c r="F15" s="164"/>
      <c r="G15" s="164"/>
      <c r="H15" s="164"/>
      <c r="I15" s="8"/>
      <c r="J15" s="8"/>
      <c r="K15" s="8"/>
      <c r="L15" s="8"/>
      <c r="M15" s="8"/>
      <c r="N15" s="8"/>
      <c r="O15" s="8"/>
      <c r="P15" s="8"/>
      <c r="Q15" s="8"/>
    </row>
    <row r="16" spans="1:17" ht="12" customHeight="1">
      <c r="A16" s="164"/>
      <c r="B16" s="198" t="s">
        <v>49</v>
      </c>
      <c r="C16" s="199"/>
      <c r="D16" s="200"/>
      <c r="E16" s="201" t="s">
        <v>34</v>
      </c>
      <c r="F16" s="202">
        <f>SUM(F9:F14)</f>
        <v>0</v>
      </c>
      <c r="G16" s="164"/>
      <c r="H16" s="164"/>
      <c r="I16" s="8"/>
      <c r="J16" s="8"/>
      <c r="K16" s="8"/>
      <c r="L16" s="8"/>
      <c r="M16" s="8"/>
      <c r="N16" s="8"/>
      <c r="O16" s="8"/>
      <c r="P16" s="8"/>
      <c r="Q16" s="8"/>
    </row>
    <row r="17" spans="1:17" ht="12" customHeight="1">
      <c r="A17" s="164"/>
      <c r="B17" s="269" t="s">
        <v>172</v>
      </c>
      <c r="C17" s="270"/>
      <c r="D17" s="270"/>
      <c r="E17" s="270"/>
      <c r="F17" s="270"/>
      <c r="G17" s="270"/>
      <c r="H17" s="203"/>
      <c r="I17" s="8"/>
      <c r="J17" s="8"/>
      <c r="K17" s="8"/>
      <c r="L17" s="8"/>
      <c r="M17" s="8"/>
      <c r="N17" s="8"/>
      <c r="O17" s="8"/>
      <c r="P17" s="8"/>
      <c r="Q17" s="8"/>
    </row>
    <row r="18" spans="1:17" ht="15.75" customHeight="1">
      <c r="A18" s="164"/>
      <c r="B18" s="253" t="s">
        <v>242</v>
      </c>
      <c r="C18" s="254"/>
      <c r="D18" s="254"/>
      <c r="E18" s="254"/>
      <c r="F18" s="254"/>
      <c r="G18" s="254"/>
      <c r="H18" s="203"/>
      <c r="I18" s="8"/>
      <c r="J18" s="8"/>
      <c r="K18" s="8"/>
      <c r="L18" s="8"/>
      <c r="M18" s="8"/>
      <c r="N18" s="8"/>
      <c r="O18" s="8"/>
      <c r="P18" s="8"/>
      <c r="Q18" s="8"/>
    </row>
    <row r="19" spans="1:17" ht="12.75" customHeight="1">
      <c r="A19" s="164"/>
      <c r="B19" s="256" t="s">
        <v>173</v>
      </c>
      <c r="C19" s="257"/>
      <c r="D19" s="257"/>
      <c r="E19" s="257"/>
      <c r="F19" s="257"/>
      <c r="G19" s="257"/>
      <c r="H19" s="203"/>
      <c r="I19" s="8"/>
      <c r="J19" s="8"/>
      <c r="K19" s="8"/>
      <c r="L19" s="8"/>
      <c r="M19" s="8"/>
      <c r="N19" s="8"/>
      <c r="O19" s="8"/>
      <c r="P19" s="8"/>
      <c r="Q19" s="8"/>
    </row>
    <row r="20" spans="1:17" ht="4.5" customHeight="1">
      <c r="A20" s="164"/>
      <c r="B20" s="177"/>
      <c r="C20" s="177"/>
      <c r="D20" s="177"/>
      <c r="E20" s="177"/>
      <c r="F20" s="177"/>
      <c r="G20" s="178"/>
      <c r="H20" s="178"/>
      <c r="I20" s="9"/>
      <c r="J20" s="10"/>
      <c r="K20" s="8"/>
      <c r="L20" s="8"/>
      <c r="M20" s="8"/>
      <c r="N20" s="8"/>
      <c r="O20" s="8"/>
      <c r="P20" s="8"/>
      <c r="Q20" s="8"/>
    </row>
    <row r="21" spans="1:17" ht="12" customHeight="1">
      <c r="A21" s="164"/>
      <c r="B21" s="250" t="s">
        <v>3</v>
      </c>
      <c r="C21" s="250"/>
      <c r="D21" s="250"/>
      <c r="E21" s="119"/>
      <c r="F21" s="119"/>
      <c r="G21" s="179"/>
      <c r="H21" s="179"/>
      <c r="I21" s="11"/>
      <c r="J21" s="11"/>
      <c r="K21" s="11"/>
      <c r="L21" s="11"/>
      <c r="M21" s="10"/>
      <c r="N21" s="10"/>
      <c r="O21" s="10"/>
      <c r="P21" s="10"/>
      <c r="Q21" s="10"/>
    </row>
    <row r="22" spans="1:17" ht="12" customHeight="1">
      <c r="A22" s="164"/>
      <c r="B22" s="120" t="s">
        <v>4</v>
      </c>
      <c r="C22" s="262">
        <v>46.66</v>
      </c>
      <c r="D22" s="262"/>
      <c r="E22" s="119"/>
      <c r="F22" s="119"/>
      <c r="G22" s="179"/>
      <c r="H22" s="179"/>
      <c r="I22" s="11"/>
      <c r="J22" s="11"/>
      <c r="K22" s="11"/>
      <c r="L22" s="11"/>
      <c r="M22" s="10"/>
      <c r="N22" s="10"/>
      <c r="O22" s="10"/>
      <c r="P22" s="10"/>
      <c r="Q22" s="10"/>
    </row>
    <row r="23" spans="1:17" ht="3" customHeight="1">
      <c r="A23" s="164"/>
      <c r="B23" s="119"/>
      <c r="C23" s="119"/>
      <c r="D23" s="119"/>
      <c r="E23" s="119"/>
      <c r="F23" s="119"/>
      <c r="G23" s="179"/>
      <c r="H23" s="179"/>
      <c r="I23" s="11"/>
      <c r="J23" s="11"/>
      <c r="K23" s="11"/>
      <c r="L23" s="11"/>
      <c r="M23" s="10"/>
      <c r="N23" s="10"/>
      <c r="O23" s="10"/>
      <c r="P23" s="10"/>
      <c r="Q23" s="10"/>
    </row>
    <row r="24" spans="1:17" ht="15">
      <c r="A24" s="164"/>
      <c r="B24" s="180" t="s">
        <v>54</v>
      </c>
      <c r="C24" s="181">
        <f>extrusora!C29</f>
        <v>21</v>
      </c>
      <c r="D24" s="119"/>
      <c r="E24" s="119"/>
      <c r="F24" s="119"/>
      <c r="G24" s="179"/>
      <c r="H24" s="179"/>
      <c r="I24" s="11"/>
      <c r="J24" s="11"/>
      <c r="K24" s="11"/>
      <c r="L24" s="11"/>
      <c r="M24" s="10"/>
      <c r="N24" s="10"/>
      <c r="O24" s="10"/>
      <c r="P24" s="10"/>
      <c r="Q24" s="10"/>
    </row>
    <row r="25" spans="1:17" ht="15">
      <c r="A25" s="164"/>
      <c r="B25" s="159" t="s">
        <v>7</v>
      </c>
      <c r="C25" s="159" t="s">
        <v>55</v>
      </c>
      <c r="D25" s="159" t="s">
        <v>56</v>
      </c>
      <c r="E25" s="159" t="s">
        <v>57</v>
      </c>
      <c r="F25" s="119"/>
      <c r="G25" s="179"/>
      <c r="H25" s="179"/>
      <c r="I25" s="11"/>
      <c r="J25" s="11"/>
      <c r="K25" s="11"/>
      <c r="L25" s="11"/>
      <c r="M25" s="10"/>
      <c r="N25" s="10"/>
      <c r="O25" s="10"/>
      <c r="P25" s="10"/>
      <c r="Q25" s="10"/>
    </row>
    <row r="26" spans="1:17" ht="15">
      <c r="A26" s="164"/>
      <c r="B26" s="120">
        <v>1</v>
      </c>
      <c r="C26" s="120">
        <v>8</v>
      </c>
      <c r="D26" s="235">
        <f>C24-(C26/C27)</f>
        <v>19</v>
      </c>
      <c r="E26" s="182">
        <f>D26*C26*B26</f>
        <v>152</v>
      </c>
      <c r="F26" s="119"/>
      <c r="G26" s="179"/>
      <c r="H26" s="179"/>
      <c r="I26" s="11"/>
      <c r="J26" s="11"/>
      <c r="K26" s="11"/>
      <c r="L26" s="11"/>
      <c r="M26" s="10"/>
      <c r="N26" s="10"/>
      <c r="O26" s="10"/>
      <c r="P26" s="10"/>
      <c r="Q26" s="10"/>
    </row>
    <row r="27" spans="1:17" ht="15">
      <c r="A27" s="164"/>
      <c r="B27" s="120">
        <v>1</v>
      </c>
      <c r="C27" s="120">
        <v>4</v>
      </c>
      <c r="D27" s="120">
        <v>4</v>
      </c>
      <c r="E27" s="182">
        <f>D27*C27*B27</f>
        <v>16</v>
      </c>
      <c r="F27" s="120" t="s">
        <v>249</v>
      </c>
      <c r="G27" s="179"/>
      <c r="H27" s="179"/>
      <c r="I27" s="11"/>
      <c r="J27" s="11"/>
      <c r="K27" s="11"/>
      <c r="L27" s="11"/>
      <c r="M27" s="10"/>
      <c r="N27" s="10"/>
      <c r="O27" s="10"/>
      <c r="P27" s="10"/>
      <c r="Q27" s="10"/>
    </row>
    <row r="28" spans="1:17" ht="15">
      <c r="A28" s="164"/>
      <c r="B28" s="119"/>
      <c r="C28" s="119"/>
      <c r="D28" s="159" t="s">
        <v>6</v>
      </c>
      <c r="E28" s="183">
        <f>SUM(E26:E27)</f>
        <v>168</v>
      </c>
      <c r="F28" s="120">
        <v>1</v>
      </c>
      <c r="G28" s="179"/>
      <c r="H28" s="179"/>
      <c r="I28" s="11"/>
      <c r="J28" s="11"/>
      <c r="K28" s="11"/>
      <c r="L28" s="11"/>
      <c r="M28" s="10"/>
      <c r="N28" s="10"/>
      <c r="O28" s="10"/>
      <c r="P28" s="10"/>
      <c r="Q28" s="10"/>
    </row>
    <row r="29" spans="1:17" ht="15.75" customHeight="1">
      <c r="A29" s="164"/>
      <c r="B29" s="119"/>
      <c r="C29" s="119"/>
      <c r="D29" s="159" t="s">
        <v>6</v>
      </c>
      <c r="E29" s="183">
        <f>E28*F28</f>
        <v>168</v>
      </c>
      <c r="F29" s="119"/>
      <c r="G29" s="179"/>
      <c r="H29" s="179"/>
      <c r="I29" s="11"/>
      <c r="J29" s="11"/>
      <c r="K29" s="11"/>
      <c r="L29" s="11"/>
      <c r="M29" s="10"/>
      <c r="N29" s="10"/>
      <c r="O29" s="10"/>
      <c r="P29" s="10"/>
      <c r="Q29" s="10"/>
    </row>
    <row r="30" spans="1:17" ht="2.25" customHeight="1">
      <c r="A30" s="164"/>
      <c r="B30" s="119"/>
      <c r="C30" s="119"/>
      <c r="D30" s="177"/>
      <c r="E30" s="184"/>
      <c r="F30" s="119"/>
      <c r="G30" s="179"/>
      <c r="H30" s="179"/>
      <c r="I30" s="11"/>
      <c r="J30" s="11"/>
      <c r="K30" s="11"/>
      <c r="L30" s="11"/>
      <c r="M30" s="10"/>
      <c r="N30" s="10"/>
      <c r="O30" s="10"/>
      <c r="P30" s="10"/>
      <c r="Q30" s="10"/>
    </row>
    <row r="31" spans="1:17" ht="15">
      <c r="A31" s="164"/>
      <c r="B31" s="120" t="s">
        <v>10</v>
      </c>
      <c r="C31" s="120">
        <v>0</v>
      </c>
      <c r="D31" s="120" t="s">
        <v>8</v>
      </c>
      <c r="E31" s="119"/>
      <c r="F31" s="119"/>
      <c r="G31" s="179"/>
      <c r="H31" s="179"/>
      <c r="I31" s="11"/>
      <c r="J31" s="11"/>
      <c r="K31" s="11"/>
      <c r="L31" s="11"/>
      <c r="M31" s="10"/>
      <c r="N31" s="10"/>
      <c r="O31" s="10"/>
      <c r="P31" s="10"/>
      <c r="Q31" s="10"/>
    </row>
    <row r="32" spans="1:17" ht="15">
      <c r="A32" s="164"/>
      <c r="B32" s="120" t="s">
        <v>11</v>
      </c>
      <c r="C32" s="120">
        <v>21</v>
      </c>
      <c r="D32" s="120" t="s">
        <v>9</v>
      </c>
      <c r="E32" s="119"/>
      <c r="F32" s="119"/>
      <c r="G32" s="179"/>
      <c r="H32" s="179"/>
      <c r="I32" s="11"/>
      <c r="J32" s="11"/>
      <c r="K32" s="11"/>
      <c r="L32" s="11"/>
      <c r="M32" s="10"/>
      <c r="N32" s="10"/>
      <c r="O32" s="10"/>
      <c r="P32" s="10"/>
      <c r="Q32" s="10"/>
    </row>
    <row r="33" spans="1:17" ht="15">
      <c r="A33" s="164"/>
      <c r="B33" s="159" t="s">
        <v>12</v>
      </c>
      <c r="C33" s="159">
        <f>SUM(C31:C32)</f>
        <v>21</v>
      </c>
      <c r="D33" s="120" t="s">
        <v>9</v>
      </c>
      <c r="E33" s="119"/>
      <c r="F33" s="119"/>
      <c r="G33" s="179"/>
      <c r="H33" s="179"/>
      <c r="I33" s="11"/>
      <c r="J33" s="11"/>
      <c r="K33" s="11"/>
      <c r="L33" s="11"/>
      <c r="M33" s="10"/>
      <c r="N33" s="10"/>
      <c r="O33" s="10"/>
      <c r="P33" s="10"/>
      <c r="Q33" s="10"/>
    </row>
    <row r="34" spans="1:17" ht="6" customHeight="1">
      <c r="A34" s="164"/>
      <c r="B34" s="177"/>
      <c r="C34" s="177"/>
      <c r="D34" s="119"/>
      <c r="E34" s="119"/>
      <c r="F34" s="119"/>
      <c r="G34" s="179"/>
      <c r="H34" s="179"/>
      <c r="I34" s="11"/>
      <c r="J34" s="11"/>
      <c r="K34" s="11"/>
      <c r="L34" s="11"/>
      <c r="M34" s="10"/>
      <c r="N34" s="10"/>
      <c r="O34" s="10"/>
      <c r="P34" s="10"/>
      <c r="Q34" s="10"/>
    </row>
    <row r="35" spans="1:17" ht="15">
      <c r="A35" s="164"/>
      <c r="B35" s="159" t="s">
        <v>13</v>
      </c>
      <c r="C35" s="159">
        <v>20</v>
      </c>
      <c r="D35" s="120" t="s">
        <v>9</v>
      </c>
      <c r="E35" s="119"/>
      <c r="F35" s="119"/>
      <c r="G35" s="179"/>
      <c r="H35" s="179"/>
      <c r="I35" s="11"/>
      <c r="J35" s="11"/>
      <c r="K35" s="11"/>
      <c r="L35" s="11"/>
      <c r="M35" s="10"/>
      <c r="N35" s="10"/>
      <c r="O35" s="10"/>
      <c r="P35" s="10"/>
      <c r="Q35" s="10"/>
    </row>
    <row r="36" spans="1:17" ht="15">
      <c r="A36" s="164"/>
      <c r="B36" s="159" t="s">
        <v>159</v>
      </c>
      <c r="C36" s="237">
        <v>0.25</v>
      </c>
      <c r="D36" s="119"/>
      <c r="E36" s="119"/>
      <c r="F36" s="119"/>
      <c r="G36" s="179"/>
      <c r="H36" s="179"/>
      <c r="I36" s="11"/>
      <c r="J36" s="11"/>
      <c r="K36" s="11"/>
      <c r="L36" s="11"/>
      <c r="M36" s="10"/>
      <c r="N36" s="10"/>
      <c r="O36" s="10"/>
      <c r="P36" s="10"/>
      <c r="Q36" s="10"/>
    </row>
    <row r="37" spans="1:17" ht="15">
      <c r="A37" s="164"/>
      <c r="B37" s="120" t="s">
        <v>14</v>
      </c>
      <c r="C37" s="238">
        <f>C35/C48</f>
        <v>0.1360544217687075</v>
      </c>
      <c r="D37" s="119"/>
      <c r="E37" s="119"/>
      <c r="F37" s="119"/>
      <c r="G37" s="179"/>
      <c r="H37" s="179"/>
      <c r="I37" s="11"/>
      <c r="J37" s="11"/>
      <c r="K37" s="11"/>
      <c r="L37" s="11"/>
      <c r="M37" s="10"/>
      <c r="N37" s="10"/>
      <c r="O37" s="10"/>
      <c r="P37" s="10"/>
      <c r="Q37" s="10"/>
    </row>
    <row r="38" spans="1:17" ht="15">
      <c r="A38" s="164"/>
      <c r="B38" s="159" t="s">
        <v>14</v>
      </c>
      <c r="C38" s="237">
        <f>1-(C36+C37)</f>
        <v>0.61394557823129248</v>
      </c>
      <c r="D38" s="119"/>
      <c r="E38" s="119"/>
      <c r="F38" s="119"/>
      <c r="G38" s="179"/>
      <c r="H38" s="179"/>
      <c r="I38" s="11"/>
      <c r="J38" s="11"/>
      <c r="K38" s="11"/>
      <c r="L38" s="11"/>
      <c r="M38" s="10"/>
      <c r="N38" s="10"/>
      <c r="O38" s="10"/>
      <c r="P38" s="10"/>
      <c r="Q38" s="10"/>
    </row>
    <row r="39" spans="1:17" ht="15">
      <c r="A39" s="164"/>
      <c r="B39" s="159" t="s">
        <v>101</v>
      </c>
      <c r="C39" s="186">
        <f>'Família 5'!P6</f>
        <v>0.14411910669975186</v>
      </c>
      <c r="D39" s="119"/>
      <c r="E39" s="119"/>
      <c r="F39" s="119"/>
      <c r="G39" s="179"/>
      <c r="H39" s="179"/>
      <c r="I39" s="11"/>
      <c r="J39" s="11"/>
      <c r="K39" s="11"/>
      <c r="L39" s="11"/>
      <c r="M39" s="10"/>
      <c r="N39" s="10"/>
      <c r="O39" s="10"/>
      <c r="P39" s="10"/>
      <c r="Q39" s="10"/>
    </row>
    <row r="40" spans="1:17" ht="15">
      <c r="A40" s="164"/>
      <c r="B40" s="159" t="s">
        <v>15</v>
      </c>
      <c r="C40" s="237">
        <f>1-(C39)</f>
        <v>0.85588089330024819</v>
      </c>
      <c r="D40" s="119"/>
      <c r="E40" s="119"/>
      <c r="F40" s="119"/>
      <c r="G40" s="179"/>
      <c r="H40" s="179"/>
      <c r="I40" s="11"/>
      <c r="J40" s="11"/>
      <c r="K40" s="11"/>
      <c r="L40" s="11"/>
      <c r="M40" s="10"/>
      <c r="N40" s="10"/>
      <c r="O40" s="10"/>
      <c r="P40" s="10"/>
      <c r="Q40" s="10"/>
    </row>
    <row r="41" spans="1:17" ht="15">
      <c r="A41" s="164"/>
      <c r="B41" s="159" t="s">
        <v>250</v>
      </c>
      <c r="C41" s="186">
        <v>0</v>
      </c>
      <c r="D41" s="119"/>
      <c r="E41" s="119"/>
      <c r="F41" s="119"/>
      <c r="G41" s="179"/>
      <c r="H41" s="179"/>
      <c r="I41" s="11"/>
      <c r="J41" s="11"/>
      <c r="K41" s="11"/>
      <c r="L41" s="11"/>
      <c r="M41" s="10"/>
      <c r="N41" s="10"/>
      <c r="O41" s="10"/>
      <c r="P41" s="10"/>
      <c r="Q41" s="10"/>
    </row>
    <row r="42" spans="1:17" ht="15">
      <c r="A42" s="164"/>
      <c r="B42" s="159" t="s">
        <v>16</v>
      </c>
      <c r="C42" s="237">
        <f>1-C41</f>
        <v>1</v>
      </c>
      <c r="D42" s="119"/>
      <c r="E42" s="119"/>
      <c r="F42" s="119"/>
      <c r="G42" s="179"/>
      <c r="H42" s="179"/>
      <c r="I42" s="11"/>
      <c r="J42" s="11"/>
      <c r="K42" s="11"/>
      <c r="L42" s="11"/>
      <c r="M42" s="10"/>
      <c r="N42" s="10"/>
      <c r="O42" s="10"/>
      <c r="P42" s="10"/>
      <c r="Q42" s="10"/>
    </row>
    <row r="43" spans="1:17" ht="15">
      <c r="A43" s="164"/>
      <c r="B43" s="159" t="s">
        <v>102</v>
      </c>
      <c r="C43" s="187">
        <v>30</v>
      </c>
      <c r="D43" s="120" t="s">
        <v>104</v>
      </c>
      <c r="E43" s="119"/>
      <c r="F43" s="119"/>
      <c r="G43" s="179"/>
      <c r="H43" s="179"/>
      <c r="I43" s="11"/>
      <c r="J43" s="11"/>
      <c r="K43" s="11"/>
      <c r="L43" s="11"/>
      <c r="M43" s="10"/>
      <c r="N43" s="10"/>
      <c r="O43" s="10"/>
      <c r="P43" s="10"/>
      <c r="Q43" s="10"/>
    </row>
    <row r="44" spans="1:17" ht="15">
      <c r="A44" s="164"/>
      <c r="B44" s="120" t="s">
        <v>17</v>
      </c>
      <c r="C44" s="188">
        <f>20*(C43/60)</f>
        <v>10</v>
      </c>
      <c r="D44" s="120" t="s">
        <v>9</v>
      </c>
      <c r="E44" s="119"/>
      <c r="F44" s="119"/>
      <c r="G44" s="179"/>
      <c r="H44" s="179"/>
      <c r="I44" s="11"/>
      <c r="J44" s="11"/>
      <c r="K44" s="11"/>
      <c r="L44" s="11"/>
      <c r="M44" s="10"/>
      <c r="N44" s="10"/>
      <c r="O44" s="10"/>
      <c r="P44" s="10"/>
      <c r="Q44" s="10"/>
    </row>
    <row r="45" spans="1:17" ht="15">
      <c r="A45" s="164"/>
      <c r="B45" s="120" t="s">
        <v>17</v>
      </c>
      <c r="C45" s="188">
        <f>C44*60</f>
        <v>600</v>
      </c>
      <c r="D45" s="120" t="s">
        <v>18</v>
      </c>
      <c r="E45" s="119"/>
      <c r="F45" s="119"/>
      <c r="G45" s="179"/>
      <c r="H45" s="179"/>
      <c r="I45" s="11"/>
      <c r="J45" s="11"/>
      <c r="K45" s="11"/>
      <c r="L45" s="11"/>
      <c r="M45" s="10"/>
      <c r="N45" s="10"/>
      <c r="O45" s="10"/>
      <c r="P45" s="10"/>
      <c r="Q45" s="10"/>
    </row>
    <row r="46" spans="1:17" ht="15">
      <c r="A46" s="164"/>
      <c r="B46" s="159" t="s">
        <v>19</v>
      </c>
      <c r="C46" s="185">
        <f>C45/C24</f>
        <v>28.571428571428573</v>
      </c>
      <c r="D46" s="120" t="s">
        <v>20</v>
      </c>
      <c r="E46" s="119"/>
      <c r="F46" s="119"/>
      <c r="G46" s="179"/>
      <c r="H46" s="179"/>
      <c r="I46" s="11"/>
      <c r="J46" s="11"/>
      <c r="K46" s="11"/>
      <c r="L46" s="11"/>
      <c r="M46" s="10"/>
      <c r="N46" s="10"/>
      <c r="O46" s="10"/>
      <c r="P46" s="10"/>
      <c r="Q46" s="10"/>
    </row>
    <row r="47" spans="1:17" ht="5.25" customHeight="1">
      <c r="A47" s="164"/>
      <c r="B47" s="159"/>
      <c r="C47" s="185"/>
      <c r="D47" s="120"/>
      <c r="E47" s="119"/>
      <c r="F47" s="119"/>
      <c r="G47" s="179"/>
      <c r="H47" s="179"/>
      <c r="I47" s="11"/>
      <c r="J47" s="11"/>
      <c r="K47" s="11"/>
      <c r="L47" s="11"/>
      <c r="M47" s="10"/>
      <c r="N47" s="10"/>
      <c r="O47" s="10"/>
      <c r="P47" s="10"/>
      <c r="Q47" s="10"/>
    </row>
    <row r="48" spans="1:17" ht="12.95" customHeight="1">
      <c r="A48" s="164"/>
      <c r="B48" s="159" t="s">
        <v>21</v>
      </c>
      <c r="C48" s="185">
        <f>E28-C33</f>
        <v>147</v>
      </c>
      <c r="D48" s="159" t="s">
        <v>9</v>
      </c>
      <c r="E48" s="165"/>
      <c r="F48" s="165"/>
      <c r="G48" s="164"/>
      <c r="H48" s="179"/>
      <c r="I48" s="11"/>
      <c r="J48" s="11"/>
      <c r="K48" s="11"/>
      <c r="L48" s="11"/>
      <c r="M48" s="10"/>
      <c r="N48" s="10"/>
      <c r="O48" s="10"/>
      <c r="P48" s="10"/>
      <c r="Q48" s="10"/>
    </row>
    <row r="49" spans="1:17" ht="12.95" customHeight="1">
      <c r="A49" s="164"/>
      <c r="B49" s="159" t="s">
        <v>21</v>
      </c>
      <c r="C49" s="159">
        <f>C48*60</f>
        <v>8820</v>
      </c>
      <c r="D49" s="159" t="s">
        <v>18</v>
      </c>
      <c r="E49" s="165"/>
      <c r="F49" s="165"/>
      <c r="G49" s="164"/>
      <c r="H49" s="179"/>
      <c r="I49" s="8"/>
      <c r="J49" s="8"/>
      <c r="K49" s="8"/>
      <c r="L49" s="11"/>
      <c r="M49" s="10"/>
      <c r="N49" s="10"/>
      <c r="O49" s="10"/>
      <c r="P49" s="10"/>
      <c r="Q49" s="10"/>
    </row>
    <row r="50" spans="1:17" ht="12.95" customHeight="1">
      <c r="A50" s="164"/>
      <c r="B50" s="159" t="s">
        <v>22</v>
      </c>
      <c r="C50" s="159">
        <f>C49/C24</f>
        <v>420</v>
      </c>
      <c r="D50" s="159" t="s">
        <v>20</v>
      </c>
      <c r="E50" s="119"/>
      <c r="F50" s="119"/>
      <c r="G50" s="179"/>
      <c r="H50" s="179"/>
      <c r="I50" s="8"/>
      <c r="J50" s="8"/>
      <c r="K50" s="8"/>
      <c r="L50" s="11"/>
      <c r="M50" s="10"/>
      <c r="N50" s="10"/>
      <c r="O50" s="10"/>
      <c r="P50" s="10"/>
      <c r="Q50" s="10"/>
    </row>
    <row r="51" spans="1:17" ht="12.95" customHeight="1">
      <c r="A51" s="164"/>
      <c r="B51" s="159" t="s">
        <v>23</v>
      </c>
      <c r="C51" s="189">
        <f>C50*C38*C40*C42</f>
        <v>220.69500177242111</v>
      </c>
      <c r="D51" s="159" t="s">
        <v>20</v>
      </c>
      <c r="E51" s="119"/>
      <c r="F51" s="119"/>
      <c r="G51" s="179"/>
      <c r="H51" s="179"/>
      <c r="I51" s="8"/>
      <c r="J51" s="8"/>
      <c r="K51" s="8"/>
      <c r="L51" s="11"/>
      <c r="M51" s="10"/>
      <c r="N51" s="10"/>
      <c r="O51" s="10"/>
      <c r="P51" s="10"/>
      <c r="Q51" s="10"/>
    </row>
    <row r="52" spans="1:17" ht="12.95" customHeight="1">
      <c r="A52" s="164"/>
      <c r="B52" s="159" t="s">
        <v>24</v>
      </c>
      <c r="C52" s="185">
        <f>(C51*C62)/C22</f>
        <v>16554.490060083026</v>
      </c>
      <c r="D52" s="159" t="s">
        <v>82</v>
      </c>
      <c r="E52" s="119"/>
      <c r="F52" s="119"/>
      <c r="G52" s="179"/>
      <c r="H52" s="179"/>
      <c r="I52" s="8"/>
      <c r="J52" s="8"/>
      <c r="K52" s="8"/>
      <c r="L52" s="11"/>
      <c r="M52" s="10"/>
      <c r="N52" s="10"/>
      <c r="O52" s="10"/>
      <c r="P52" s="10"/>
      <c r="Q52" s="10"/>
    </row>
    <row r="53" spans="1:17" ht="12.95" customHeight="1">
      <c r="A53" s="164"/>
      <c r="B53" s="159" t="s">
        <v>26</v>
      </c>
      <c r="C53" s="185">
        <f>((C51-C46)*C62)/C22</f>
        <v>14411.326751038874</v>
      </c>
      <c r="D53" s="159" t="s">
        <v>82</v>
      </c>
      <c r="E53" s="119"/>
      <c r="F53" s="119"/>
      <c r="G53" s="179"/>
      <c r="H53" s="179"/>
      <c r="I53" s="8"/>
      <c r="J53" s="8"/>
      <c r="K53" s="8"/>
      <c r="L53" s="11"/>
      <c r="M53" s="10"/>
      <c r="N53" s="10"/>
      <c r="O53" s="10"/>
      <c r="P53" s="10"/>
      <c r="Q53" s="10"/>
    </row>
    <row r="54" spans="1:17" ht="12.95" customHeight="1">
      <c r="A54" s="164"/>
      <c r="B54" s="119"/>
      <c r="C54" s="185">
        <f>C53*23</f>
        <v>331460.51527389413</v>
      </c>
      <c r="D54" s="159" t="s">
        <v>83</v>
      </c>
      <c r="E54" s="119"/>
      <c r="F54" s="119"/>
      <c r="G54" s="179"/>
      <c r="H54" s="179"/>
      <c r="I54" s="8"/>
      <c r="J54" s="8"/>
      <c r="K54" s="8"/>
      <c r="L54" s="11"/>
      <c r="M54" s="10"/>
      <c r="N54" s="12"/>
      <c r="O54" s="10"/>
      <c r="P54" s="10"/>
      <c r="Q54" s="10"/>
    </row>
    <row r="55" spans="1:17" ht="1.5" customHeight="1">
      <c r="A55" s="164"/>
      <c r="B55" s="119"/>
      <c r="C55" s="119"/>
      <c r="D55" s="119"/>
      <c r="E55" s="119"/>
      <c r="F55" s="119"/>
      <c r="G55" s="179"/>
      <c r="H55" s="179"/>
      <c r="I55" s="8"/>
      <c r="J55" s="8"/>
      <c r="K55" s="8"/>
      <c r="L55" s="11"/>
      <c r="M55" s="10"/>
      <c r="N55" s="10"/>
      <c r="O55" s="10"/>
      <c r="P55" s="10"/>
      <c r="Q55" s="10"/>
    </row>
    <row r="56" spans="1:17" ht="12.95" customHeight="1">
      <c r="A56" s="164"/>
      <c r="B56" s="252" t="s">
        <v>61</v>
      </c>
      <c r="C56" s="252"/>
      <c r="D56" s="164"/>
      <c r="E56" s="119"/>
      <c r="F56" s="119"/>
      <c r="G56" s="179"/>
      <c r="H56" s="179"/>
      <c r="I56" s="8"/>
      <c r="J56" s="8"/>
      <c r="K56" s="8"/>
      <c r="L56" s="11"/>
      <c r="M56" s="10"/>
      <c r="N56" s="10"/>
      <c r="O56" s="10"/>
      <c r="P56" s="10"/>
      <c r="Q56" s="10"/>
    </row>
    <row r="57" spans="1:17" ht="12.95" customHeight="1">
      <c r="A57" s="164"/>
      <c r="B57" s="190" t="s">
        <v>29</v>
      </c>
      <c r="C57" s="190" t="s">
        <v>30</v>
      </c>
      <c r="D57" s="164"/>
      <c r="E57" s="119"/>
      <c r="F57" s="119"/>
      <c r="G57" s="179"/>
      <c r="H57" s="179"/>
      <c r="I57" s="8"/>
      <c r="J57" s="8"/>
      <c r="K57" s="8"/>
      <c r="L57" s="11"/>
      <c r="M57" s="10"/>
      <c r="N57" s="10"/>
      <c r="O57" s="10"/>
      <c r="P57" s="10"/>
      <c r="Q57" s="10"/>
    </row>
    <row r="58" spans="1:17" ht="12.95" customHeight="1">
      <c r="A58" s="164"/>
      <c r="B58" s="191" t="s">
        <v>160</v>
      </c>
      <c r="C58" s="191" t="s">
        <v>174</v>
      </c>
      <c r="D58" s="164"/>
      <c r="E58" s="119"/>
      <c r="F58" s="119"/>
      <c r="G58" s="179"/>
      <c r="H58" s="179"/>
      <c r="I58" s="8"/>
      <c r="J58" s="8"/>
      <c r="K58" s="8"/>
      <c r="L58" s="11"/>
      <c r="M58" s="10"/>
      <c r="N58" s="10"/>
      <c r="O58" s="10"/>
      <c r="P58" s="10"/>
      <c r="Q58" s="10"/>
    </row>
    <row r="59" spans="1:17" ht="12.95" customHeight="1">
      <c r="A59" s="164"/>
      <c r="B59" s="192" t="s">
        <v>33</v>
      </c>
      <c r="C59" s="192" t="str">
        <f>C58</f>
        <v>----------------</v>
      </c>
      <c r="D59" s="164"/>
      <c r="E59" s="119"/>
      <c r="F59" s="119"/>
      <c r="G59" s="179"/>
      <c r="H59" s="179"/>
      <c r="I59" s="8"/>
      <c r="J59" s="8"/>
      <c r="K59" s="8"/>
      <c r="L59" s="11"/>
      <c r="M59" s="10"/>
      <c r="N59" s="10"/>
      <c r="O59" s="10"/>
      <c r="P59" s="10"/>
      <c r="Q59" s="10"/>
    </row>
    <row r="60" spans="1:17" ht="4.5" customHeight="1">
      <c r="A60" s="164"/>
      <c r="B60" s="164"/>
      <c r="C60" s="164"/>
      <c r="D60" s="193"/>
      <c r="E60" s="119"/>
      <c r="F60" s="119"/>
      <c r="G60" s="179"/>
      <c r="H60" s="179"/>
      <c r="I60" s="8"/>
      <c r="J60" s="8"/>
      <c r="K60" s="8"/>
      <c r="L60" s="11"/>
      <c r="M60" s="10"/>
      <c r="N60" s="10"/>
      <c r="O60" s="10"/>
      <c r="P60" s="10"/>
      <c r="Q60" s="10"/>
    </row>
    <row r="61" spans="1:17" ht="12.95" customHeight="1">
      <c r="A61" s="164"/>
      <c r="B61" s="166" t="s">
        <v>62</v>
      </c>
      <c r="C61" s="194" t="s">
        <v>63</v>
      </c>
      <c r="D61" s="195"/>
      <c r="E61" s="119"/>
      <c r="F61" s="119"/>
      <c r="G61" s="179"/>
      <c r="H61" s="179"/>
      <c r="I61" s="8"/>
      <c r="J61" s="8"/>
      <c r="K61" s="8"/>
      <c r="L61" s="11"/>
      <c r="M61" s="10"/>
      <c r="N61" s="10"/>
      <c r="O61" s="10"/>
      <c r="P61" s="10"/>
      <c r="Q61" s="10"/>
    </row>
    <row r="62" spans="1:17" ht="12.95" customHeight="1">
      <c r="A62" s="164"/>
      <c r="B62" s="196">
        <v>0</v>
      </c>
      <c r="C62" s="171">
        <v>3500</v>
      </c>
      <c r="D62" s="193"/>
      <c r="E62" s="119"/>
      <c r="F62" s="119"/>
      <c r="G62" s="179"/>
      <c r="H62" s="179"/>
      <c r="I62" s="8"/>
      <c r="J62" s="8"/>
      <c r="K62" s="8"/>
      <c r="L62" s="11"/>
      <c r="M62" s="10"/>
      <c r="N62" s="10"/>
      <c r="O62" s="10"/>
      <c r="P62" s="10"/>
      <c r="Q62" s="10"/>
    </row>
  </sheetData>
  <mergeCells count="6">
    <mergeCell ref="B17:G17"/>
    <mergeCell ref="B56:C56"/>
    <mergeCell ref="B21:D21"/>
    <mergeCell ref="C22:D22"/>
    <mergeCell ref="B18:G18"/>
    <mergeCell ref="B19:G19"/>
  </mergeCells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BA2307"/>
  <sheetViews>
    <sheetView showGridLines="0" workbookViewId="0"/>
  </sheetViews>
  <sheetFormatPr defaultRowHeight="15"/>
  <cols>
    <col min="1" max="1" width="0.7109375" customWidth="1"/>
    <col min="2" max="2" width="28.7109375" bestFit="1" customWidth="1"/>
    <col min="3" max="3" width="16.85546875" bestFit="1" customWidth="1"/>
    <col min="4" max="4" width="16" bestFit="1" customWidth="1"/>
    <col min="5" max="5" width="15" bestFit="1" customWidth="1"/>
    <col min="6" max="6" width="12.85546875" bestFit="1" customWidth="1"/>
    <col min="7" max="7" width="11.7109375" bestFit="1" customWidth="1"/>
    <col min="8" max="8" width="15.85546875" bestFit="1" customWidth="1"/>
    <col min="9" max="9" width="8.85546875" bestFit="1" customWidth="1"/>
    <col min="10" max="10" width="9.42578125" bestFit="1" customWidth="1"/>
    <col min="11" max="11" width="8.85546875" bestFit="1" customWidth="1"/>
    <col min="12" max="12" width="15" bestFit="1" customWidth="1"/>
    <col min="13" max="13" width="9.5703125" bestFit="1" customWidth="1"/>
  </cols>
  <sheetData>
    <row r="1" spans="1:53" ht="3" customHeight="1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</row>
    <row r="2" spans="1:53">
      <c r="A2" s="121"/>
      <c r="B2" s="122" t="s">
        <v>105</v>
      </c>
      <c r="C2" s="123">
        <f>'Família 5'!E9</f>
        <v>4200</v>
      </c>
      <c r="D2" s="121"/>
      <c r="E2" s="274" t="s">
        <v>84</v>
      </c>
      <c r="F2" s="274"/>
      <c r="G2" s="275" t="s">
        <v>251</v>
      </c>
      <c r="H2" s="275"/>
      <c r="I2" s="275"/>
      <c r="J2" s="275"/>
      <c r="K2" s="124"/>
      <c r="L2" s="124"/>
      <c r="M2" s="124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</row>
    <row r="3" spans="1:53">
      <c r="A3" s="121"/>
      <c r="B3" s="125" t="s">
        <v>79</v>
      </c>
      <c r="C3" s="125" t="s">
        <v>80</v>
      </c>
      <c r="D3" s="125" t="s">
        <v>81</v>
      </c>
      <c r="E3" s="125" t="s">
        <v>85</v>
      </c>
      <c r="F3" s="125" t="s">
        <v>86</v>
      </c>
      <c r="G3" s="125" t="s">
        <v>87</v>
      </c>
      <c r="H3" s="125" t="s">
        <v>95</v>
      </c>
      <c r="I3" s="124"/>
      <c r="J3" s="124"/>
      <c r="K3" s="124"/>
      <c r="L3" s="124"/>
      <c r="M3" s="124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</row>
    <row r="4" spans="1:53">
      <c r="A4" s="121"/>
      <c r="B4" s="126">
        <f>'Família 5'!F9</f>
        <v>5556</v>
      </c>
      <c r="C4" s="127">
        <f>extrusora!C29</f>
        <v>21</v>
      </c>
      <c r="D4" s="128">
        <f>B4/C4</f>
        <v>264.57142857142856</v>
      </c>
      <c r="E4" s="129">
        <v>120</v>
      </c>
      <c r="F4" s="129">
        <v>350000</v>
      </c>
      <c r="G4" s="130">
        <f>(F4*0.01)*(D4/C2)</f>
        <v>220.47619047619045</v>
      </c>
      <c r="H4" s="131">
        <f>(F13*60)/G4</f>
        <v>3.3271308956198737</v>
      </c>
      <c r="M4" s="124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</row>
    <row r="5" spans="1:53" ht="3" customHeight="1">
      <c r="A5" s="121"/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</row>
    <row r="6" spans="1:53">
      <c r="A6" s="121"/>
      <c r="B6" s="125" t="s">
        <v>35</v>
      </c>
      <c r="C6" s="125" t="s">
        <v>89</v>
      </c>
      <c r="D6" s="125" t="s">
        <v>90</v>
      </c>
      <c r="E6" s="125" t="s">
        <v>97</v>
      </c>
      <c r="F6" s="125" t="s">
        <v>91</v>
      </c>
      <c r="G6" s="125" t="s">
        <v>43</v>
      </c>
      <c r="H6" s="125" t="s">
        <v>92</v>
      </c>
      <c r="I6" s="125" t="s">
        <v>43</v>
      </c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</row>
    <row r="7" spans="1:53">
      <c r="A7" s="121"/>
      <c r="B7" s="127" t="s">
        <v>38</v>
      </c>
      <c r="C7" s="127" t="s">
        <v>39</v>
      </c>
      <c r="D7" s="132">
        <f>extrusora!F33</f>
        <v>1</v>
      </c>
      <c r="E7" s="133">
        <f>extrusora!C59</f>
        <v>70411.874732410448</v>
      </c>
      <c r="F7" s="127">
        <f t="shared" ref="F7:F9" si="0">E7*D7</f>
        <v>70411.874732410448</v>
      </c>
      <c r="G7" s="134" t="s">
        <v>28</v>
      </c>
      <c r="H7" s="135">
        <f>(F7*C16)/(C36+C37)</f>
        <v>1070070.695964623</v>
      </c>
      <c r="I7" s="136" t="s">
        <v>82</v>
      </c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</row>
    <row r="8" spans="1:53">
      <c r="A8" s="121"/>
      <c r="B8" s="127" t="s">
        <v>88</v>
      </c>
      <c r="C8" s="127" t="s">
        <v>58</v>
      </c>
      <c r="D8" s="132">
        <f>tecelagem!F26</f>
        <v>5</v>
      </c>
      <c r="E8" s="139">
        <f>tecelagem!C51</f>
        <v>42245.728601918752</v>
      </c>
      <c r="F8" s="127">
        <f t="shared" si="0"/>
        <v>211228.64300959377</v>
      </c>
      <c r="G8" s="136" t="s">
        <v>83</v>
      </c>
      <c r="H8" s="127">
        <f t="shared" ref="H8:H9" si="1">F8/$C$4</f>
        <v>10058.506809980656</v>
      </c>
      <c r="I8" s="136" t="s">
        <v>82</v>
      </c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</row>
    <row r="9" spans="1:53">
      <c r="A9" s="121"/>
      <c r="B9" s="127" t="s">
        <v>133</v>
      </c>
      <c r="C9" s="127" t="s">
        <v>161</v>
      </c>
      <c r="D9" s="132">
        <f>laminação!F28</f>
        <v>1</v>
      </c>
      <c r="E9" s="139">
        <f>laminação!C54</f>
        <v>331460.51527389413</v>
      </c>
      <c r="F9" s="127">
        <f t="shared" si="0"/>
        <v>331460.51527389413</v>
      </c>
      <c r="G9" s="136" t="s">
        <v>83</v>
      </c>
      <c r="H9" s="127">
        <f t="shared" si="1"/>
        <v>15783.834060661626</v>
      </c>
      <c r="I9" s="136" t="s">
        <v>82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</row>
    <row r="10" spans="1:53" ht="4.5" customHeight="1">
      <c r="A10" s="121"/>
      <c r="B10" s="121"/>
      <c r="C10" s="121"/>
      <c r="D10" s="121"/>
      <c r="E10" s="124"/>
      <c r="F10" s="124"/>
      <c r="G10" s="124"/>
      <c r="H10" s="124"/>
      <c r="I10" s="124"/>
      <c r="J10" s="124"/>
      <c r="K10" s="124"/>
      <c r="L10" s="124"/>
      <c r="M10" s="124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</row>
    <row r="11" spans="1:53" ht="15" customHeight="1">
      <c r="A11" s="121"/>
      <c r="B11" s="125" t="s">
        <v>35</v>
      </c>
      <c r="C11" s="125" t="s">
        <v>93</v>
      </c>
      <c r="D11" s="125" t="s">
        <v>43</v>
      </c>
      <c r="E11" s="125" t="s">
        <v>150</v>
      </c>
      <c r="F11" s="125" t="s">
        <v>96</v>
      </c>
      <c r="G11" s="232" t="s">
        <v>248</v>
      </c>
      <c r="H11" s="124"/>
      <c r="I11" s="124"/>
      <c r="J11" s="124"/>
      <c r="K11" s="124"/>
      <c r="L11" s="124"/>
      <c r="M11" s="124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</row>
    <row r="12" spans="1:53" ht="15" customHeight="1">
      <c r="A12" s="121"/>
      <c r="B12" s="127" t="s">
        <v>38</v>
      </c>
      <c r="C12" s="130">
        <f>$G$4</f>
        <v>220.47619047619045</v>
      </c>
      <c r="D12" s="136" t="s">
        <v>82</v>
      </c>
      <c r="E12" s="137">
        <f>(((C36+C37)*(F12*60))/(E7/C4)*(1)/C16)</f>
        <v>2.5004108548215408E-2</v>
      </c>
      <c r="F12" s="138">
        <f>(extrusora!C55/60)</f>
        <v>21.235050663622093</v>
      </c>
      <c r="G12" s="233">
        <f>(F12*60)/E12</f>
        <v>50955.74742688681</v>
      </c>
      <c r="H12" s="124"/>
      <c r="I12" s="124"/>
      <c r="J12" s="124"/>
      <c r="K12" s="124"/>
      <c r="L12" s="124"/>
      <c r="M12" s="124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</row>
    <row r="13" spans="1:53" ht="15" customHeight="1">
      <c r="A13" s="121"/>
      <c r="B13" s="127" t="s">
        <v>88</v>
      </c>
      <c r="C13" s="130">
        <f>$G$4</f>
        <v>220.47619047619045</v>
      </c>
      <c r="D13" s="136" t="s">
        <v>82</v>
      </c>
      <c r="E13" s="137">
        <f>((F13*60)/H8)*(1)</f>
        <v>7.2928632344716401E-2</v>
      </c>
      <c r="F13" s="138">
        <f>(tecelagem!C48/60)</f>
        <v>12.225885751365091</v>
      </c>
      <c r="G13" s="234">
        <f t="shared" ref="G13:G14" si="2">(F13*60)/E13</f>
        <v>10058.506809980656</v>
      </c>
      <c r="H13" s="124"/>
      <c r="I13" s="124"/>
      <c r="J13" s="124"/>
      <c r="K13" s="124"/>
      <c r="L13" s="124"/>
      <c r="M13" s="124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</row>
    <row r="14" spans="1:53" ht="15" customHeight="1">
      <c r="A14" s="121"/>
      <c r="B14" s="127" t="s">
        <v>133</v>
      </c>
      <c r="C14" s="130">
        <f>$G$4</f>
        <v>220.47619047619045</v>
      </c>
      <c r="D14" s="136" t="s">
        <v>82</v>
      </c>
      <c r="E14" s="137">
        <f>((F14*60)/H9)*(1)</f>
        <v>1.3982344272261693E-2</v>
      </c>
      <c r="F14" s="138">
        <f>(laminação!C51/60)</f>
        <v>3.6782500295403517</v>
      </c>
      <c r="G14" s="233">
        <f t="shared" si="2"/>
        <v>15783.834060661626</v>
      </c>
      <c r="H14" s="124"/>
      <c r="I14" s="124"/>
      <c r="J14" s="124"/>
      <c r="K14" s="124"/>
      <c r="L14" s="124"/>
      <c r="M14" s="124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</row>
    <row r="15" spans="1:53" ht="15" customHeight="1">
      <c r="A15" s="121"/>
      <c r="B15" s="125" t="s">
        <v>78</v>
      </c>
      <c r="C15" s="125" t="s">
        <v>94</v>
      </c>
      <c r="D15" s="121"/>
      <c r="E15" s="124"/>
      <c r="F15" s="124"/>
      <c r="G15" s="124"/>
      <c r="H15" s="121"/>
      <c r="I15" s="121"/>
      <c r="J15" s="124"/>
      <c r="K15" s="124"/>
      <c r="L15" s="124"/>
      <c r="M15" s="124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</row>
    <row r="16" spans="1:53">
      <c r="A16" s="121"/>
      <c r="B16" s="127">
        <v>5</v>
      </c>
      <c r="C16" s="140">
        <v>3500</v>
      </c>
      <c r="D16" s="121"/>
      <c r="E16" s="124"/>
      <c r="F16" s="124"/>
      <c r="G16" s="124"/>
      <c r="H16" s="121"/>
      <c r="I16" s="121"/>
      <c r="J16" s="124"/>
      <c r="K16" s="124"/>
      <c r="L16" s="124"/>
      <c r="M16" s="124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</row>
    <row r="17" spans="1:53" ht="3.75" customHeight="1">
      <c r="A17" s="121"/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</row>
    <row r="18" spans="1:53">
      <c r="A18" s="121"/>
      <c r="B18" s="273" t="s">
        <v>100</v>
      </c>
      <c r="C18" s="273"/>
      <c r="D18" s="273"/>
      <c r="E18" s="124"/>
      <c r="F18" s="124"/>
      <c r="G18" s="124"/>
      <c r="H18" s="124"/>
      <c r="I18" s="124"/>
      <c r="J18" s="124"/>
      <c r="K18" s="124"/>
      <c r="L18" s="124"/>
      <c r="M18" s="124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>
      <c r="A19" s="121"/>
      <c r="B19" s="141" t="s">
        <v>36</v>
      </c>
      <c r="C19" s="142" t="s">
        <v>98</v>
      </c>
      <c r="D19" s="142" t="s">
        <v>99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1:53">
      <c r="A20" s="121"/>
      <c r="B20" s="127" t="str">
        <f>B7</f>
        <v>extrusão</v>
      </c>
      <c r="C20" s="143">
        <f>$H$4</f>
        <v>3.3271308956198737</v>
      </c>
      <c r="D20" s="143">
        <f>E12</f>
        <v>2.5004108548215408E-2</v>
      </c>
      <c r="E20" s="124"/>
      <c r="F20" s="124"/>
      <c r="G20" s="124"/>
      <c r="H20" s="124"/>
      <c r="I20" s="124"/>
      <c r="J20" s="124"/>
      <c r="K20" s="124"/>
      <c r="L20" s="124"/>
      <c r="M20" s="144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</row>
    <row r="21" spans="1:53">
      <c r="A21" s="121"/>
      <c r="B21" s="127" t="str">
        <f>B8</f>
        <v>tecelagem</v>
      </c>
      <c r="C21" s="143">
        <f t="shared" ref="C21:C22" si="3">$H$4</f>
        <v>3.3271308956198737</v>
      </c>
      <c r="D21" s="143">
        <f>E13</f>
        <v>7.2928632344716401E-2</v>
      </c>
      <c r="E21" s="124"/>
      <c r="F21" s="121"/>
      <c r="G21" s="124"/>
      <c r="H21" s="124"/>
      <c r="I21" s="124"/>
      <c r="J21" s="124"/>
      <c r="K21" s="124"/>
      <c r="L21" s="124"/>
      <c r="M21" s="124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</row>
    <row r="22" spans="1:53">
      <c r="A22" s="121"/>
      <c r="B22" s="127" t="str">
        <f>C9</f>
        <v>Laminadora</v>
      </c>
      <c r="C22" s="143">
        <f t="shared" si="3"/>
        <v>3.3271308956198737</v>
      </c>
      <c r="D22" s="143">
        <f>E14/3</f>
        <v>4.6607814240872307E-3</v>
      </c>
      <c r="E22" s="124"/>
      <c r="F22" s="124"/>
      <c r="G22" s="124"/>
      <c r="H22" s="124"/>
      <c r="I22" s="124"/>
      <c r="J22" s="124"/>
      <c r="K22" s="124"/>
      <c r="L22" s="124"/>
      <c r="M22" s="124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</row>
    <row r="23" spans="1:53" ht="3.75" customHeight="1">
      <c r="A23" s="121"/>
      <c r="B23" s="121"/>
      <c r="C23" s="121"/>
      <c r="D23" s="121"/>
      <c r="E23" s="121"/>
      <c r="F23" s="121"/>
      <c r="G23" s="121"/>
      <c r="H23" s="121"/>
      <c r="I23" s="121"/>
      <c r="J23" s="124"/>
      <c r="K23" s="124"/>
      <c r="L23" s="124"/>
      <c r="M23" s="124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</row>
    <row r="24" spans="1:53">
      <c r="A24" s="121"/>
      <c r="B24" s="271" t="s">
        <v>177</v>
      </c>
      <c r="C24" s="271"/>
      <c r="D24" s="271"/>
      <c r="E24" s="124"/>
      <c r="F24" s="124"/>
      <c r="G24" s="124"/>
      <c r="H24" s="124"/>
      <c r="I24" s="124"/>
      <c r="J24" s="124"/>
      <c r="K24" s="124"/>
      <c r="L24" s="124"/>
      <c r="M24" s="124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</row>
    <row r="25" spans="1:53">
      <c r="A25" s="121"/>
      <c r="B25" s="145" t="s">
        <v>176</v>
      </c>
      <c r="C25" s="145" t="s">
        <v>31</v>
      </c>
      <c r="D25" s="145" t="s">
        <v>32</v>
      </c>
      <c r="E25" s="124"/>
      <c r="F25" s="124"/>
      <c r="G25" s="124"/>
      <c r="H25" s="124"/>
      <c r="I25" s="124"/>
      <c r="J25" s="124"/>
      <c r="K25" s="124"/>
      <c r="L25" s="124"/>
      <c r="M25" s="124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</row>
    <row r="26" spans="1:53">
      <c r="A26" s="121"/>
      <c r="B26" s="146" t="s">
        <v>178</v>
      </c>
      <c r="C26" s="147">
        <v>260</v>
      </c>
      <c r="D26" s="147">
        <v>260</v>
      </c>
      <c r="E26" s="124"/>
      <c r="F26" s="124"/>
      <c r="G26" s="124"/>
      <c r="H26" s="124"/>
      <c r="I26" s="124"/>
      <c r="J26" s="124"/>
      <c r="K26" s="124"/>
      <c r="L26" s="124"/>
      <c r="M26" s="124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</row>
    <row r="27" spans="1:53">
      <c r="A27" s="121"/>
      <c r="B27" s="146" t="s">
        <v>179</v>
      </c>
      <c r="C27" s="148">
        <v>0.94199999999999995</v>
      </c>
      <c r="D27" s="148">
        <v>1.2330000000000001</v>
      </c>
      <c r="E27" s="124"/>
      <c r="F27" s="124"/>
      <c r="G27" s="124"/>
      <c r="H27" s="124"/>
      <c r="I27" s="124"/>
      <c r="J27" s="124"/>
      <c r="K27" s="124"/>
      <c r="L27" s="124"/>
      <c r="M27" s="124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</row>
    <row r="28" spans="1:53">
      <c r="A28" s="121"/>
      <c r="B28" s="146" t="s">
        <v>180</v>
      </c>
      <c r="C28" s="149">
        <v>10597.5</v>
      </c>
      <c r="D28" s="149">
        <v>15412.5</v>
      </c>
      <c r="E28" s="150"/>
      <c r="F28" s="124"/>
      <c r="G28" s="124"/>
      <c r="H28" s="124"/>
      <c r="I28" s="124"/>
      <c r="J28" s="124"/>
      <c r="K28" s="124"/>
      <c r="L28" s="124"/>
      <c r="M28" s="124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</row>
    <row r="29" spans="1:53">
      <c r="A29" s="121"/>
      <c r="B29" s="145" t="s">
        <v>182</v>
      </c>
      <c r="C29" s="151">
        <v>97</v>
      </c>
      <c r="D29" s="151">
        <v>121</v>
      </c>
      <c r="E29" s="150"/>
      <c r="F29" s="124"/>
      <c r="G29" s="124"/>
      <c r="H29" s="124"/>
      <c r="I29" s="124"/>
      <c r="J29" s="124"/>
      <c r="K29" s="124"/>
      <c r="L29" s="124"/>
      <c r="M29" s="124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</row>
    <row r="30" spans="1:53">
      <c r="A30" s="121"/>
      <c r="B30" s="145" t="s">
        <v>184</v>
      </c>
      <c r="C30" s="152">
        <f>INT(C28/C26)</f>
        <v>40</v>
      </c>
      <c r="D30" s="152">
        <f>INT(D28/D26)</f>
        <v>59</v>
      </c>
      <c r="E30" s="124"/>
      <c r="F30" s="124"/>
      <c r="G30" s="124"/>
      <c r="H30" s="124"/>
      <c r="I30" s="124"/>
      <c r="J30" s="124"/>
      <c r="K30" s="124"/>
      <c r="L30" s="124"/>
      <c r="M30" s="124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</row>
    <row r="31" spans="1:53">
      <c r="A31" s="121"/>
      <c r="B31" s="146" t="s">
        <v>181</v>
      </c>
      <c r="C31" s="153">
        <f>$F$12*60</f>
        <v>1274.1030398173257</v>
      </c>
      <c r="D31" s="153">
        <f>$F$12*60</f>
        <v>1274.1030398173257</v>
      </c>
      <c r="E31" s="124"/>
      <c r="F31" s="124"/>
      <c r="G31" s="124"/>
      <c r="H31" s="124"/>
      <c r="I31" s="124"/>
      <c r="J31" s="124"/>
      <c r="K31" s="124"/>
      <c r="L31" s="124"/>
      <c r="M31" s="124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</row>
    <row r="32" spans="1:53">
      <c r="A32" s="121"/>
      <c r="B32" s="146" t="s">
        <v>185</v>
      </c>
      <c r="C32" s="154">
        <f>INT(C31/C30)</f>
        <v>31</v>
      </c>
      <c r="D32" s="154">
        <f>INT(D31/D30)</f>
        <v>21</v>
      </c>
      <c r="E32" s="124"/>
      <c r="F32" s="124"/>
      <c r="G32" s="124"/>
      <c r="H32" s="124"/>
      <c r="I32" s="124"/>
      <c r="J32" s="124"/>
      <c r="K32" s="124"/>
      <c r="L32" s="124"/>
      <c r="M32" s="124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</row>
    <row r="33" spans="1:53">
      <c r="A33" s="121"/>
      <c r="B33" s="146" t="s">
        <v>183</v>
      </c>
      <c r="C33" s="155">
        <f>INT(C32*C29)</f>
        <v>3007</v>
      </c>
      <c r="D33" s="155">
        <f>INT(D32*D29)</f>
        <v>2541</v>
      </c>
      <c r="E33" s="124"/>
      <c r="F33" s="124"/>
      <c r="G33" s="124"/>
      <c r="H33" s="124"/>
      <c r="I33" s="124"/>
      <c r="J33" s="124"/>
      <c r="K33" s="124"/>
      <c r="L33" s="124"/>
      <c r="M33" s="124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</row>
    <row r="34" spans="1:53" ht="4.5" customHeight="1">
      <c r="A34" s="121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</row>
    <row r="35" spans="1:53">
      <c r="A35" s="121"/>
      <c r="B35" s="272" t="s">
        <v>65</v>
      </c>
      <c r="C35" s="272"/>
      <c r="D35" s="272"/>
      <c r="E35" s="124"/>
      <c r="F35" s="124"/>
      <c r="G35" s="124"/>
      <c r="H35" s="124"/>
      <c r="I35" s="124"/>
      <c r="J35" s="124"/>
      <c r="K35" s="124"/>
      <c r="L35" s="124"/>
      <c r="M35" s="124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</row>
    <row r="36" spans="1:53">
      <c r="A36" s="121"/>
      <c r="B36" s="156" t="s">
        <v>118</v>
      </c>
      <c r="C36" s="157">
        <f>(tecelagem!C86*tecelagem!E67*tecelagem!F75)/1000</f>
        <v>106.554</v>
      </c>
      <c r="D36" s="158" t="s">
        <v>0</v>
      </c>
      <c r="E36" s="124"/>
      <c r="F36" s="124"/>
      <c r="G36" s="124"/>
      <c r="H36" s="124"/>
      <c r="I36" s="124"/>
      <c r="J36" s="124"/>
      <c r="K36" s="124"/>
      <c r="L36" s="124"/>
      <c r="M36" s="124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</row>
    <row r="37" spans="1:53">
      <c r="A37" s="121"/>
      <c r="B37" s="156" t="s">
        <v>119</v>
      </c>
      <c r="C37" s="157">
        <f>(tecelagem!C86*tecelagem!E72*tecelagem!F74)/1000</f>
        <v>123.75000000000001</v>
      </c>
      <c r="D37" s="158" t="s">
        <v>0</v>
      </c>
      <c r="E37" s="124"/>
      <c r="F37" s="124"/>
      <c r="G37" s="124"/>
      <c r="H37" s="124"/>
      <c r="I37" s="124"/>
      <c r="J37" s="124"/>
      <c r="K37" s="124"/>
      <c r="L37" s="124"/>
      <c r="M37" s="124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</row>
    <row r="38" spans="1:53">
      <c r="A38" s="121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</row>
    <row r="39" spans="1:53">
      <c r="A39" s="121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</row>
    <row r="40" spans="1:53">
      <c r="A40" s="121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</row>
    <row r="41" spans="1:53">
      <c r="A41" s="121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</row>
    <row r="42" spans="1:53">
      <c r="A42" s="163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</row>
    <row r="43" spans="1:53">
      <c r="A43" s="163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</row>
    <row r="44" spans="1:53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</row>
    <row r="45" spans="1:53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</row>
    <row r="46" spans="1:53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</row>
    <row r="47" spans="1:53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</row>
    <row r="48" spans="1:53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</row>
    <row r="49" spans="2:53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</row>
    <row r="50" spans="2:53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</row>
    <row r="51" spans="2:53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</row>
    <row r="52" spans="2:53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</row>
    <row r="53" spans="2:53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</row>
    <row r="54" spans="2:53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</row>
    <row r="55" spans="2:53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</row>
    <row r="56" spans="2:53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</row>
    <row r="57" spans="2:53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</row>
    <row r="58" spans="2:53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</row>
    <row r="59" spans="2:53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</row>
    <row r="60" spans="2:53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</row>
    <row r="61" spans="2:53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</row>
    <row r="62" spans="2:53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</row>
    <row r="63" spans="2:53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</row>
    <row r="64" spans="2:53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</row>
    <row r="65" spans="2:53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</row>
    <row r="66" spans="2:53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</row>
    <row r="67" spans="2:53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</row>
    <row r="68" spans="2:53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</row>
    <row r="69" spans="2:53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</row>
    <row r="70" spans="2:53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</row>
    <row r="71" spans="2:53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</row>
    <row r="72" spans="2:53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</row>
    <row r="73" spans="2:53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</row>
    <row r="74" spans="2:53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</row>
    <row r="75" spans="2:53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</row>
    <row r="76" spans="2:53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</row>
    <row r="77" spans="2:53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</row>
    <row r="78" spans="2:53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</row>
    <row r="79" spans="2:53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</row>
    <row r="80" spans="2:53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</row>
    <row r="81" spans="2:53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</row>
    <row r="82" spans="2:53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</row>
    <row r="83" spans="2:53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</row>
    <row r="84" spans="2:53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</row>
    <row r="85" spans="2:53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</row>
    <row r="86" spans="2:53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</row>
    <row r="87" spans="2:53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</row>
    <row r="88" spans="2:53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</row>
    <row r="89" spans="2:53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</row>
    <row r="90" spans="2:53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</row>
    <row r="91" spans="2:53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</row>
    <row r="92" spans="2:53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</row>
    <row r="93" spans="2:53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</row>
    <row r="94" spans="2:53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</row>
    <row r="95" spans="2:53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</row>
    <row r="96" spans="2:53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</row>
    <row r="97" spans="2:53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</row>
    <row r="98" spans="2:53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</row>
    <row r="99" spans="2:53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</row>
    <row r="100" spans="2:53"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</row>
    <row r="101" spans="2:53"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</row>
    <row r="102" spans="2:53"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</row>
    <row r="103" spans="2:53"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</row>
    <row r="104" spans="2:53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</row>
    <row r="105" spans="2:53"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</row>
    <row r="106" spans="2:53"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</row>
    <row r="107" spans="2:53"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</row>
    <row r="108" spans="2:53"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</row>
    <row r="109" spans="2:53"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</row>
    <row r="110" spans="2:53"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</row>
    <row r="111" spans="2:53"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</row>
    <row r="112" spans="2:53"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</row>
    <row r="113" spans="2:53"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</row>
    <row r="114" spans="2:53"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</row>
    <row r="115" spans="2:53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</row>
    <row r="116" spans="2:53"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</row>
    <row r="117" spans="2:53"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</row>
    <row r="118" spans="2:53"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</row>
    <row r="119" spans="2:53"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</row>
    <row r="120" spans="2:53"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</row>
    <row r="121" spans="2:53"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</row>
    <row r="122" spans="2:53"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</row>
    <row r="123" spans="2:53"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</row>
    <row r="124" spans="2:53"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</row>
    <row r="125" spans="2:53"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</row>
    <row r="126" spans="2:53"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</row>
    <row r="127" spans="2:53"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</row>
    <row r="128" spans="2:53"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</row>
    <row r="129" spans="2:53"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</row>
    <row r="130" spans="2:53"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</row>
    <row r="131" spans="2:53"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</row>
    <row r="132" spans="2:53"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</row>
    <row r="133" spans="2:53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</row>
    <row r="134" spans="2:53"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</row>
    <row r="135" spans="2:53"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</row>
    <row r="136" spans="2:53"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</row>
    <row r="137" spans="2:53"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</row>
    <row r="138" spans="2:53"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</row>
    <row r="139" spans="2:53"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</row>
    <row r="140" spans="2:53"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</row>
    <row r="141" spans="2:53"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</row>
    <row r="142" spans="2:53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</row>
    <row r="143" spans="2:53"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</row>
    <row r="144" spans="2:53"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</row>
    <row r="145" spans="2:53"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</row>
    <row r="146" spans="2:53"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</row>
    <row r="147" spans="2:53"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</row>
    <row r="148" spans="2:53"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</row>
    <row r="149" spans="2:53"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</row>
    <row r="150" spans="2:53"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</row>
    <row r="151" spans="2:53"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</row>
    <row r="152" spans="2:53"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</row>
    <row r="153" spans="2:53"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</row>
    <row r="154" spans="2:53"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</row>
    <row r="155" spans="2:53"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</row>
    <row r="156" spans="2:53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</row>
    <row r="157" spans="2:53"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</row>
    <row r="158" spans="2:53"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</row>
    <row r="159" spans="2:53"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</row>
    <row r="160" spans="2:53"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</row>
    <row r="161" spans="2:53"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</row>
    <row r="162" spans="2:53"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</row>
    <row r="163" spans="2:53"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</row>
    <row r="164" spans="2:53"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</row>
    <row r="165" spans="2:53"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</row>
    <row r="166" spans="2:53"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</row>
    <row r="167" spans="2:53"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</row>
    <row r="168" spans="2:53"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</row>
    <row r="169" spans="2:53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</row>
    <row r="170" spans="2:53"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</row>
    <row r="171" spans="2:53"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</row>
    <row r="172" spans="2:53"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</row>
    <row r="173" spans="2:53"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</row>
    <row r="174" spans="2:53"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</row>
    <row r="175" spans="2:53"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</row>
    <row r="176" spans="2:53"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</row>
    <row r="177" spans="2:53"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</row>
    <row r="178" spans="2:53"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</row>
    <row r="179" spans="2:53"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</row>
    <row r="180" spans="2:53"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</row>
    <row r="181" spans="2:53"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</row>
    <row r="182" spans="2:53"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</row>
    <row r="183" spans="2:53"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</row>
    <row r="184" spans="2:53"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</row>
    <row r="185" spans="2:53"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</row>
    <row r="186" spans="2:53"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</row>
    <row r="187" spans="2:53"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</row>
    <row r="188" spans="2:53"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</row>
    <row r="189" spans="2:53"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</row>
    <row r="190" spans="2:53"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</row>
    <row r="191" spans="2:53"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</row>
    <row r="192" spans="2:53"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</row>
    <row r="193" spans="2:53"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</row>
    <row r="194" spans="2:53"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</row>
    <row r="195" spans="2:53"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</row>
    <row r="196" spans="2:53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</row>
    <row r="197" spans="2:53"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</row>
    <row r="198" spans="2:53"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</row>
    <row r="199" spans="2:53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</row>
    <row r="200" spans="2:53"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</row>
    <row r="201" spans="2:53"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</row>
    <row r="202" spans="2:53"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</row>
    <row r="203" spans="2:53"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</row>
    <row r="204" spans="2:53"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</row>
    <row r="205" spans="2:53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</row>
    <row r="206" spans="2:53"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</row>
    <row r="207" spans="2:53"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</row>
    <row r="208" spans="2:53"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</row>
    <row r="209" spans="2:53"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</row>
    <row r="210" spans="2:53"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</row>
    <row r="211" spans="2:53"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</row>
    <row r="212" spans="2:53"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</row>
    <row r="213" spans="2:53"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</row>
    <row r="214" spans="2:53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</row>
    <row r="215" spans="2:53"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</row>
    <row r="216" spans="2:53"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</row>
    <row r="217" spans="2:53"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</row>
    <row r="218" spans="2:53"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</row>
    <row r="219" spans="2:53"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</row>
    <row r="220" spans="2:53"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</row>
    <row r="221" spans="2:53"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</row>
    <row r="222" spans="2:53"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</row>
    <row r="223" spans="2:53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</row>
    <row r="224" spans="2:53"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</row>
    <row r="225" spans="2:53"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</row>
    <row r="226" spans="2:53"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</row>
    <row r="227" spans="2:53"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</row>
    <row r="228" spans="2:53"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</row>
    <row r="229" spans="2:53"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</row>
    <row r="230" spans="2:53"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</row>
    <row r="231" spans="2:53"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</row>
    <row r="232" spans="2:53"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</row>
    <row r="233" spans="2:53"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</row>
    <row r="234" spans="2:53"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</row>
    <row r="235" spans="2:53"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</row>
    <row r="236" spans="2:53"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</row>
    <row r="237" spans="2:53"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</row>
    <row r="238" spans="2:53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</row>
    <row r="239" spans="2:53"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</row>
    <row r="240" spans="2:53"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</row>
    <row r="241" spans="2:53"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</row>
    <row r="242" spans="2:53"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</row>
    <row r="243" spans="2:53"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</row>
    <row r="244" spans="2:53"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</row>
    <row r="245" spans="2:53"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</row>
    <row r="246" spans="2:53"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</row>
    <row r="247" spans="2:53"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</row>
    <row r="248" spans="2:53"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</row>
    <row r="249" spans="2:53"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</row>
    <row r="250" spans="2:53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</row>
    <row r="251" spans="2:53"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</row>
    <row r="252" spans="2:53"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</row>
    <row r="253" spans="2:53"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</row>
    <row r="254" spans="2:53"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</row>
    <row r="255" spans="2:53"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</row>
    <row r="256" spans="2:53"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</row>
    <row r="257" spans="2:53"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</row>
    <row r="258" spans="2:53"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</row>
    <row r="259" spans="2:53"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</row>
    <row r="260" spans="2:53"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</row>
    <row r="261" spans="2:53"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</row>
    <row r="262" spans="2:53"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</row>
    <row r="263" spans="2:53"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</row>
    <row r="264" spans="2:53"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</row>
    <row r="265" spans="2:53"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</row>
    <row r="266" spans="2:53"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</row>
    <row r="267" spans="2:53"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</row>
    <row r="268" spans="2:53"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</row>
    <row r="269" spans="2:53"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</row>
    <row r="270" spans="2:53"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</row>
    <row r="271" spans="2:53"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</row>
    <row r="272" spans="2:53"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</row>
    <row r="273" spans="2:53"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</row>
    <row r="274" spans="2:53"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</row>
    <row r="275" spans="2:53"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</row>
    <row r="276" spans="2:53"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</row>
    <row r="277" spans="2:53"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</row>
    <row r="278" spans="2:53"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</row>
    <row r="279" spans="2:53"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</row>
    <row r="280" spans="2:53"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</row>
    <row r="281" spans="2:53"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</row>
    <row r="282" spans="2:53"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</row>
    <row r="283" spans="2:53"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</row>
    <row r="284" spans="2:53"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</row>
    <row r="285" spans="2:53"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</row>
    <row r="286" spans="2:53"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</row>
    <row r="287" spans="2:53"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</row>
    <row r="288" spans="2:53"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</row>
    <row r="289" spans="2:53"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</row>
    <row r="290" spans="2:53"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</row>
    <row r="291" spans="2:53"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</row>
    <row r="292" spans="2:53"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</row>
    <row r="293" spans="2:53"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</row>
    <row r="294" spans="2:53"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</row>
    <row r="295" spans="2:53"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</row>
    <row r="296" spans="2:53"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</row>
    <row r="297" spans="2:53"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</row>
    <row r="298" spans="2:53"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</row>
    <row r="299" spans="2:53"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</row>
    <row r="300" spans="2:53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</row>
    <row r="301" spans="2:53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</row>
    <row r="302" spans="2:53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</row>
    <row r="303" spans="2:53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</row>
    <row r="304" spans="2:53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</row>
    <row r="305" spans="2:53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</row>
    <row r="306" spans="2:53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</row>
    <row r="307" spans="2:53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</row>
    <row r="308" spans="2:53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</row>
    <row r="309" spans="2:53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</row>
    <row r="310" spans="2:53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</row>
    <row r="311" spans="2:53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</row>
    <row r="312" spans="2:53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</row>
    <row r="313" spans="2:53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</row>
    <row r="314" spans="2:53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</row>
    <row r="315" spans="2:53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</row>
    <row r="316" spans="2:53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</row>
    <row r="317" spans="2:53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</row>
    <row r="318" spans="2:53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</row>
    <row r="319" spans="2:53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</row>
    <row r="320" spans="2:53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</row>
    <row r="321" spans="2:53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</row>
    <row r="322" spans="2:53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</row>
    <row r="323" spans="2:53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</row>
    <row r="324" spans="2:53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</row>
    <row r="325" spans="2:53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</row>
    <row r="326" spans="2:53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</row>
    <row r="327" spans="2:53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</row>
    <row r="328" spans="2:53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</row>
    <row r="329" spans="2:53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</row>
    <row r="330" spans="2:53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</row>
    <row r="331" spans="2:53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</row>
    <row r="332" spans="2:53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</row>
    <row r="333" spans="2:53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</row>
    <row r="334" spans="2:53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</row>
    <row r="335" spans="2:53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</row>
    <row r="336" spans="2:53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</row>
    <row r="337" spans="2:53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</row>
    <row r="338" spans="2:53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</row>
    <row r="339" spans="2:53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</row>
    <row r="340" spans="2:53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</row>
    <row r="341" spans="2:53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</row>
    <row r="342" spans="2:53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</row>
    <row r="343" spans="2:53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</row>
    <row r="344" spans="2:53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</row>
    <row r="345" spans="2:53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</row>
    <row r="346" spans="2:53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</row>
    <row r="347" spans="2:53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</row>
    <row r="348" spans="2:53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</row>
    <row r="349" spans="2:53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</row>
    <row r="350" spans="2:53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</row>
    <row r="351" spans="2:53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</row>
    <row r="352" spans="2:53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</row>
    <row r="353" spans="2:53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</row>
    <row r="354" spans="2:53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</row>
    <row r="355" spans="2:53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</row>
    <row r="356" spans="2:53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</row>
    <row r="357" spans="2:53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</row>
    <row r="358" spans="2:53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</row>
    <row r="359" spans="2:53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</row>
    <row r="360" spans="2:53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</row>
    <row r="361" spans="2:53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</row>
    <row r="362" spans="2:53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</row>
    <row r="363" spans="2:53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</row>
    <row r="364" spans="2:53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</row>
    <row r="365" spans="2:53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</row>
    <row r="366" spans="2:53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</row>
    <row r="367" spans="2:53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</row>
    <row r="368" spans="2:53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</row>
    <row r="369" spans="2:53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</row>
    <row r="370" spans="2:53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</row>
    <row r="371" spans="2:53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</row>
    <row r="372" spans="2:53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</row>
    <row r="373" spans="2:53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</row>
    <row r="374" spans="2:53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</row>
    <row r="375" spans="2:53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</row>
    <row r="376" spans="2:53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</row>
    <row r="377" spans="2:53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  <c r="AX377" s="13"/>
      <c r="AY377" s="13"/>
      <c r="AZ377" s="13"/>
      <c r="BA377" s="13"/>
    </row>
    <row r="378" spans="2:53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</row>
    <row r="379" spans="2:53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</row>
    <row r="380" spans="2:53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</row>
    <row r="381" spans="2:53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</row>
    <row r="382" spans="2:53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</row>
    <row r="383" spans="2:53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</row>
    <row r="384" spans="2:53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</row>
    <row r="385" spans="2:53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</row>
    <row r="386" spans="2:53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</row>
    <row r="387" spans="2:53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</row>
    <row r="388" spans="2:53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</row>
    <row r="389" spans="2:53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</row>
    <row r="390" spans="2:53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</row>
    <row r="391" spans="2:53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</row>
    <row r="392" spans="2:53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</row>
    <row r="393" spans="2:53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</row>
    <row r="394" spans="2:53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</row>
    <row r="395" spans="2:53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</row>
    <row r="396" spans="2:53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</row>
    <row r="397" spans="2:53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</row>
    <row r="398" spans="2:53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</row>
    <row r="399" spans="2:53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</row>
    <row r="400" spans="2:53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</row>
    <row r="401" spans="2:53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</row>
    <row r="402" spans="2:53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</row>
    <row r="403" spans="2:53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</row>
    <row r="404" spans="2:53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</row>
    <row r="405" spans="2:53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</row>
    <row r="406" spans="2:53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</row>
    <row r="407" spans="2:53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</row>
    <row r="408" spans="2:53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</row>
    <row r="409" spans="2:53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</row>
    <row r="410" spans="2:53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</row>
    <row r="411" spans="2:53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</row>
    <row r="412" spans="2:53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</row>
    <row r="413" spans="2:53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</row>
    <row r="414" spans="2:53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</row>
    <row r="415" spans="2:53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</row>
    <row r="416" spans="2:53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</row>
    <row r="417" spans="2:53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</row>
    <row r="418" spans="2:53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</row>
    <row r="419" spans="2:53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</row>
    <row r="420" spans="2:53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</row>
    <row r="421" spans="2:53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</row>
    <row r="422" spans="2:53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</row>
    <row r="423" spans="2:53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</row>
    <row r="424" spans="2:53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</row>
    <row r="425" spans="2:53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</row>
    <row r="426" spans="2:53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</row>
    <row r="427" spans="2:53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</row>
    <row r="428" spans="2:53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</row>
    <row r="429" spans="2:53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  <c r="AX429" s="13"/>
      <c r="AY429" s="13"/>
      <c r="AZ429" s="13"/>
      <c r="BA429" s="13"/>
    </row>
    <row r="430" spans="2:53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</row>
    <row r="431" spans="2:53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</row>
    <row r="432" spans="2:53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</row>
    <row r="433" spans="2:53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</row>
    <row r="434" spans="2:53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</row>
    <row r="435" spans="2:53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</row>
    <row r="436" spans="2:53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</row>
    <row r="437" spans="2:53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</row>
    <row r="438" spans="2:53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</row>
    <row r="439" spans="2:53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</row>
    <row r="440" spans="2:53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</row>
    <row r="441" spans="2:53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</row>
    <row r="442" spans="2:53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</row>
    <row r="443" spans="2:53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</row>
    <row r="444" spans="2:53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</row>
    <row r="445" spans="2:53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</row>
    <row r="446" spans="2:53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</row>
    <row r="447" spans="2:53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</row>
    <row r="448" spans="2:53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</row>
    <row r="449" spans="2:53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</row>
    <row r="450" spans="2:53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</row>
    <row r="451" spans="2:53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</row>
    <row r="452" spans="2:53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</row>
    <row r="453" spans="2:53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</row>
    <row r="454" spans="2:53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</row>
    <row r="455" spans="2:53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</row>
    <row r="456" spans="2:53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</row>
    <row r="457" spans="2:53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</row>
    <row r="458" spans="2:53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</row>
    <row r="459" spans="2:53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</row>
    <row r="460" spans="2:53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</row>
    <row r="461" spans="2:53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</row>
    <row r="462" spans="2:53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</row>
    <row r="463" spans="2:53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</row>
    <row r="464" spans="2:53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</row>
    <row r="465" spans="2:53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</row>
    <row r="466" spans="2:53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</row>
    <row r="467" spans="2:53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</row>
    <row r="468" spans="2:53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</row>
    <row r="469" spans="2:53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</row>
    <row r="470" spans="2:53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</row>
    <row r="471" spans="2:53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</row>
    <row r="472" spans="2:53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</row>
    <row r="473" spans="2:53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</row>
    <row r="474" spans="2:53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</row>
    <row r="475" spans="2:53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</row>
    <row r="476" spans="2:53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</row>
    <row r="477" spans="2:53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</row>
    <row r="478" spans="2:53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</row>
    <row r="479" spans="2:53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</row>
    <row r="480" spans="2:53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</row>
    <row r="481" spans="2:53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</row>
    <row r="482" spans="2:53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</row>
    <row r="483" spans="2:53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</row>
    <row r="484" spans="2:53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</row>
    <row r="485" spans="2:53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</row>
    <row r="486" spans="2:53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</row>
    <row r="487" spans="2:53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</row>
    <row r="488" spans="2:53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</row>
    <row r="489" spans="2:53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</row>
    <row r="490" spans="2:53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</row>
    <row r="491" spans="2:53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</row>
    <row r="492" spans="2:53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</row>
    <row r="493" spans="2:53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</row>
    <row r="494" spans="2:53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</row>
    <row r="495" spans="2:53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</row>
    <row r="496" spans="2:53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</row>
    <row r="497" spans="2:53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</row>
    <row r="498" spans="2:53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</row>
    <row r="499" spans="2:53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</row>
    <row r="500" spans="2:53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</row>
    <row r="501" spans="2:53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</row>
    <row r="502" spans="2:53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</row>
    <row r="503" spans="2:53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</row>
    <row r="504" spans="2:53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</row>
    <row r="505" spans="2:53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</row>
    <row r="506" spans="2:53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</row>
    <row r="507" spans="2:53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</row>
    <row r="508" spans="2:53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</row>
    <row r="509" spans="2:53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</row>
    <row r="510" spans="2:53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</row>
    <row r="511" spans="2:53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</row>
    <row r="512" spans="2:53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</row>
    <row r="513" spans="2:53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</row>
    <row r="514" spans="2:53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</row>
    <row r="515" spans="2:53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</row>
    <row r="516" spans="2:53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</row>
    <row r="517" spans="2:53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</row>
    <row r="518" spans="2:53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</row>
    <row r="519" spans="2:53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</row>
    <row r="520" spans="2:53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</row>
    <row r="521" spans="2:53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</row>
    <row r="522" spans="2:53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</row>
    <row r="523" spans="2:53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</row>
    <row r="524" spans="2:53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</row>
    <row r="525" spans="2:53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</row>
    <row r="526" spans="2:53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</row>
    <row r="527" spans="2:53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</row>
    <row r="528" spans="2:53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</row>
    <row r="529" spans="2:53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</row>
    <row r="530" spans="2:53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</row>
    <row r="531" spans="2:53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</row>
    <row r="532" spans="2:53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</row>
    <row r="533" spans="2:53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</row>
    <row r="534" spans="2:53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</row>
    <row r="535" spans="2:53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</row>
    <row r="536" spans="2:53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</row>
    <row r="537" spans="2:53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</row>
    <row r="538" spans="2:53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</row>
    <row r="539" spans="2:53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</row>
    <row r="540" spans="2:53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</row>
    <row r="541" spans="2:53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</row>
    <row r="542" spans="2:53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</row>
    <row r="543" spans="2:53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</row>
    <row r="544" spans="2:53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</row>
    <row r="545" spans="2:53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</row>
    <row r="546" spans="2:53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</row>
    <row r="547" spans="2:53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</row>
    <row r="548" spans="2:53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</row>
    <row r="549" spans="2:53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</row>
    <row r="550" spans="2:53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</row>
    <row r="551" spans="2:53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</row>
    <row r="552" spans="2:53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</row>
    <row r="553" spans="2:53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</row>
    <row r="554" spans="2:53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</row>
    <row r="555" spans="2:53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</row>
    <row r="556" spans="2:53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</row>
    <row r="557" spans="2:53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</row>
    <row r="558" spans="2:53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</row>
    <row r="559" spans="2:53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</row>
    <row r="560" spans="2:53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</row>
    <row r="561" spans="2:53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</row>
    <row r="562" spans="2:53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</row>
    <row r="563" spans="2:53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</row>
    <row r="564" spans="2:53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</row>
    <row r="565" spans="2:53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</row>
    <row r="566" spans="2:53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</row>
    <row r="567" spans="2:53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</row>
    <row r="568" spans="2:53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</row>
    <row r="569" spans="2:53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</row>
    <row r="570" spans="2:53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</row>
    <row r="571" spans="2:53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</row>
    <row r="572" spans="2:53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</row>
    <row r="573" spans="2:53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</row>
    <row r="574" spans="2:53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</row>
    <row r="575" spans="2:53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</row>
    <row r="576" spans="2:53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</row>
    <row r="577" spans="2:53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</row>
    <row r="578" spans="2:53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</row>
    <row r="579" spans="2:53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</row>
    <row r="580" spans="2:53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</row>
    <row r="581" spans="2:53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</row>
    <row r="582" spans="2:53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</row>
    <row r="583" spans="2:53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</row>
    <row r="584" spans="2:53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</row>
    <row r="585" spans="2:53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</row>
    <row r="586" spans="2:53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</row>
    <row r="587" spans="2:53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</row>
    <row r="588" spans="2:53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</row>
    <row r="589" spans="2:53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</row>
    <row r="590" spans="2:53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</row>
    <row r="591" spans="2:53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</row>
    <row r="592" spans="2:53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</row>
    <row r="593" spans="2:53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</row>
    <row r="594" spans="2:53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</row>
    <row r="595" spans="2:53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</row>
    <row r="596" spans="2:53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</row>
    <row r="597" spans="2:53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</row>
    <row r="598" spans="2:53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</row>
    <row r="599" spans="2:53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</row>
    <row r="600" spans="2:53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</row>
    <row r="601" spans="2:53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</row>
    <row r="602" spans="2:53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</row>
    <row r="603" spans="2:53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</row>
    <row r="604" spans="2:53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</row>
    <row r="605" spans="2:53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</row>
    <row r="606" spans="2:53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</row>
    <row r="607" spans="2:53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</row>
    <row r="608" spans="2:53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</row>
    <row r="609" spans="2:53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</row>
    <row r="610" spans="2:53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</row>
    <row r="611" spans="2:53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</row>
    <row r="612" spans="2:53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</row>
    <row r="613" spans="2:53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</row>
    <row r="614" spans="2:53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</row>
    <row r="615" spans="2:53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</row>
    <row r="616" spans="2:53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</row>
    <row r="617" spans="2:53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</row>
    <row r="618" spans="2:53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</row>
    <row r="619" spans="2:53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</row>
    <row r="620" spans="2:53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</row>
    <row r="621" spans="2:53"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</row>
    <row r="622" spans="2:53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</row>
    <row r="623" spans="2:53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</row>
    <row r="624" spans="2:53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</row>
    <row r="625" spans="2:53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</row>
    <row r="626" spans="2:53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</row>
    <row r="627" spans="2:53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</row>
    <row r="628" spans="2:53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</row>
    <row r="629" spans="2:53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</row>
    <row r="630" spans="2:53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</row>
    <row r="631" spans="2:53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</row>
    <row r="632" spans="2:53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</row>
    <row r="633" spans="2:53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</row>
    <row r="634" spans="2:53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</row>
    <row r="635" spans="2:53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</row>
    <row r="636" spans="2:53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</row>
    <row r="637" spans="2:53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</row>
    <row r="638" spans="2:53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</row>
    <row r="639" spans="2:53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</row>
    <row r="640" spans="2:53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</row>
    <row r="641" spans="2:53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</row>
    <row r="642" spans="2:53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</row>
    <row r="643" spans="2:53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</row>
    <row r="644" spans="2:53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</row>
    <row r="645" spans="2:53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</row>
    <row r="646" spans="2:53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</row>
    <row r="647" spans="2:53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</row>
    <row r="648" spans="2:53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</row>
    <row r="649" spans="2:53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</row>
    <row r="650" spans="2:53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</row>
    <row r="651" spans="2:53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</row>
    <row r="652" spans="2:53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</row>
    <row r="653" spans="2:53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</row>
    <row r="654" spans="2:53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</row>
    <row r="655" spans="2:53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</row>
    <row r="656" spans="2:53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</row>
    <row r="657" spans="2:53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</row>
    <row r="658" spans="2:53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</row>
    <row r="659" spans="2:53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</row>
    <row r="660" spans="2:53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</row>
    <row r="661" spans="2:53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</row>
    <row r="662" spans="2:53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</row>
    <row r="663" spans="2:53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</row>
    <row r="664" spans="2:53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</row>
    <row r="665" spans="2:53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</row>
    <row r="666" spans="2:53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</row>
    <row r="667" spans="2:53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</row>
    <row r="668" spans="2:53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</row>
    <row r="669" spans="2:53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</row>
    <row r="670" spans="2:53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</row>
    <row r="671" spans="2:53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</row>
    <row r="672" spans="2:53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</row>
    <row r="673" spans="2:53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</row>
    <row r="674" spans="2:53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</row>
    <row r="675" spans="2:53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</row>
    <row r="676" spans="2:53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</row>
    <row r="677" spans="2:53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</row>
    <row r="678" spans="2:53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</row>
    <row r="679" spans="2:53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</row>
    <row r="680" spans="2:53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</row>
    <row r="681" spans="2:53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</row>
    <row r="682" spans="2:53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</row>
    <row r="683" spans="2:53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</row>
    <row r="684" spans="2:53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</row>
    <row r="685" spans="2:53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</row>
    <row r="686" spans="2:53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</row>
    <row r="687" spans="2:53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</row>
    <row r="688" spans="2:53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</row>
    <row r="689" spans="2:53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</row>
    <row r="690" spans="2:53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</row>
    <row r="691" spans="2:53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</row>
    <row r="692" spans="2:53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</row>
    <row r="693" spans="2:53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</row>
    <row r="694" spans="2:53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</row>
    <row r="695" spans="2:53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</row>
    <row r="696" spans="2:53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</row>
    <row r="697" spans="2:53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</row>
    <row r="698" spans="2:53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</row>
    <row r="699" spans="2:53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</row>
    <row r="700" spans="2:53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</row>
    <row r="701" spans="2:53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</row>
    <row r="702" spans="2:53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</row>
    <row r="703" spans="2:53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</row>
    <row r="704" spans="2:53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</row>
    <row r="705" spans="2:53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</row>
    <row r="706" spans="2:53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</row>
    <row r="707" spans="2:53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</row>
    <row r="708" spans="2:53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</row>
    <row r="709" spans="2:53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</row>
    <row r="710" spans="2:53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</row>
    <row r="711" spans="2:53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</row>
    <row r="712" spans="2:53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</row>
    <row r="713" spans="2:53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</row>
    <row r="714" spans="2:53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</row>
    <row r="715" spans="2:53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</row>
    <row r="716" spans="2:53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</row>
    <row r="717" spans="2:53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</row>
    <row r="718" spans="2:53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</row>
    <row r="719" spans="2:53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</row>
    <row r="720" spans="2:53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</row>
    <row r="721" spans="2:53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</row>
    <row r="722" spans="2:53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</row>
    <row r="723" spans="2:53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</row>
    <row r="724" spans="2:53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</row>
    <row r="725" spans="2:53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</row>
    <row r="726" spans="2:53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</row>
    <row r="727" spans="2:53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</row>
    <row r="728" spans="2:53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</row>
    <row r="729" spans="2:53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</row>
    <row r="730" spans="2:53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</row>
    <row r="731" spans="2:53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</row>
    <row r="732" spans="2:53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</row>
    <row r="733" spans="2:53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</row>
    <row r="734" spans="2:53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</row>
    <row r="735" spans="2:53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</row>
    <row r="736" spans="2:53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</row>
    <row r="737" spans="2:53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</row>
    <row r="738" spans="2:53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</row>
    <row r="739" spans="2:53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</row>
    <row r="740" spans="2:53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</row>
    <row r="741" spans="2:53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</row>
    <row r="742" spans="2:53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</row>
    <row r="743" spans="2:53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</row>
    <row r="744" spans="2:53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</row>
    <row r="745" spans="2:53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</row>
    <row r="746" spans="2:53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</row>
    <row r="747" spans="2:53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</row>
    <row r="748" spans="2:53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</row>
    <row r="749" spans="2:53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</row>
    <row r="750" spans="2:53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</row>
    <row r="751" spans="2:53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</row>
    <row r="752" spans="2:53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</row>
    <row r="753" spans="2:53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</row>
    <row r="754" spans="2:53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</row>
    <row r="755" spans="2:53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</row>
    <row r="756" spans="2:53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</row>
    <row r="757" spans="2:53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</row>
    <row r="758" spans="2:53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</row>
    <row r="759" spans="2:53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</row>
    <row r="760" spans="2:53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</row>
    <row r="761" spans="2:53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</row>
    <row r="762" spans="2:53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</row>
    <row r="763" spans="2:53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</row>
    <row r="764" spans="2:53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</row>
    <row r="765" spans="2:53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</row>
    <row r="766" spans="2:53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</row>
    <row r="767" spans="2:53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</row>
    <row r="768" spans="2:53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</row>
    <row r="769" spans="2:53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</row>
    <row r="770" spans="2:53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</row>
    <row r="771" spans="2:53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</row>
    <row r="772" spans="2:53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</row>
    <row r="773" spans="2:53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</row>
    <row r="774" spans="2:53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</row>
    <row r="775" spans="2:53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</row>
    <row r="776" spans="2:53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</row>
    <row r="777" spans="2:53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</row>
    <row r="778" spans="2:53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</row>
    <row r="779" spans="2:53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</row>
    <row r="780" spans="2:53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</row>
    <row r="781" spans="2:53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</row>
    <row r="782" spans="2:53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</row>
    <row r="783" spans="2:53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</row>
    <row r="784" spans="2:53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</row>
    <row r="785" spans="2:53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</row>
    <row r="786" spans="2:53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</row>
    <row r="787" spans="2:53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</row>
    <row r="788" spans="2:53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</row>
    <row r="789" spans="2:53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</row>
    <row r="790" spans="2:53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</row>
    <row r="791" spans="2:53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</row>
    <row r="792" spans="2:53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</row>
    <row r="793" spans="2:53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</row>
    <row r="794" spans="2:53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</row>
    <row r="795" spans="2:53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</row>
    <row r="796" spans="2:53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</row>
    <row r="797" spans="2:53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</row>
    <row r="798" spans="2:53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</row>
    <row r="799" spans="2:53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</row>
    <row r="800" spans="2:53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</row>
    <row r="801" spans="2:53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</row>
    <row r="802" spans="2:53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</row>
    <row r="803" spans="2:53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</row>
    <row r="804" spans="2:53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</row>
    <row r="805" spans="2:53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</row>
    <row r="806" spans="2:53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</row>
    <row r="807" spans="2:53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</row>
    <row r="808" spans="2:53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</row>
    <row r="809" spans="2:53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</row>
    <row r="810" spans="2:53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</row>
    <row r="811" spans="2:53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</row>
    <row r="812" spans="2:53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</row>
    <row r="813" spans="2:53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</row>
    <row r="814" spans="2:53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</row>
    <row r="815" spans="2:53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</row>
    <row r="816" spans="2:53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</row>
    <row r="817" spans="2:53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</row>
    <row r="818" spans="2:53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</row>
    <row r="819" spans="2:53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</row>
    <row r="820" spans="2:53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</row>
    <row r="821" spans="2:53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</row>
    <row r="822" spans="2:53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</row>
    <row r="823" spans="2:53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</row>
    <row r="824" spans="2:53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</row>
    <row r="825" spans="2:53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</row>
    <row r="826" spans="2:53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</row>
    <row r="827" spans="2:53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</row>
    <row r="828" spans="2:53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</row>
    <row r="829" spans="2:53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</row>
    <row r="830" spans="2:53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</row>
    <row r="831" spans="2:53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</row>
    <row r="832" spans="2:53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</row>
    <row r="833" spans="2:53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</row>
    <row r="834" spans="2:53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</row>
    <row r="835" spans="2:53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</row>
    <row r="836" spans="2:53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</row>
    <row r="837" spans="2:53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</row>
    <row r="838" spans="2:53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</row>
    <row r="839" spans="2:53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</row>
    <row r="840" spans="2:53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</row>
    <row r="841" spans="2:53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</row>
    <row r="842" spans="2:53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</row>
    <row r="843" spans="2:53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</row>
    <row r="844" spans="2:53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</row>
    <row r="845" spans="2:53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</row>
    <row r="846" spans="2:53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</row>
    <row r="847" spans="2:53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</row>
    <row r="848" spans="2:53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</row>
    <row r="849" spans="2:53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</row>
    <row r="850" spans="2:53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</row>
    <row r="851" spans="2:53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</row>
    <row r="852" spans="2:53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</row>
    <row r="853" spans="2:53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</row>
    <row r="854" spans="2:53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</row>
    <row r="855" spans="2:53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</row>
    <row r="856" spans="2:53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</row>
    <row r="857" spans="2:53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</row>
    <row r="858" spans="2:53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</row>
    <row r="859" spans="2:53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</row>
    <row r="860" spans="2:53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</row>
    <row r="861" spans="2:53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</row>
    <row r="862" spans="2:53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</row>
    <row r="863" spans="2:53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</row>
    <row r="864" spans="2:53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</row>
    <row r="865" spans="2:53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</row>
    <row r="866" spans="2:53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</row>
    <row r="867" spans="2:53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</row>
    <row r="868" spans="2:53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</row>
    <row r="869" spans="2:53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</row>
    <row r="870" spans="2:53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</row>
    <row r="871" spans="2:53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</row>
    <row r="872" spans="2:53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</row>
    <row r="873" spans="2:53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</row>
    <row r="874" spans="2:53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</row>
    <row r="875" spans="2:53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</row>
    <row r="876" spans="2:53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</row>
    <row r="877" spans="2:53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</row>
    <row r="878" spans="2:53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</row>
    <row r="879" spans="2:53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</row>
    <row r="880" spans="2:53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</row>
    <row r="881" spans="2:53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</row>
    <row r="882" spans="2:53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</row>
    <row r="883" spans="2:53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</row>
    <row r="884" spans="2:53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</row>
    <row r="885" spans="2:53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</row>
    <row r="886" spans="2:53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</row>
    <row r="887" spans="2:53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</row>
    <row r="888" spans="2:53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</row>
    <row r="889" spans="2:53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</row>
    <row r="890" spans="2:53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</row>
    <row r="891" spans="2:53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</row>
    <row r="892" spans="2:53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</row>
    <row r="893" spans="2:53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</row>
    <row r="894" spans="2:53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</row>
    <row r="895" spans="2:53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</row>
    <row r="896" spans="2:53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</row>
    <row r="897" spans="2:53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</row>
    <row r="898" spans="2:53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</row>
    <row r="899" spans="2:53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</row>
    <row r="900" spans="2:53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</row>
    <row r="901" spans="2:53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</row>
    <row r="902" spans="2:53"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</row>
    <row r="903" spans="2:53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</row>
    <row r="904" spans="2:53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</row>
    <row r="905" spans="2:53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</row>
    <row r="906" spans="2:53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</row>
    <row r="907" spans="2:53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</row>
    <row r="908" spans="2:53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</row>
    <row r="909" spans="2:53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</row>
    <row r="910" spans="2:53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</row>
    <row r="911" spans="2:53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</row>
    <row r="912" spans="2:53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</row>
    <row r="913" spans="2:53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</row>
    <row r="914" spans="2:53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</row>
    <row r="915" spans="2:53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</row>
    <row r="916" spans="2:53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</row>
    <row r="917" spans="2:53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</row>
    <row r="918" spans="2:53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</row>
    <row r="919" spans="2:53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</row>
    <row r="920" spans="2:53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</row>
    <row r="921" spans="2:53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</row>
    <row r="922" spans="2:53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</row>
    <row r="923" spans="2:53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</row>
    <row r="924" spans="2:53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</row>
    <row r="925" spans="2:53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</row>
    <row r="926" spans="2:53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</row>
    <row r="927" spans="2:53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</row>
    <row r="928" spans="2:53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</row>
    <row r="929" spans="2:53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</row>
    <row r="930" spans="2:53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</row>
    <row r="931" spans="2:53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</row>
    <row r="932" spans="2:53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</row>
    <row r="933" spans="2:53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</row>
    <row r="934" spans="2:53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</row>
    <row r="935" spans="2:53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</row>
    <row r="936" spans="2:53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</row>
    <row r="937" spans="2:53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</row>
    <row r="938" spans="2:53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</row>
    <row r="939" spans="2:53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</row>
    <row r="940" spans="2:53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</row>
    <row r="941" spans="2:53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</row>
    <row r="942" spans="2:53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</row>
    <row r="943" spans="2:53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</row>
    <row r="944" spans="2:53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</row>
    <row r="945" spans="2:53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</row>
    <row r="946" spans="2:53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</row>
    <row r="947" spans="2:53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</row>
    <row r="948" spans="2:53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</row>
    <row r="949" spans="2:53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</row>
    <row r="950" spans="2:53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</row>
    <row r="951" spans="2:53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</row>
    <row r="952" spans="2:53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</row>
    <row r="953" spans="2:53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</row>
    <row r="954" spans="2:53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</row>
    <row r="955" spans="2:53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</row>
    <row r="956" spans="2:53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</row>
    <row r="957" spans="2:53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</row>
    <row r="958" spans="2:53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</row>
    <row r="959" spans="2:53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</row>
    <row r="960" spans="2:53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</row>
    <row r="961" spans="2:53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</row>
    <row r="962" spans="2:53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</row>
    <row r="963" spans="2:53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</row>
    <row r="964" spans="2:53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</row>
    <row r="965" spans="2:53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</row>
    <row r="966" spans="2:53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</row>
    <row r="967" spans="2:53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</row>
    <row r="968" spans="2:53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</row>
    <row r="969" spans="2:53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</row>
    <row r="970" spans="2:53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</row>
    <row r="971" spans="2:53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</row>
    <row r="972" spans="2:53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</row>
    <row r="973" spans="2:53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</row>
    <row r="974" spans="2:53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</row>
    <row r="975" spans="2:53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</row>
    <row r="976" spans="2:53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</row>
    <row r="977" spans="2:53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</row>
    <row r="978" spans="2:53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</row>
    <row r="979" spans="2:53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</row>
    <row r="980" spans="2:53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</row>
    <row r="981" spans="2:53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</row>
    <row r="982" spans="2:53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</row>
    <row r="983" spans="2:53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</row>
    <row r="984" spans="2:53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</row>
    <row r="985" spans="2:53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</row>
    <row r="986" spans="2:53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</row>
    <row r="987" spans="2:53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</row>
    <row r="988" spans="2:53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</row>
    <row r="989" spans="2:53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</row>
    <row r="990" spans="2:53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</row>
    <row r="991" spans="2:53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</row>
    <row r="992" spans="2:53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</row>
    <row r="993" spans="2:53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</row>
    <row r="994" spans="2:53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</row>
    <row r="995" spans="2:53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</row>
    <row r="996" spans="2:53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</row>
    <row r="997" spans="2:53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</row>
    <row r="998" spans="2:53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</row>
    <row r="999" spans="2:53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</row>
    <row r="1000" spans="2:53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</row>
    <row r="1001" spans="2:53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</row>
    <row r="1002" spans="2:53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</row>
    <row r="1003" spans="2:53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</row>
    <row r="1004" spans="2:53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</row>
    <row r="1005" spans="2:53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</row>
    <row r="1006" spans="2:53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</row>
    <row r="1007" spans="2:53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</row>
    <row r="1008" spans="2:53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</row>
    <row r="1009" spans="2:53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</row>
    <row r="1010" spans="2:53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</row>
    <row r="1011" spans="2:53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</row>
    <row r="1012" spans="2:53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</row>
    <row r="1013" spans="2:53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</row>
    <row r="1014" spans="2:53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</row>
    <row r="1015" spans="2:53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</row>
    <row r="1016" spans="2:53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</row>
    <row r="1017" spans="2:53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</row>
    <row r="1018" spans="2:53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</row>
    <row r="1019" spans="2:53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</row>
    <row r="1020" spans="2:53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</row>
    <row r="1021" spans="2:53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</row>
    <row r="1022" spans="2:53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</row>
    <row r="1023" spans="2:53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</row>
    <row r="1024" spans="2:53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</row>
    <row r="1025" spans="2:53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</row>
    <row r="1026" spans="2:53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</row>
    <row r="1027" spans="2:53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</row>
    <row r="1028" spans="2:53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</row>
    <row r="1029" spans="2:53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</row>
    <row r="1030" spans="2:53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</row>
    <row r="1031" spans="2:53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</row>
    <row r="1032" spans="2:53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</row>
    <row r="1033" spans="2:53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</row>
    <row r="1034" spans="2:53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</row>
    <row r="1035" spans="2:53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</row>
    <row r="1036" spans="2:53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</row>
    <row r="1037" spans="2:53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</row>
    <row r="1038" spans="2:53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</row>
    <row r="1039" spans="2:53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</row>
    <row r="1040" spans="2:53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</row>
    <row r="1041" spans="2:53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</row>
    <row r="1042" spans="2:53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</row>
    <row r="1043" spans="2:53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</row>
    <row r="1044" spans="2:53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</row>
    <row r="1045" spans="2:53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</row>
    <row r="1046" spans="2:53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</row>
    <row r="1047" spans="2:53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</row>
    <row r="1048" spans="2:53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</row>
    <row r="1049" spans="2:53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</row>
    <row r="1050" spans="2:53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</row>
    <row r="1051" spans="2:53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</row>
    <row r="1052" spans="2:53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</row>
    <row r="1053" spans="2:53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</row>
    <row r="1054" spans="2:53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</row>
    <row r="1055" spans="2:53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</row>
    <row r="1056" spans="2:53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</row>
    <row r="1057" spans="2:53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</row>
    <row r="1058" spans="2:53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</row>
    <row r="1059" spans="2:53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</row>
    <row r="1060" spans="2:53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</row>
    <row r="1061" spans="2:53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</row>
    <row r="1062" spans="2:53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</row>
    <row r="1063" spans="2:53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</row>
    <row r="1064" spans="2:53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</row>
    <row r="1065" spans="2:53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</row>
    <row r="1066" spans="2:53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</row>
    <row r="1067" spans="2:53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</row>
    <row r="1068" spans="2:53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</row>
    <row r="1069" spans="2:53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</row>
    <row r="1070" spans="2:53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</row>
    <row r="1071" spans="2:53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</row>
    <row r="1072" spans="2:53"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</row>
    <row r="1073" spans="2:53"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</row>
    <row r="1074" spans="2:53"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</row>
    <row r="1075" spans="2:53"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</row>
    <row r="1076" spans="2:53"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</row>
    <row r="1077" spans="2:53"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</row>
    <row r="1078" spans="2:53"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</row>
    <row r="1079" spans="2:53"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</row>
    <row r="1080" spans="2:53"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</row>
    <row r="1081" spans="2:53"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</row>
    <row r="1082" spans="2:53"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</row>
    <row r="1083" spans="2:53"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</row>
    <row r="1084" spans="2:53"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</row>
    <row r="1085" spans="2:53"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</row>
    <row r="1086" spans="2:53"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</row>
    <row r="1087" spans="2:53"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</row>
    <row r="1088" spans="2:53"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</row>
    <row r="1089" spans="2:53"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</row>
    <row r="1090" spans="2:53"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</row>
    <row r="1091" spans="2:53"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</row>
    <row r="1092" spans="2:53"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</row>
    <row r="1093" spans="2:53"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</row>
    <row r="1094" spans="2:53"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</row>
    <row r="1095" spans="2:53"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</row>
    <row r="1096" spans="2:53"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</row>
    <row r="1097" spans="2:53"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</row>
    <row r="1098" spans="2:53"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</row>
    <row r="1099" spans="2:53"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</row>
    <row r="1100" spans="2:53"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</row>
    <row r="1101" spans="2:53"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</row>
    <row r="1102" spans="2:53"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</row>
    <row r="1103" spans="2:53"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</row>
    <row r="1104" spans="2:53"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</row>
    <row r="1105" spans="2:53"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</row>
    <row r="1106" spans="2:53"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</row>
    <row r="1107" spans="2:53"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</row>
    <row r="1108" spans="2:53"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</row>
    <row r="1109" spans="2:53"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</row>
    <row r="1110" spans="2:53"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</row>
    <row r="1111" spans="2:53"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</row>
    <row r="1112" spans="2:53"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</row>
    <row r="1113" spans="2:53"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</row>
    <row r="1114" spans="2:53"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</row>
    <row r="1115" spans="2:53"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</row>
    <row r="1116" spans="2:53"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</row>
    <row r="1117" spans="2:53"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</row>
    <row r="1118" spans="2:53"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</row>
    <row r="1119" spans="2:53"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</row>
    <row r="1120" spans="2:53"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</row>
    <row r="1121" spans="2:53"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</row>
    <row r="1122" spans="2:53"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</row>
    <row r="1123" spans="2:53"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</row>
    <row r="1124" spans="2:53"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</row>
    <row r="1125" spans="2:53"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</row>
    <row r="1126" spans="2:53"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</row>
    <row r="1127" spans="2:53"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</row>
    <row r="1128" spans="2:53"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</row>
    <row r="1129" spans="2:53"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</row>
    <row r="1130" spans="2:53"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</row>
    <row r="1131" spans="2:53"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</row>
    <row r="1132" spans="2:53"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</row>
    <row r="1133" spans="2:53"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</row>
    <row r="1134" spans="2:53"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</row>
    <row r="1135" spans="2:53"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</row>
    <row r="1136" spans="2:53"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</row>
    <row r="1137" spans="2:53"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</row>
    <row r="1138" spans="2:53"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</row>
    <row r="1139" spans="2:53"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</row>
    <row r="1140" spans="2:53"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</row>
    <row r="1141" spans="2:53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</row>
    <row r="1142" spans="2:53"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</row>
    <row r="1143" spans="2:53"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</row>
    <row r="1144" spans="2:53"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</row>
    <row r="1145" spans="2:53"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</row>
    <row r="1146" spans="2:53"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</row>
    <row r="1147" spans="2:53"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</row>
    <row r="1148" spans="2:53"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</row>
    <row r="1149" spans="2:53"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</row>
    <row r="1150" spans="2:53"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</row>
    <row r="1151" spans="2:53"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</row>
    <row r="1152" spans="2:53"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</row>
    <row r="1153" spans="2:53"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</row>
    <row r="1154" spans="2:53"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</row>
    <row r="1155" spans="2:53"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</row>
    <row r="1156" spans="2:53"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</row>
    <row r="1157" spans="2:53"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</row>
    <row r="1158" spans="2:53"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</row>
    <row r="1159" spans="2:53"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</row>
    <row r="1160" spans="2:53"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</row>
    <row r="1161" spans="2:53"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</row>
    <row r="1162" spans="2:53"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</row>
    <row r="1163" spans="2:53"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</row>
    <row r="1164" spans="2:53"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</row>
    <row r="1165" spans="2:53"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</row>
    <row r="1166" spans="2:53"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</row>
    <row r="1167" spans="2:53"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</row>
    <row r="1168" spans="2:53"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</row>
    <row r="1169" spans="2:53"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</row>
    <row r="1170" spans="2:53"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</row>
    <row r="1171" spans="2:53"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</row>
    <row r="1172" spans="2:53"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</row>
    <row r="1173" spans="2:53"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</row>
    <row r="1174" spans="2:53"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</row>
    <row r="1175" spans="2:53"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</row>
    <row r="1176" spans="2:53"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</row>
    <row r="1177" spans="2:53"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</row>
    <row r="1178" spans="2:53"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</row>
    <row r="1179" spans="2:53"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</row>
    <row r="1180" spans="2:53"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</row>
    <row r="1181" spans="2:53"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</row>
    <row r="1182" spans="2:53"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</row>
    <row r="1183" spans="2:53"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</row>
    <row r="1184" spans="2:53"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</row>
    <row r="1185" spans="2:53"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</row>
    <row r="1186" spans="2:53"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</row>
    <row r="1187" spans="2:53"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</row>
    <row r="1188" spans="2:53"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</row>
    <row r="1189" spans="2:53"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</row>
    <row r="1190" spans="2:53"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</row>
    <row r="1191" spans="2:53"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</row>
    <row r="1192" spans="2:53"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</row>
    <row r="1193" spans="2:53"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</row>
    <row r="1194" spans="2:53"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</row>
    <row r="1195" spans="2:53"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</row>
    <row r="1196" spans="2:53"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</row>
    <row r="1197" spans="2:53"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</row>
    <row r="1198" spans="2:53"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</row>
    <row r="1199" spans="2:53"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</row>
    <row r="1200" spans="2:53"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</row>
    <row r="1201" spans="2:53"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</row>
    <row r="1202" spans="2:53"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</row>
    <row r="1203" spans="2:53"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</row>
    <row r="1204" spans="2:53"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</row>
    <row r="1205" spans="2:53"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</row>
    <row r="1206" spans="2:53"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</row>
    <row r="1207" spans="2:53"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</row>
    <row r="1208" spans="2:53"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</row>
    <row r="1209" spans="2:53"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</row>
    <row r="1210" spans="2:53"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</row>
    <row r="1211" spans="2:53"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</row>
    <row r="1212" spans="2:53"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</row>
    <row r="1213" spans="2:53"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</row>
    <row r="1214" spans="2:53"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</row>
    <row r="1215" spans="2:53"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</row>
    <row r="1216" spans="2:53"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</row>
    <row r="1217" spans="2:53"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</row>
    <row r="1218" spans="2:53"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</row>
    <row r="1219" spans="2:53"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</row>
    <row r="1220" spans="2:53"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</row>
    <row r="1221" spans="2:53"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</row>
    <row r="1222" spans="2:53"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</row>
    <row r="1223" spans="2:53"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</row>
    <row r="1224" spans="2:53"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</row>
    <row r="1225" spans="2:53"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</row>
    <row r="1226" spans="2:53"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</row>
    <row r="1227" spans="2:53"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</row>
    <row r="1228" spans="2:53"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</row>
    <row r="1229" spans="2:53"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</row>
    <row r="1230" spans="2:53"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</row>
    <row r="1231" spans="2:53"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</row>
    <row r="1232" spans="2:53"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</row>
    <row r="1233" spans="2:53"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</row>
    <row r="1234" spans="2:53"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</row>
    <row r="1235" spans="2:53"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</row>
    <row r="1236" spans="2:53"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</row>
    <row r="1237" spans="2:53"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</row>
    <row r="1238" spans="2:53"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</row>
    <row r="1239" spans="2:53"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</row>
    <row r="1240" spans="2:53"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</row>
    <row r="1241" spans="2:53"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</row>
    <row r="1242" spans="2:53"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</row>
    <row r="1243" spans="2:53"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</row>
    <row r="1244" spans="2:53"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</row>
    <row r="1245" spans="2:53"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</row>
    <row r="1246" spans="2:53"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</row>
    <row r="1247" spans="2:53"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</row>
    <row r="1248" spans="2:53"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</row>
    <row r="1249" spans="2:53"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</row>
    <row r="1250" spans="2:53"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</row>
    <row r="1251" spans="2:53"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</row>
    <row r="1252" spans="2:53"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</row>
    <row r="1253" spans="2:53"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</row>
    <row r="1254" spans="2:53"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</row>
    <row r="1255" spans="2:53"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</row>
    <row r="1256" spans="2:53"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</row>
    <row r="1257" spans="2:53"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</row>
    <row r="1258" spans="2:53"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</row>
    <row r="1259" spans="2:53"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</row>
    <row r="1260" spans="2:53"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</row>
    <row r="1261" spans="2:53"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</row>
    <row r="1262" spans="2:53"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</row>
    <row r="1263" spans="2:53"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</row>
    <row r="1264" spans="2:53"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</row>
    <row r="1265" spans="2:53"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</row>
    <row r="1266" spans="2:53"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</row>
    <row r="1267" spans="2:53"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</row>
    <row r="1268" spans="2:53"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</row>
    <row r="1269" spans="2:53"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</row>
    <row r="1270" spans="2:53"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</row>
    <row r="1271" spans="2:53"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</row>
    <row r="1272" spans="2:53"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</row>
    <row r="1273" spans="2:53"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</row>
    <row r="1274" spans="2:53"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</row>
    <row r="1275" spans="2:53"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</row>
    <row r="1276" spans="2:53"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</row>
    <row r="1277" spans="2:53"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</row>
    <row r="1278" spans="2:53"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</row>
    <row r="1279" spans="2:53"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</row>
    <row r="1280" spans="2:53"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</row>
    <row r="1281" spans="2:53"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</row>
    <row r="1282" spans="2:53"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</row>
    <row r="1283" spans="2:53"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</row>
    <row r="1284" spans="2:53"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</row>
    <row r="1285" spans="2:53"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</row>
    <row r="1286" spans="2:53"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</row>
    <row r="1287" spans="2:53"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</row>
    <row r="1288" spans="2:53"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</row>
    <row r="1289" spans="2:53"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</row>
    <row r="1290" spans="2:53"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</row>
    <row r="1291" spans="2:53"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</row>
    <row r="1292" spans="2:53"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</row>
    <row r="1293" spans="2:53"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</row>
    <row r="1294" spans="2:53"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</row>
    <row r="1295" spans="2:53"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</row>
    <row r="1296" spans="2:53"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</row>
    <row r="1297" spans="2:53"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</row>
    <row r="1298" spans="2:53"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</row>
    <row r="1299" spans="2:53"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</row>
    <row r="1300" spans="2:53"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</row>
    <row r="1301" spans="2:53"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</row>
    <row r="1302" spans="2:53"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</row>
    <row r="1303" spans="2:53"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</row>
    <row r="1304" spans="2:53"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</row>
    <row r="1305" spans="2:53"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</row>
    <row r="1306" spans="2:53"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</row>
    <row r="1307" spans="2:53"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</row>
    <row r="1308" spans="2:53"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</row>
    <row r="1309" spans="2:53"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</row>
    <row r="1310" spans="2:53"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</row>
    <row r="1311" spans="2:53"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</row>
    <row r="1312" spans="2:53"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</row>
    <row r="1313" spans="2:53"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</row>
    <row r="1314" spans="2:53"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</row>
    <row r="1315" spans="2:53"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</row>
    <row r="1316" spans="2:53"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</row>
    <row r="1317" spans="2:53"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</row>
    <row r="1318" spans="2:53"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</row>
    <row r="1319" spans="2:53"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</row>
    <row r="1320" spans="2:53"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</row>
    <row r="1321" spans="2:53"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</row>
    <row r="1322" spans="2:53"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</row>
    <row r="1323" spans="2:53"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</row>
    <row r="1324" spans="2:53"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</row>
    <row r="1325" spans="2:53"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</row>
    <row r="1326" spans="2:53"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</row>
    <row r="1327" spans="2:53"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</row>
    <row r="1328" spans="2:53"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</row>
    <row r="1329" spans="2:53"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</row>
    <row r="1330" spans="2:53"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</row>
    <row r="1331" spans="2:53"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</row>
    <row r="1332" spans="2:53"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</row>
    <row r="1333" spans="2:53"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</row>
    <row r="1334" spans="2:53"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</row>
    <row r="1335" spans="2:53"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</row>
    <row r="1336" spans="2:53"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</row>
    <row r="1337" spans="2:53"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</row>
    <row r="1338" spans="2:53"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</row>
    <row r="1339" spans="2:53"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</row>
    <row r="1340" spans="2:53"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</row>
    <row r="1341" spans="2:53"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</row>
    <row r="1342" spans="2:53"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</row>
    <row r="1343" spans="2:53"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</row>
    <row r="1344" spans="2:53"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</row>
    <row r="1345" spans="2:53"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</row>
    <row r="1346" spans="2:53"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</row>
    <row r="1347" spans="2:53"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</row>
    <row r="1348" spans="2:53"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</row>
    <row r="1349" spans="2:53"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</row>
    <row r="1350" spans="2:53"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</row>
    <row r="1351" spans="2:53"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</row>
    <row r="1352" spans="2:53"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</row>
    <row r="1353" spans="2:53"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</row>
    <row r="1354" spans="2:53"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</row>
    <row r="1355" spans="2:53"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</row>
    <row r="1356" spans="2:53"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</row>
    <row r="1357" spans="2:53"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</row>
    <row r="1358" spans="2:53"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</row>
    <row r="1359" spans="2:53"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</row>
    <row r="1360" spans="2:53"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</row>
    <row r="1361" spans="2:53"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</row>
    <row r="1362" spans="2:53"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</row>
    <row r="1363" spans="2:53"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</row>
    <row r="1364" spans="2:53"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</row>
    <row r="1365" spans="2:53"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</row>
    <row r="1366" spans="2:53"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</row>
    <row r="1367" spans="2:53"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</row>
    <row r="1368" spans="2:53"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</row>
    <row r="1369" spans="2:53"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</row>
    <row r="1370" spans="2:53"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</row>
    <row r="1371" spans="2:53"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</row>
    <row r="1372" spans="2:53"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</row>
    <row r="1373" spans="2:53"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</row>
    <row r="1374" spans="2:53"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</row>
    <row r="1375" spans="2:53"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</row>
    <row r="1376" spans="2:53"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</row>
    <row r="1377" spans="2:53"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</row>
    <row r="1378" spans="2:53"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</row>
    <row r="1379" spans="2:53"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</row>
    <row r="1380" spans="2:53"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</row>
    <row r="1381" spans="2:53"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</row>
    <row r="1382" spans="2:53"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</row>
    <row r="1383" spans="2:53"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</row>
    <row r="1384" spans="2:53"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</row>
    <row r="1385" spans="2:53"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</row>
    <row r="1386" spans="2:53"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</row>
    <row r="1387" spans="2:53"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</row>
    <row r="1388" spans="2:53"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</row>
    <row r="1389" spans="2:53"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</row>
    <row r="1390" spans="2:53"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</row>
    <row r="1391" spans="2:53"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</row>
    <row r="1392" spans="2:53"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</row>
    <row r="1393" spans="2:53"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</row>
    <row r="1394" spans="2:53"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</row>
    <row r="1395" spans="2:53"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</row>
    <row r="1396" spans="2:53"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</row>
    <row r="1397" spans="2:53"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</row>
    <row r="1398" spans="2:53"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</row>
    <row r="1399" spans="2:53"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</row>
    <row r="1400" spans="2:53"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</row>
    <row r="1401" spans="2:53"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</row>
    <row r="1402" spans="2:53"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</row>
    <row r="1403" spans="2:53"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</row>
    <row r="1404" spans="2:53"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</row>
    <row r="1405" spans="2:53"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</row>
    <row r="1406" spans="2:53"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</row>
    <row r="1407" spans="2:53"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</row>
    <row r="1408" spans="2:53"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</row>
    <row r="1409" spans="2:53"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</row>
    <row r="1410" spans="2:53"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</row>
    <row r="1411" spans="2:53"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</row>
    <row r="1412" spans="2:53"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</row>
    <row r="1413" spans="2:53"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</row>
    <row r="1414" spans="2:53"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</row>
    <row r="1415" spans="2:53"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</row>
    <row r="1416" spans="2:53"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</row>
    <row r="1417" spans="2:53"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</row>
    <row r="1418" spans="2:53"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</row>
    <row r="1419" spans="2:53"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</row>
    <row r="1420" spans="2:53"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</row>
    <row r="1421" spans="2:53"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</row>
    <row r="1422" spans="2:53"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</row>
    <row r="1423" spans="2:53"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</row>
    <row r="1424" spans="2:53"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</row>
    <row r="1425" spans="2:53"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</row>
    <row r="1426" spans="2:53"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</row>
    <row r="1427" spans="2:53"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</row>
    <row r="1428" spans="2:53"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</row>
    <row r="1429" spans="2:53"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</row>
    <row r="1430" spans="2:53"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</row>
    <row r="1431" spans="2:53"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</row>
    <row r="1432" spans="2:53"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</row>
    <row r="1433" spans="2:53"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</row>
    <row r="1434" spans="2:53"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</row>
    <row r="1435" spans="2:53"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</row>
    <row r="1436" spans="2:53"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</row>
    <row r="1437" spans="2:53"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</row>
    <row r="1438" spans="2:53"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</row>
    <row r="1439" spans="2:53"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</row>
    <row r="1440" spans="2:53"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</row>
    <row r="1441" spans="2:53"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</row>
    <row r="1442" spans="2:53"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</row>
    <row r="1443" spans="2:53"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</row>
    <row r="1444" spans="2:53"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</row>
    <row r="1445" spans="2:53"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</row>
    <row r="1446" spans="2:53"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</row>
    <row r="1447" spans="2:53"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</row>
    <row r="1448" spans="2:53"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</row>
    <row r="1449" spans="2:53"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</row>
    <row r="1450" spans="2:53"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</row>
    <row r="1451" spans="2:53"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</row>
    <row r="1452" spans="2:53"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</row>
    <row r="1453" spans="2:53"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</row>
    <row r="1454" spans="2:53"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</row>
    <row r="1455" spans="2:53"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</row>
    <row r="1456" spans="2:53"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</row>
    <row r="1457" spans="2:53"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</row>
    <row r="1458" spans="2:53"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</row>
    <row r="1459" spans="2:53"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</row>
    <row r="1460" spans="2:53"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</row>
    <row r="1461" spans="2:53"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</row>
    <row r="1462" spans="2:53"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</row>
    <row r="1463" spans="2:53"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</row>
    <row r="1464" spans="2:53"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</row>
    <row r="1465" spans="2:53"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</row>
    <row r="1466" spans="2:53"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</row>
    <row r="1467" spans="2:53"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</row>
    <row r="1468" spans="2:53"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</row>
    <row r="1469" spans="2:53"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</row>
    <row r="1470" spans="2:53"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</row>
    <row r="1471" spans="2:53"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</row>
    <row r="1472" spans="2:53"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</row>
    <row r="1473" spans="2:53"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</row>
    <row r="1474" spans="2:53"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</row>
    <row r="1475" spans="2:53"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</row>
    <row r="1476" spans="2:53"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</row>
    <row r="1477" spans="2:53"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</row>
    <row r="1478" spans="2:53"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</row>
    <row r="1479" spans="2:53"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</row>
    <row r="1480" spans="2:53"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</row>
    <row r="1481" spans="2:53"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</row>
    <row r="1482" spans="2:53"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</row>
    <row r="1483" spans="2:53"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</row>
    <row r="1484" spans="2:53"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</row>
    <row r="1485" spans="2:53"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</row>
    <row r="1486" spans="2:53"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</row>
    <row r="1487" spans="2:53"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</row>
    <row r="1488" spans="2:53"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</row>
    <row r="1489" spans="2:53"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</row>
    <row r="1490" spans="2:53"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</row>
    <row r="1491" spans="2:53"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</row>
    <row r="1492" spans="2:53"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</row>
    <row r="1493" spans="2:53"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</row>
    <row r="1494" spans="2:53"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</row>
    <row r="1495" spans="2:53"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</row>
    <row r="1496" spans="2:53"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</row>
    <row r="1497" spans="2:53"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</row>
    <row r="1498" spans="2:53"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</row>
    <row r="1499" spans="2:53"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</row>
    <row r="1500" spans="2:53"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</row>
    <row r="1501" spans="2:53"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</row>
    <row r="1502" spans="2:53"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</row>
    <row r="1503" spans="2:53"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</row>
    <row r="1504" spans="2:53"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</row>
    <row r="1505" spans="2:53"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</row>
    <row r="1506" spans="2:53"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</row>
    <row r="1507" spans="2:53"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</row>
    <row r="1508" spans="2:53"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</row>
    <row r="1509" spans="2:53"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</row>
    <row r="1510" spans="2:53"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</row>
    <row r="1511" spans="2:53"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</row>
    <row r="1512" spans="2:53"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</row>
    <row r="1513" spans="2:53"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</row>
    <row r="1514" spans="2:53"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</row>
    <row r="1515" spans="2:53"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</row>
    <row r="1516" spans="2:53"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</row>
    <row r="1517" spans="2:53"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</row>
    <row r="1518" spans="2:53"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</row>
    <row r="1519" spans="2:53"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</row>
    <row r="1520" spans="2:53"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</row>
    <row r="1521" spans="2:53"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</row>
    <row r="1522" spans="2:53"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</row>
    <row r="1523" spans="2:53"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</row>
    <row r="1524" spans="2:53"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</row>
    <row r="1525" spans="2:53"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</row>
    <row r="1526" spans="2:53"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</row>
    <row r="1527" spans="2:53"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</row>
    <row r="1528" spans="2:53"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</row>
    <row r="1529" spans="2:53"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</row>
    <row r="1530" spans="2:53"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</row>
    <row r="1531" spans="2:53"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</row>
    <row r="1532" spans="2:53"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</row>
    <row r="1533" spans="2:53"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</row>
    <row r="1534" spans="2:53"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</row>
    <row r="1535" spans="2:53"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</row>
    <row r="1536" spans="2:53"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</row>
    <row r="1537" spans="2:53"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</row>
    <row r="1538" spans="2:53"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</row>
    <row r="1539" spans="2:53"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</row>
    <row r="1540" spans="2:53"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</row>
    <row r="1541" spans="2:53"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</row>
    <row r="1542" spans="2:53"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</row>
    <row r="1543" spans="2:53"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</row>
    <row r="1544" spans="2:53"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</row>
    <row r="1545" spans="2:53"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</row>
    <row r="1546" spans="2:53"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</row>
    <row r="1547" spans="2:53"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</row>
    <row r="1548" spans="2:53"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</row>
    <row r="1549" spans="2:53"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</row>
    <row r="1550" spans="2:53"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</row>
    <row r="1551" spans="2:53"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</row>
    <row r="1552" spans="2:53"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</row>
    <row r="1553" spans="2:53"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</row>
    <row r="1554" spans="2:53"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</row>
    <row r="1555" spans="2:53"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</row>
    <row r="1556" spans="2:53"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</row>
    <row r="1557" spans="2:53"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</row>
    <row r="1558" spans="2:53"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</row>
    <row r="1559" spans="2:53"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</row>
    <row r="1560" spans="2:53"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</row>
    <row r="1561" spans="2:53"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</row>
    <row r="1562" spans="2:53"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</row>
    <row r="1563" spans="2:53"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</row>
    <row r="1564" spans="2:53"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</row>
    <row r="1565" spans="2:53"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</row>
    <row r="1566" spans="2:53"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</row>
    <row r="1567" spans="2:53"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</row>
    <row r="1568" spans="2:53"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</row>
    <row r="1569" spans="2:53"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</row>
    <row r="1570" spans="2:53"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</row>
    <row r="1571" spans="2:53"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</row>
    <row r="1572" spans="2:53"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</row>
    <row r="1573" spans="2:53"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</row>
    <row r="1574" spans="2:53"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</row>
    <row r="1575" spans="2:53"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</row>
    <row r="1576" spans="2:53"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</row>
    <row r="1577" spans="2:53"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</row>
    <row r="1578" spans="2:53"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</row>
    <row r="1579" spans="2:53"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</row>
    <row r="1580" spans="2:53"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</row>
    <row r="1581" spans="2:53"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  <c r="AL1581" s="13"/>
      <c r="AM1581" s="13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</row>
    <row r="1582" spans="2:53"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</row>
    <row r="1583" spans="2:53"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</row>
    <row r="1584" spans="2:53"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</row>
    <row r="1585" spans="2:53"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</row>
    <row r="1586" spans="2:53"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</row>
    <row r="1587" spans="2:53"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</row>
    <row r="1588" spans="2:53"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</row>
    <row r="1589" spans="2:53"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</row>
    <row r="1590" spans="2:53"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</row>
    <row r="1591" spans="2:53"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</row>
    <row r="1592" spans="2:53"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</row>
    <row r="1593" spans="2:53"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</row>
    <row r="1594" spans="2:53"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</row>
    <row r="1595" spans="2:53"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  <c r="AL1595" s="13"/>
      <c r="AM1595" s="13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</row>
    <row r="1596" spans="2:53"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</row>
    <row r="1597" spans="2:53"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</row>
    <row r="1598" spans="2:53"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</row>
    <row r="1599" spans="2:53"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</row>
    <row r="1600" spans="2:53"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</row>
    <row r="1601" spans="2:53"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</row>
    <row r="1602" spans="2:53"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</row>
    <row r="1603" spans="2:53"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</row>
    <row r="1604" spans="2:53"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</row>
    <row r="1605" spans="2:53"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</row>
    <row r="1606" spans="2:53"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</row>
    <row r="1607" spans="2:53"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</row>
    <row r="1608" spans="2:53"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</row>
    <row r="1609" spans="2:53"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</row>
    <row r="1610" spans="2:53"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</row>
    <row r="1611" spans="2:53"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</row>
    <row r="1612" spans="2:53"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</row>
    <row r="1613" spans="2:53"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</row>
    <row r="1614" spans="2:53"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</row>
    <row r="1615" spans="2:53"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</row>
    <row r="1616" spans="2:53"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</row>
    <row r="1617" spans="2:53"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</row>
    <row r="1618" spans="2:53"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</row>
    <row r="1619" spans="2:53"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  <c r="AL1619" s="13"/>
      <c r="AM1619" s="13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</row>
    <row r="1620" spans="2:53"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</row>
    <row r="1621" spans="2:53"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</row>
    <row r="1622" spans="2:53"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  <c r="AL1622" s="13"/>
      <c r="AM1622" s="13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</row>
    <row r="1623" spans="2:53"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  <c r="AL1623" s="13"/>
      <c r="AM1623" s="13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</row>
    <row r="1624" spans="2:53"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</row>
    <row r="1625" spans="2:53"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</row>
    <row r="1626" spans="2:53"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</row>
    <row r="1627" spans="2:53"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</row>
    <row r="1628" spans="2:53"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</row>
    <row r="1629" spans="2:53"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</row>
    <row r="1630" spans="2:53"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</row>
    <row r="1631" spans="2:53"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  <c r="AL1631" s="13"/>
      <c r="AM1631" s="13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</row>
    <row r="1632" spans="2:53"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</row>
    <row r="1633" spans="2:53"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</row>
    <row r="1634" spans="2:53"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</row>
    <row r="1635" spans="2:53"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</row>
    <row r="1636" spans="2:53"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</row>
    <row r="1637" spans="2:53"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</row>
    <row r="1638" spans="2:53"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</row>
    <row r="1639" spans="2:53"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</row>
    <row r="1640" spans="2:53"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</row>
    <row r="1641" spans="2:53"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</row>
    <row r="1642" spans="2:53"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</row>
    <row r="1643" spans="2:53"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</row>
    <row r="1644" spans="2:53"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</row>
    <row r="1645" spans="2:53"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</row>
    <row r="1646" spans="2:53"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</row>
    <row r="1647" spans="2:53"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</row>
    <row r="1648" spans="2:53"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</row>
    <row r="1649" spans="2:53"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</row>
    <row r="1650" spans="2:53"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</row>
    <row r="1651" spans="2:53"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</row>
    <row r="1652" spans="2:53"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</row>
    <row r="1653" spans="2:53"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</row>
    <row r="1654" spans="2:53"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</row>
    <row r="1655" spans="2:53"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</row>
    <row r="1656" spans="2:53"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</row>
    <row r="1657" spans="2:53"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</row>
    <row r="1658" spans="2:53"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</row>
    <row r="1659" spans="2:53"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</row>
    <row r="1660" spans="2:53"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</row>
    <row r="1661" spans="2:53"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</row>
    <row r="1662" spans="2:53"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</row>
    <row r="1663" spans="2:53"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</row>
    <row r="1664" spans="2:53"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</row>
    <row r="1665" spans="2:53"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</row>
    <row r="1666" spans="2:53"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</row>
    <row r="1667" spans="2:53"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</row>
    <row r="1668" spans="2:53"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</row>
    <row r="1669" spans="2:53"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</row>
    <row r="1670" spans="2:53"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</row>
    <row r="1671" spans="2:53"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</row>
    <row r="1672" spans="2:53"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</row>
    <row r="1673" spans="2:53"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</row>
    <row r="1674" spans="2:53"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</row>
    <row r="1675" spans="2:53"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  <c r="AL1675" s="13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</row>
    <row r="1676" spans="2:53"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</row>
    <row r="1677" spans="2:53"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</row>
    <row r="1678" spans="2:53"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</row>
    <row r="1679" spans="2:53"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</row>
    <row r="1680" spans="2:53"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</row>
    <row r="1681" spans="2:53"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</row>
    <row r="1682" spans="2:53"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</row>
    <row r="1683" spans="2:53"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13"/>
      <c r="AL1683" s="13"/>
      <c r="AM1683" s="13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</row>
    <row r="1684" spans="2:53"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</row>
    <row r="1685" spans="2:53"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  <c r="AL1685" s="13"/>
      <c r="AM1685" s="13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</row>
    <row r="1686" spans="2:53"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</row>
    <row r="1687" spans="2:53"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  <c r="AL1687" s="13"/>
      <c r="AM1687" s="13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</row>
    <row r="1688" spans="2:53"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</row>
    <row r="1689" spans="2:53"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  <c r="AL1689" s="13"/>
      <c r="AM1689" s="13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</row>
    <row r="1690" spans="2:53"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</row>
    <row r="1691" spans="2:53"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</row>
    <row r="1692" spans="2:53"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</row>
    <row r="1693" spans="2:53"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</row>
    <row r="1694" spans="2:53"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</row>
    <row r="1695" spans="2:53"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  <c r="AL1695" s="13"/>
      <c r="AM1695" s="13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</row>
    <row r="1696" spans="2:53"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</row>
    <row r="1697" spans="2:53"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</row>
    <row r="1698" spans="2:53"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</row>
    <row r="1699" spans="2:53"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</row>
    <row r="1700" spans="2:53"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</row>
    <row r="1701" spans="2:53"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  <c r="AL1701" s="13"/>
      <c r="AM1701" s="13"/>
      <c r="AN1701" s="13"/>
      <c r="AO1701" s="13"/>
      <c r="AP1701" s="13"/>
      <c r="AQ1701" s="13"/>
      <c r="AR1701" s="13"/>
      <c r="AS1701" s="13"/>
      <c r="AT1701" s="13"/>
      <c r="AU1701" s="13"/>
      <c r="AV1701" s="13"/>
      <c r="AW1701" s="13"/>
      <c r="AX1701" s="13"/>
      <c r="AY1701" s="13"/>
      <c r="AZ1701" s="13"/>
      <c r="BA1701" s="13"/>
    </row>
    <row r="1702" spans="2:53"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</row>
    <row r="1703" spans="2:53"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</row>
    <row r="1704" spans="2:53"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</row>
    <row r="1705" spans="2:53"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</row>
    <row r="1706" spans="2:53"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</row>
    <row r="1707" spans="2:53"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</row>
    <row r="1708" spans="2:53"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</row>
    <row r="1709" spans="2:53"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</row>
    <row r="1710" spans="2:53"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</row>
    <row r="1711" spans="2:53"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</row>
    <row r="1712" spans="2:53"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</row>
    <row r="1713" spans="2:53"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</row>
    <row r="1714" spans="2:53"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</row>
    <row r="1715" spans="2:53"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</row>
    <row r="1716" spans="2:53"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</row>
    <row r="1717" spans="2:53"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  <c r="AL1717" s="13"/>
      <c r="AM1717" s="13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</row>
    <row r="1718" spans="2:53"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</row>
    <row r="1719" spans="2:53"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  <c r="AL1719" s="13"/>
      <c r="AM1719" s="13"/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</row>
    <row r="1720" spans="2:53"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</row>
    <row r="1721" spans="2:53"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</row>
    <row r="1722" spans="2:53"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</row>
    <row r="1723" spans="2:53"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</row>
    <row r="1724" spans="2:53"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</row>
    <row r="1725" spans="2:53"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</row>
    <row r="1726" spans="2:53"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</row>
    <row r="1727" spans="2:53"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</row>
    <row r="1728" spans="2:53"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</row>
    <row r="1729" spans="2:53"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</row>
    <row r="1730" spans="2:53"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</row>
    <row r="1731" spans="2:53"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</row>
    <row r="1732" spans="2:53"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</row>
    <row r="1733" spans="2:53"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</row>
    <row r="1734" spans="2:53"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</row>
    <row r="1735" spans="2:53"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</row>
    <row r="1736" spans="2:53"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</row>
    <row r="1737" spans="2:53"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</row>
    <row r="1738" spans="2:53"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</row>
    <row r="1739" spans="2:53"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</row>
    <row r="1740" spans="2:53"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</row>
    <row r="1741" spans="2:53"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</row>
    <row r="1742" spans="2:53"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</row>
    <row r="1743" spans="2:53"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</row>
    <row r="1744" spans="2:53"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  <c r="AL1744" s="13"/>
      <c r="AM1744" s="13"/>
      <c r="AN1744" s="13"/>
      <c r="AO1744" s="13"/>
      <c r="AP1744" s="13"/>
      <c r="AQ1744" s="13"/>
      <c r="AR1744" s="13"/>
      <c r="AS1744" s="13"/>
      <c r="AT1744" s="13"/>
      <c r="AU1744" s="13"/>
      <c r="AV1744" s="13"/>
      <c r="AW1744" s="13"/>
      <c r="AX1744" s="13"/>
      <c r="AY1744" s="13"/>
      <c r="AZ1744" s="13"/>
      <c r="BA1744" s="13"/>
    </row>
    <row r="1745" spans="2:53"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</row>
    <row r="1746" spans="2:53"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</row>
    <row r="1747" spans="2:53"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</row>
    <row r="1748" spans="2:53"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</row>
    <row r="1749" spans="2:53"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</row>
    <row r="1750" spans="2:53"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</row>
    <row r="1751" spans="2:53"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</row>
    <row r="1752" spans="2:53"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</row>
    <row r="1753" spans="2:53"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</row>
    <row r="1754" spans="2:53"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</row>
    <row r="1755" spans="2:53"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</row>
    <row r="1756" spans="2:53"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</row>
    <row r="1757" spans="2:53"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</row>
    <row r="1758" spans="2:53"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</row>
    <row r="1759" spans="2:53"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</row>
    <row r="1760" spans="2:53"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</row>
    <row r="1761" spans="2:53"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</row>
    <row r="1762" spans="2:53"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</row>
    <row r="1763" spans="2:53"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  <c r="AL1763" s="13"/>
      <c r="AM1763" s="13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</row>
    <row r="1764" spans="2:53"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</row>
    <row r="1765" spans="2:53"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</row>
    <row r="1766" spans="2:53"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</row>
    <row r="1767" spans="2:53"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</row>
    <row r="1768" spans="2:53"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</row>
    <row r="1769" spans="2:53"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</row>
    <row r="1770" spans="2:53"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</row>
    <row r="1771" spans="2:53"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</row>
    <row r="1772" spans="2:53"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</row>
    <row r="1773" spans="2:53"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</row>
    <row r="1774" spans="2:53"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  <c r="AL1774" s="13"/>
      <c r="AM1774" s="13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</row>
    <row r="1775" spans="2:53"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</row>
    <row r="1776" spans="2:53"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  <c r="AL1776" s="13"/>
      <c r="AM1776" s="13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</row>
    <row r="1777" spans="2:53"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</row>
    <row r="1778" spans="2:53"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</row>
    <row r="1779" spans="2:53"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K1779" s="13"/>
      <c r="AL1779" s="13"/>
      <c r="AM1779" s="13"/>
      <c r="AN1779" s="13"/>
      <c r="AO1779" s="13"/>
      <c r="AP1779" s="13"/>
      <c r="AQ1779" s="13"/>
      <c r="AR1779" s="13"/>
      <c r="AS1779" s="13"/>
      <c r="AT1779" s="13"/>
      <c r="AU1779" s="13"/>
      <c r="AV1779" s="13"/>
      <c r="AW1779" s="13"/>
      <c r="AX1779" s="13"/>
      <c r="AY1779" s="13"/>
      <c r="AZ1779" s="13"/>
      <c r="BA1779" s="13"/>
    </row>
    <row r="1780" spans="2:53"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</row>
    <row r="1781" spans="2:53"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13"/>
      <c r="AL1781" s="13"/>
      <c r="AM1781" s="13"/>
      <c r="AN1781" s="13"/>
      <c r="AO1781" s="13"/>
      <c r="AP1781" s="13"/>
      <c r="AQ1781" s="13"/>
      <c r="AR1781" s="13"/>
      <c r="AS1781" s="13"/>
      <c r="AT1781" s="13"/>
      <c r="AU1781" s="13"/>
      <c r="AV1781" s="13"/>
      <c r="AW1781" s="13"/>
      <c r="AX1781" s="13"/>
      <c r="AY1781" s="13"/>
      <c r="AZ1781" s="13"/>
      <c r="BA1781" s="13"/>
    </row>
    <row r="1782" spans="2:53"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  <c r="AL1782" s="13"/>
      <c r="AM1782" s="13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</row>
    <row r="1783" spans="2:53"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  <c r="AL1783" s="13"/>
      <c r="AM1783" s="13"/>
      <c r="AN1783" s="13"/>
      <c r="AO1783" s="13"/>
      <c r="AP1783" s="13"/>
      <c r="AQ1783" s="13"/>
      <c r="AR1783" s="13"/>
      <c r="AS1783" s="13"/>
      <c r="AT1783" s="13"/>
      <c r="AU1783" s="13"/>
      <c r="AV1783" s="13"/>
      <c r="AW1783" s="13"/>
      <c r="AX1783" s="13"/>
      <c r="AY1783" s="13"/>
      <c r="AZ1783" s="13"/>
      <c r="BA1783" s="13"/>
    </row>
    <row r="1784" spans="2:53"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</row>
    <row r="1785" spans="2:53"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  <c r="AL1785" s="13"/>
      <c r="AM1785" s="13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/>
      <c r="AX1785" s="13"/>
      <c r="AY1785" s="13"/>
      <c r="AZ1785" s="13"/>
      <c r="BA1785" s="13"/>
    </row>
    <row r="1786" spans="2:53"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  <c r="AO1786" s="13"/>
      <c r="AP1786" s="13"/>
      <c r="AQ1786" s="13"/>
      <c r="AR1786" s="13"/>
      <c r="AS1786" s="13"/>
      <c r="AT1786" s="13"/>
      <c r="AU1786" s="13"/>
      <c r="AV1786" s="13"/>
      <c r="AW1786" s="13"/>
      <c r="AX1786" s="13"/>
      <c r="AY1786" s="13"/>
      <c r="AZ1786" s="13"/>
      <c r="BA1786" s="13"/>
    </row>
    <row r="1787" spans="2:53"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13"/>
      <c r="AL1787" s="13"/>
      <c r="AM1787" s="13"/>
      <c r="AN1787" s="13"/>
      <c r="AO1787" s="13"/>
      <c r="AP1787" s="13"/>
      <c r="AQ1787" s="13"/>
      <c r="AR1787" s="13"/>
      <c r="AS1787" s="13"/>
      <c r="AT1787" s="13"/>
      <c r="AU1787" s="13"/>
      <c r="AV1787" s="13"/>
      <c r="AW1787" s="13"/>
      <c r="AX1787" s="13"/>
      <c r="AY1787" s="13"/>
      <c r="AZ1787" s="13"/>
      <c r="BA1787" s="13"/>
    </row>
    <row r="1788" spans="2:53"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</row>
    <row r="1789" spans="2:53"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3"/>
      <c r="AL1789" s="13"/>
      <c r="AM1789" s="13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/>
      <c r="AX1789" s="13"/>
      <c r="AY1789" s="13"/>
      <c r="AZ1789" s="13"/>
      <c r="BA1789" s="13"/>
    </row>
    <row r="1790" spans="2:53"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3"/>
      <c r="AY1790" s="13"/>
      <c r="AZ1790" s="13"/>
      <c r="BA1790" s="13"/>
    </row>
    <row r="1791" spans="2:53"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13"/>
      <c r="AL1791" s="13"/>
      <c r="AM1791" s="13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/>
      <c r="AX1791" s="13"/>
      <c r="AY1791" s="13"/>
      <c r="AZ1791" s="13"/>
      <c r="BA1791" s="13"/>
    </row>
    <row r="1792" spans="2:53"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  <c r="AL1792" s="13"/>
      <c r="AM1792" s="13"/>
      <c r="AN1792" s="13"/>
      <c r="AO1792" s="13"/>
      <c r="AP1792" s="13"/>
      <c r="AQ1792" s="13"/>
      <c r="AR1792" s="13"/>
      <c r="AS1792" s="13"/>
      <c r="AT1792" s="13"/>
      <c r="AU1792" s="13"/>
      <c r="AV1792" s="13"/>
      <c r="AW1792" s="13"/>
      <c r="AX1792" s="13"/>
      <c r="AY1792" s="13"/>
      <c r="AZ1792" s="13"/>
      <c r="BA1792" s="13"/>
    </row>
    <row r="1793" spans="2:53"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  <c r="AL1793" s="13"/>
      <c r="AM1793" s="13"/>
      <c r="AN1793" s="13"/>
      <c r="AO1793" s="13"/>
      <c r="AP1793" s="13"/>
      <c r="AQ1793" s="13"/>
      <c r="AR1793" s="13"/>
      <c r="AS1793" s="13"/>
      <c r="AT1793" s="13"/>
      <c r="AU1793" s="13"/>
      <c r="AV1793" s="13"/>
      <c r="AW1793" s="13"/>
      <c r="AX1793" s="13"/>
      <c r="AY1793" s="13"/>
      <c r="AZ1793" s="13"/>
      <c r="BA1793" s="13"/>
    </row>
    <row r="1794" spans="2:53"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  <c r="AL1794" s="13"/>
      <c r="AM1794" s="13"/>
      <c r="AN1794" s="13"/>
      <c r="AO1794" s="13"/>
      <c r="AP1794" s="13"/>
      <c r="AQ1794" s="13"/>
      <c r="AR1794" s="13"/>
      <c r="AS1794" s="13"/>
      <c r="AT1794" s="13"/>
      <c r="AU1794" s="13"/>
      <c r="AV1794" s="13"/>
      <c r="AW1794" s="13"/>
      <c r="AX1794" s="13"/>
      <c r="AY1794" s="13"/>
      <c r="AZ1794" s="13"/>
      <c r="BA1794" s="13"/>
    </row>
    <row r="1795" spans="2:53"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K1795" s="13"/>
      <c r="AL1795" s="13"/>
      <c r="AM1795" s="13"/>
      <c r="AN1795" s="13"/>
      <c r="AO1795" s="13"/>
      <c r="AP1795" s="13"/>
      <c r="AQ1795" s="13"/>
      <c r="AR1795" s="13"/>
      <c r="AS1795" s="13"/>
      <c r="AT1795" s="13"/>
      <c r="AU1795" s="13"/>
      <c r="AV1795" s="13"/>
      <c r="AW1795" s="13"/>
      <c r="AX1795" s="13"/>
      <c r="AY1795" s="13"/>
      <c r="AZ1795" s="13"/>
      <c r="BA1795" s="13"/>
    </row>
    <row r="1796" spans="2:53"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13"/>
      <c r="AL1796" s="13"/>
      <c r="AM1796" s="13"/>
      <c r="AN1796" s="13"/>
      <c r="AO1796" s="13"/>
      <c r="AP1796" s="13"/>
      <c r="AQ1796" s="13"/>
      <c r="AR1796" s="13"/>
      <c r="AS1796" s="13"/>
      <c r="AT1796" s="13"/>
      <c r="AU1796" s="13"/>
      <c r="AV1796" s="13"/>
      <c r="AW1796" s="13"/>
      <c r="AX1796" s="13"/>
      <c r="AY1796" s="13"/>
      <c r="AZ1796" s="13"/>
      <c r="BA1796" s="13"/>
    </row>
    <row r="1797" spans="2:53"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  <c r="AL1797" s="13"/>
      <c r="AM1797" s="13"/>
      <c r="AN1797" s="13"/>
      <c r="AO1797" s="13"/>
      <c r="AP1797" s="13"/>
      <c r="AQ1797" s="13"/>
      <c r="AR1797" s="13"/>
      <c r="AS1797" s="13"/>
      <c r="AT1797" s="13"/>
      <c r="AU1797" s="13"/>
      <c r="AV1797" s="13"/>
      <c r="AW1797" s="13"/>
      <c r="AX1797" s="13"/>
      <c r="AY1797" s="13"/>
      <c r="AZ1797" s="13"/>
      <c r="BA1797" s="13"/>
    </row>
    <row r="1798" spans="2:53"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13"/>
      <c r="AL1798" s="13"/>
      <c r="AM1798" s="13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/>
      <c r="AX1798" s="13"/>
      <c r="AY1798" s="13"/>
      <c r="AZ1798" s="13"/>
      <c r="BA1798" s="13"/>
    </row>
    <row r="1799" spans="2:53"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  <c r="AL1799" s="13"/>
      <c r="AM1799" s="13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</row>
    <row r="1800" spans="2:53"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13"/>
      <c r="AL1800" s="13"/>
      <c r="AM1800" s="13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/>
      <c r="AX1800" s="13"/>
      <c r="AY1800" s="13"/>
      <c r="AZ1800" s="13"/>
      <c r="BA1800" s="13"/>
    </row>
    <row r="1801" spans="2:53"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13"/>
      <c r="AL1801" s="13"/>
      <c r="AM1801" s="13"/>
      <c r="AN1801" s="13"/>
      <c r="AO1801" s="13"/>
      <c r="AP1801" s="13"/>
      <c r="AQ1801" s="13"/>
      <c r="AR1801" s="13"/>
      <c r="AS1801" s="13"/>
      <c r="AT1801" s="13"/>
      <c r="AU1801" s="13"/>
      <c r="AV1801" s="13"/>
      <c r="AW1801" s="13"/>
      <c r="AX1801" s="13"/>
      <c r="AY1801" s="13"/>
      <c r="AZ1801" s="13"/>
      <c r="BA1801" s="13"/>
    </row>
    <row r="1802" spans="2:53"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13"/>
      <c r="AL1802" s="13"/>
      <c r="AM1802" s="13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/>
      <c r="AX1802" s="13"/>
      <c r="AY1802" s="13"/>
      <c r="AZ1802" s="13"/>
      <c r="BA1802" s="13"/>
    </row>
    <row r="1803" spans="2:53"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  <c r="AL1803" s="13"/>
      <c r="AM1803" s="13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</row>
    <row r="1804" spans="2:53"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3"/>
      <c r="AL1804" s="13"/>
      <c r="AM1804" s="13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/>
      <c r="AX1804" s="13"/>
      <c r="AY1804" s="13"/>
      <c r="AZ1804" s="13"/>
      <c r="BA1804" s="13"/>
    </row>
    <row r="1805" spans="2:53"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  <c r="AL1805" s="13"/>
      <c r="AM1805" s="13"/>
      <c r="AN1805" s="13"/>
      <c r="AO1805" s="13"/>
      <c r="AP1805" s="13"/>
      <c r="AQ1805" s="13"/>
      <c r="AR1805" s="13"/>
      <c r="AS1805" s="13"/>
      <c r="AT1805" s="13"/>
      <c r="AU1805" s="13"/>
      <c r="AV1805" s="13"/>
      <c r="AW1805" s="13"/>
      <c r="AX1805" s="13"/>
      <c r="AY1805" s="13"/>
      <c r="AZ1805" s="13"/>
      <c r="BA1805" s="13"/>
    </row>
    <row r="1806" spans="2:53"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K1806" s="13"/>
      <c r="AL1806" s="13"/>
      <c r="AM1806" s="13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/>
      <c r="AX1806" s="13"/>
      <c r="AY1806" s="13"/>
      <c r="AZ1806" s="13"/>
      <c r="BA1806" s="13"/>
    </row>
    <row r="1807" spans="2:53"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13"/>
      <c r="AL1807" s="13"/>
      <c r="AM1807" s="13"/>
      <c r="AN1807" s="13"/>
      <c r="AO1807" s="13"/>
      <c r="AP1807" s="13"/>
      <c r="AQ1807" s="13"/>
      <c r="AR1807" s="13"/>
      <c r="AS1807" s="13"/>
      <c r="AT1807" s="13"/>
      <c r="AU1807" s="13"/>
      <c r="AV1807" s="13"/>
      <c r="AW1807" s="13"/>
      <c r="AX1807" s="13"/>
      <c r="AY1807" s="13"/>
      <c r="AZ1807" s="13"/>
      <c r="BA1807" s="13"/>
    </row>
    <row r="1808" spans="2:53"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  <c r="AL1808" s="13"/>
      <c r="AM1808" s="13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/>
      <c r="AX1808" s="13"/>
      <c r="AY1808" s="13"/>
      <c r="AZ1808" s="13"/>
      <c r="BA1808" s="13"/>
    </row>
    <row r="1809" spans="2:53"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  <c r="AL1809" s="13"/>
      <c r="AM1809" s="13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</row>
    <row r="1810" spans="2:53"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13"/>
      <c r="AL1810" s="13"/>
      <c r="AM1810" s="13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/>
      <c r="AX1810" s="13"/>
      <c r="AY1810" s="13"/>
      <c r="AZ1810" s="13"/>
      <c r="BA1810" s="13"/>
    </row>
    <row r="1811" spans="2:53"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K1811" s="13"/>
      <c r="AL1811" s="13"/>
      <c r="AM1811" s="13"/>
      <c r="AN1811" s="13"/>
      <c r="AO1811" s="13"/>
      <c r="AP1811" s="13"/>
      <c r="AQ1811" s="13"/>
      <c r="AR1811" s="13"/>
      <c r="AS1811" s="13"/>
      <c r="AT1811" s="13"/>
      <c r="AU1811" s="13"/>
      <c r="AV1811" s="13"/>
      <c r="AW1811" s="13"/>
      <c r="AX1811" s="13"/>
      <c r="AY1811" s="13"/>
      <c r="AZ1811" s="13"/>
      <c r="BA1811" s="13"/>
    </row>
    <row r="1812" spans="2:53"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  <c r="AL1812" s="13"/>
      <c r="AM1812" s="13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/>
      <c r="AX1812" s="13"/>
      <c r="AY1812" s="13"/>
      <c r="AZ1812" s="13"/>
      <c r="BA1812" s="13"/>
    </row>
    <row r="1813" spans="2:53"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  <c r="AO1813" s="13"/>
      <c r="AP1813" s="13"/>
      <c r="AQ1813" s="13"/>
      <c r="AR1813" s="13"/>
      <c r="AS1813" s="13"/>
      <c r="AT1813" s="13"/>
      <c r="AU1813" s="13"/>
      <c r="AV1813" s="13"/>
      <c r="AW1813" s="13"/>
      <c r="AX1813" s="13"/>
      <c r="AY1813" s="13"/>
      <c r="AZ1813" s="13"/>
      <c r="BA1813" s="13"/>
    </row>
    <row r="1814" spans="2:53"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/>
      <c r="AX1814" s="13"/>
      <c r="AY1814" s="13"/>
      <c r="AZ1814" s="13"/>
      <c r="BA1814" s="13"/>
    </row>
    <row r="1815" spans="2:53"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13"/>
      <c r="AL1815" s="13"/>
      <c r="AM1815" s="13"/>
      <c r="AN1815" s="13"/>
      <c r="AO1815" s="13"/>
      <c r="AP1815" s="13"/>
      <c r="AQ1815" s="13"/>
      <c r="AR1815" s="13"/>
      <c r="AS1815" s="13"/>
      <c r="AT1815" s="13"/>
      <c r="AU1815" s="13"/>
      <c r="AV1815" s="13"/>
      <c r="AW1815" s="13"/>
      <c r="AX1815" s="13"/>
      <c r="AY1815" s="13"/>
      <c r="AZ1815" s="13"/>
      <c r="BA1815" s="13"/>
    </row>
    <row r="1816" spans="2:53"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</row>
    <row r="1817" spans="2:53"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13"/>
      <c r="AL1817" s="13"/>
      <c r="AM1817" s="13"/>
      <c r="AN1817" s="13"/>
      <c r="AO1817" s="13"/>
      <c r="AP1817" s="13"/>
      <c r="AQ1817" s="13"/>
      <c r="AR1817" s="13"/>
      <c r="AS1817" s="13"/>
      <c r="AT1817" s="13"/>
      <c r="AU1817" s="13"/>
      <c r="AV1817" s="13"/>
      <c r="AW1817" s="13"/>
      <c r="AX1817" s="13"/>
      <c r="AY1817" s="13"/>
      <c r="AZ1817" s="13"/>
      <c r="BA1817" s="13"/>
    </row>
    <row r="1818" spans="2:53"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</row>
    <row r="1819" spans="2:53"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3"/>
      <c r="AL1819" s="13"/>
      <c r="AM1819" s="13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</row>
    <row r="1820" spans="2:53"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/>
      <c r="AX1820" s="13"/>
      <c r="AY1820" s="13"/>
      <c r="AZ1820" s="13"/>
      <c r="BA1820" s="13"/>
    </row>
    <row r="1821" spans="2:53"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13"/>
      <c r="AL1821" s="13"/>
      <c r="AM1821" s="13"/>
      <c r="AN1821" s="13"/>
      <c r="AO1821" s="13"/>
      <c r="AP1821" s="13"/>
      <c r="AQ1821" s="13"/>
      <c r="AR1821" s="13"/>
      <c r="AS1821" s="13"/>
      <c r="AT1821" s="13"/>
      <c r="AU1821" s="13"/>
      <c r="AV1821" s="13"/>
      <c r="AW1821" s="13"/>
      <c r="AX1821" s="13"/>
      <c r="AY1821" s="13"/>
      <c r="AZ1821" s="13"/>
      <c r="BA1821" s="13"/>
    </row>
    <row r="1822" spans="2:53"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</row>
    <row r="1823" spans="2:53"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13"/>
      <c r="AL1823" s="13"/>
      <c r="AM1823" s="13"/>
      <c r="AN1823" s="13"/>
      <c r="AO1823" s="13"/>
      <c r="AP1823" s="13"/>
      <c r="AQ1823" s="13"/>
      <c r="AR1823" s="13"/>
      <c r="AS1823" s="13"/>
      <c r="AT1823" s="13"/>
      <c r="AU1823" s="13"/>
      <c r="AV1823" s="13"/>
      <c r="AW1823" s="13"/>
      <c r="AX1823" s="13"/>
      <c r="AY1823" s="13"/>
      <c r="AZ1823" s="13"/>
      <c r="BA1823" s="13"/>
    </row>
    <row r="1824" spans="2:53"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</row>
    <row r="1825" spans="2:53"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</row>
    <row r="1826" spans="2:53"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</row>
    <row r="1827" spans="2:53"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  <c r="AL1827" s="13"/>
      <c r="AM1827" s="13"/>
      <c r="AN1827" s="13"/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</row>
    <row r="1828" spans="2:53"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</row>
    <row r="1829" spans="2:53"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  <c r="AL1829" s="13"/>
      <c r="AM1829" s="13"/>
      <c r="AN1829" s="13"/>
      <c r="AO1829" s="13"/>
      <c r="AP1829" s="13"/>
      <c r="AQ1829" s="13"/>
      <c r="AR1829" s="13"/>
      <c r="AS1829" s="13"/>
      <c r="AT1829" s="13"/>
      <c r="AU1829" s="13"/>
      <c r="AV1829" s="13"/>
      <c r="AW1829" s="13"/>
      <c r="AX1829" s="13"/>
      <c r="AY1829" s="13"/>
      <c r="AZ1829" s="13"/>
      <c r="BA1829" s="13"/>
    </row>
    <row r="1830" spans="2:53"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</row>
    <row r="1831" spans="2:53"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  <c r="AL1831" s="13"/>
      <c r="AM1831" s="13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/>
      <c r="AX1831" s="13"/>
      <c r="AY1831" s="13"/>
      <c r="AZ1831" s="13"/>
      <c r="BA1831" s="13"/>
    </row>
    <row r="1832" spans="2:53"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</row>
    <row r="1833" spans="2:53"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  <c r="AL1833" s="13"/>
      <c r="AM1833" s="13"/>
      <c r="AN1833" s="13"/>
      <c r="AO1833" s="13"/>
      <c r="AP1833" s="13"/>
      <c r="AQ1833" s="13"/>
      <c r="AR1833" s="13"/>
      <c r="AS1833" s="13"/>
      <c r="AT1833" s="13"/>
      <c r="AU1833" s="13"/>
      <c r="AV1833" s="13"/>
      <c r="AW1833" s="13"/>
      <c r="AX1833" s="13"/>
      <c r="AY1833" s="13"/>
      <c r="AZ1833" s="13"/>
      <c r="BA1833" s="13"/>
    </row>
    <row r="1834" spans="2:53"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</row>
    <row r="1835" spans="2:53"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  <c r="AL1835" s="13"/>
      <c r="AM1835" s="13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</row>
    <row r="1836" spans="2:53"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</row>
    <row r="1837" spans="2:53"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</row>
    <row r="1838" spans="2:53"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</row>
    <row r="1839" spans="2:53"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</row>
    <row r="1840" spans="2:53"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  <c r="AL1840" s="13"/>
      <c r="AM1840" s="13"/>
      <c r="AN1840" s="13"/>
      <c r="AO1840" s="13"/>
      <c r="AP1840" s="13"/>
      <c r="AQ1840" s="13"/>
      <c r="AR1840" s="13"/>
      <c r="AS1840" s="13"/>
      <c r="AT1840" s="13"/>
      <c r="AU1840" s="13"/>
      <c r="AV1840" s="13"/>
      <c r="AW1840" s="13"/>
      <c r="AX1840" s="13"/>
      <c r="AY1840" s="13"/>
      <c r="AZ1840" s="13"/>
      <c r="BA1840" s="13"/>
    </row>
    <row r="1841" spans="2:53"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</row>
    <row r="1842" spans="2:53"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</row>
    <row r="1843" spans="2:53"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</row>
    <row r="1844" spans="2:53"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</row>
    <row r="1845" spans="2:53"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</row>
    <row r="1846" spans="2:53"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</row>
    <row r="1847" spans="2:53"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</row>
    <row r="1848" spans="2:53"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</row>
    <row r="1849" spans="2:53"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</row>
    <row r="1850" spans="2:53"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</row>
    <row r="1851" spans="2:53"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  <c r="AL1851" s="13"/>
      <c r="AM1851" s="13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</row>
    <row r="1852" spans="2:53"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</row>
    <row r="1853" spans="2:53"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</row>
    <row r="1854" spans="2:53"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</row>
    <row r="1855" spans="2:53"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</row>
    <row r="1856" spans="2:53"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</row>
    <row r="1857" spans="2:53"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</row>
    <row r="1858" spans="2:53"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</row>
    <row r="1859" spans="2:53"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</row>
    <row r="1860" spans="2:53"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</row>
    <row r="1861" spans="2:53"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</row>
    <row r="1862" spans="2:53"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</row>
    <row r="1863" spans="2:53"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</row>
    <row r="1864" spans="2:53"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</row>
    <row r="1865" spans="2:53"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</row>
    <row r="1866" spans="2:53"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</row>
    <row r="1867" spans="2:53"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</row>
    <row r="1868" spans="2:53"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</row>
    <row r="1869" spans="2:53"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</row>
    <row r="1870" spans="2:53"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</row>
    <row r="1871" spans="2:53"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</row>
    <row r="1872" spans="2:53"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</row>
    <row r="1873" spans="2:53"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</row>
    <row r="1874" spans="2:53"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</row>
    <row r="1875" spans="2:53"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</row>
    <row r="1876" spans="2:53"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</row>
    <row r="1877" spans="2:53"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</row>
    <row r="1878" spans="2:53"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</row>
    <row r="1879" spans="2:53"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</row>
    <row r="1880" spans="2:53"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3"/>
      <c r="AY1880" s="13"/>
      <c r="AZ1880" s="13"/>
      <c r="BA1880" s="13"/>
    </row>
    <row r="1881" spans="2:53"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  <c r="AL1881" s="13"/>
      <c r="AM1881" s="13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</row>
    <row r="1882" spans="2:53"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  <c r="AL1882" s="13"/>
      <c r="AM1882" s="13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3"/>
      <c r="AY1882" s="13"/>
      <c r="AZ1882" s="13"/>
      <c r="BA1882" s="13"/>
    </row>
    <row r="1883" spans="2:53"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</row>
    <row r="1884" spans="2:53"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</row>
    <row r="1885" spans="2:53"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  <c r="AL1885" s="13"/>
      <c r="AM1885" s="13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</row>
    <row r="1886" spans="2:53"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  <c r="AL1886" s="13"/>
      <c r="AM1886" s="13"/>
      <c r="AN1886" s="13"/>
      <c r="AO1886" s="13"/>
      <c r="AP1886" s="13"/>
      <c r="AQ1886" s="13"/>
      <c r="AR1886" s="13"/>
      <c r="AS1886" s="13"/>
      <c r="AT1886" s="13"/>
      <c r="AU1886" s="13"/>
      <c r="AV1886" s="13"/>
      <c r="AW1886" s="13"/>
      <c r="AX1886" s="13"/>
      <c r="AY1886" s="13"/>
      <c r="AZ1886" s="13"/>
      <c r="BA1886" s="13"/>
    </row>
    <row r="1887" spans="2:53"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</row>
    <row r="1888" spans="2:53"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3"/>
      <c r="AY1888" s="13"/>
      <c r="AZ1888" s="13"/>
      <c r="BA1888" s="13"/>
    </row>
    <row r="1889" spans="2:53"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/>
      <c r="BA1889" s="13"/>
    </row>
    <row r="1890" spans="2:53"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</row>
    <row r="1891" spans="2:53"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</row>
    <row r="1892" spans="2:53"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</row>
    <row r="1893" spans="2:53"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</row>
    <row r="1894" spans="2:53"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</row>
    <row r="1895" spans="2:53"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</row>
    <row r="1896" spans="2:53"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</row>
    <row r="1897" spans="2:53"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</row>
    <row r="1898" spans="2:53"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</row>
    <row r="1899" spans="2:53"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</row>
    <row r="1900" spans="2:53"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</row>
    <row r="1901" spans="2:53"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</row>
    <row r="1902" spans="2:53"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</row>
    <row r="1903" spans="2:53"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</row>
    <row r="1904" spans="2:53"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  <c r="AL1904" s="13"/>
      <c r="AM1904" s="13"/>
      <c r="AN1904" s="13"/>
      <c r="AO1904" s="13"/>
      <c r="AP1904" s="13"/>
      <c r="AQ1904" s="13"/>
      <c r="AR1904" s="13"/>
      <c r="AS1904" s="13"/>
      <c r="AT1904" s="13"/>
      <c r="AU1904" s="13"/>
      <c r="AV1904" s="13"/>
      <c r="AW1904" s="13"/>
      <c r="AX1904" s="13"/>
      <c r="AY1904" s="13"/>
      <c r="AZ1904" s="13"/>
      <c r="BA1904" s="13"/>
    </row>
    <row r="1905" spans="2:53"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</row>
    <row r="1906" spans="2:53"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</row>
    <row r="1907" spans="2:53"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</row>
    <row r="1908" spans="2:53"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  <c r="AL1908" s="13"/>
      <c r="AM1908" s="13"/>
      <c r="AN1908" s="13"/>
      <c r="AO1908" s="13"/>
      <c r="AP1908" s="13"/>
      <c r="AQ1908" s="13"/>
      <c r="AR1908" s="13"/>
      <c r="AS1908" s="13"/>
      <c r="AT1908" s="13"/>
      <c r="AU1908" s="13"/>
      <c r="AV1908" s="13"/>
      <c r="AW1908" s="13"/>
      <c r="AX1908" s="13"/>
      <c r="AY1908" s="13"/>
      <c r="AZ1908" s="13"/>
      <c r="BA1908" s="13"/>
    </row>
    <row r="1909" spans="2:53"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</row>
    <row r="1910" spans="2:53"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  <c r="AL1910" s="13"/>
      <c r="AM1910" s="13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</row>
    <row r="1911" spans="2:53"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</row>
    <row r="1912" spans="2:53"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</row>
    <row r="1913" spans="2:53"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  <c r="AL1913" s="13"/>
      <c r="AM1913" s="13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</row>
    <row r="1914" spans="2:53"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  <c r="AL1914" s="13"/>
      <c r="AM1914" s="13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3"/>
      <c r="AY1914" s="13"/>
      <c r="AZ1914" s="13"/>
      <c r="BA1914" s="13"/>
    </row>
    <row r="1915" spans="2:53"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</row>
    <row r="1916" spans="2:53"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</row>
    <row r="1917" spans="2:53"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</row>
    <row r="1918" spans="2:53"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</row>
    <row r="1919" spans="2:53"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  <c r="AL1919" s="13"/>
      <c r="AM1919" s="13"/>
      <c r="AN1919" s="13"/>
      <c r="AO1919" s="13"/>
      <c r="AP1919" s="13"/>
      <c r="AQ1919" s="13"/>
      <c r="AR1919" s="13"/>
      <c r="AS1919" s="13"/>
      <c r="AT1919" s="13"/>
      <c r="AU1919" s="13"/>
      <c r="AV1919" s="13"/>
      <c r="AW1919" s="13"/>
      <c r="AX1919" s="13"/>
      <c r="AY1919" s="13"/>
      <c r="AZ1919" s="13"/>
      <c r="BA1919" s="13"/>
    </row>
    <row r="1920" spans="2:53"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</row>
    <row r="1921" spans="2:53"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  <c r="AL1921" s="13"/>
      <c r="AM1921" s="13"/>
      <c r="AN1921" s="13"/>
      <c r="AO1921" s="13"/>
      <c r="AP1921" s="13"/>
      <c r="AQ1921" s="13"/>
      <c r="AR1921" s="13"/>
      <c r="AS1921" s="13"/>
      <c r="AT1921" s="13"/>
      <c r="AU1921" s="13"/>
      <c r="AV1921" s="13"/>
      <c r="AW1921" s="13"/>
      <c r="AX1921" s="13"/>
      <c r="AY1921" s="13"/>
      <c r="AZ1921" s="13"/>
      <c r="BA1921" s="13"/>
    </row>
    <row r="1922" spans="2:53"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</row>
    <row r="1923" spans="2:53"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  <c r="AN1923" s="13"/>
      <c r="AO1923" s="13"/>
      <c r="AP1923" s="13"/>
      <c r="AQ1923" s="13"/>
      <c r="AR1923" s="13"/>
      <c r="AS1923" s="13"/>
      <c r="AT1923" s="13"/>
      <c r="AU1923" s="13"/>
      <c r="AV1923" s="13"/>
      <c r="AW1923" s="13"/>
      <c r="AX1923" s="13"/>
      <c r="AY1923" s="13"/>
      <c r="AZ1923" s="13"/>
      <c r="BA1923" s="13"/>
    </row>
    <row r="1924" spans="2:53"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</row>
    <row r="1925" spans="2:53"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  <c r="AN1925" s="13"/>
      <c r="AO1925" s="13"/>
      <c r="AP1925" s="13"/>
      <c r="AQ1925" s="13"/>
      <c r="AR1925" s="13"/>
      <c r="AS1925" s="13"/>
      <c r="AT1925" s="13"/>
      <c r="AU1925" s="13"/>
      <c r="AV1925" s="13"/>
      <c r="AW1925" s="13"/>
      <c r="AX1925" s="13"/>
      <c r="AY1925" s="13"/>
      <c r="AZ1925" s="13"/>
      <c r="BA1925" s="13"/>
    </row>
    <row r="1926" spans="2:53"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</row>
    <row r="1927" spans="2:53"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/>
      <c r="AX1927" s="13"/>
      <c r="AY1927" s="13"/>
      <c r="AZ1927" s="13"/>
      <c r="BA1927" s="13"/>
    </row>
    <row r="1928" spans="2:53"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</row>
    <row r="1929" spans="2:53"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  <c r="AL1929" s="13"/>
      <c r="AM1929" s="13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</row>
    <row r="1930" spans="2:53"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</row>
    <row r="1931" spans="2:53"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</row>
    <row r="1932" spans="2:53"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</row>
    <row r="1933" spans="2:53"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</row>
    <row r="1934" spans="2:53"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</row>
    <row r="1935" spans="2:53"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</row>
    <row r="1936" spans="2:53"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</row>
    <row r="1937" spans="2:53"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</row>
    <row r="1938" spans="2:53"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</row>
    <row r="1939" spans="2:53"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</row>
    <row r="1940" spans="2:53"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</row>
    <row r="1941" spans="2:53"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</row>
    <row r="1942" spans="2:53"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</row>
    <row r="1943" spans="2:53"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</row>
    <row r="1944" spans="2:53"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</row>
    <row r="1945" spans="2:53"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</row>
    <row r="1946" spans="2:53"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</row>
    <row r="1947" spans="2:53"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</row>
    <row r="1948" spans="2:53"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</row>
    <row r="1949" spans="2:53"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</row>
    <row r="1950" spans="2:53"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</row>
    <row r="1951" spans="2:53"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</row>
    <row r="1952" spans="2:53"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</row>
    <row r="1953" spans="2:53"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</row>
    <row r="1954" spans="2:53"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</row>
    <row r="1955" spans="2:53"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</row>
    <row r="1956" spans="2:53"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</row>
    <row r="1957" spans="2:53"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</row>
    <row r="1958" spans="2:53"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</row>
    <row r="1959" spans="2:53"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</row>
    <row r="1960" spans="2:53"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</row>
    <row r="1961" spans="2:53"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</row>
    <row r="1962" spans="2:53"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</row>
    <row r="1963" spans="2:53"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</row>
    <row r="1964" spans="2:53"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</row>
    <row r="1965" spans="2:53"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</row>
    <row r="1966" spans="2:53"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</row>
    <row r="1967" spans="2:53"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</row>
    <row r="1968" spans="2:53"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</row>
    <row r="1969" spans="2:53"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/>
      <c r="AX1969" s="13"/>
      <c r="AY1969" s="13"/>
      <c r="AZ1969" s="13"/>
      <c r="BA1969" s="13"/>
    </row>
    <row r="1970" spans="2:53"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</row>
    <row r="1971" spans="2:53"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  <c r="AL1971" s="13"/>
      <c r="AM1971" s="13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</row>
    <row r="1972" spans="2:53"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</row>
    <row r="1973" spans="2:53"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</row>
    <row r="1974" spans="2:53"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</row>
    <row r="1975" spans="2:53"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</row>
    <row r="1976" spans="2:53"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  <c r="AL1976" s="13"/>
      <c r="AM1976" s="13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3"/>
      <c r="AY1976" s="13"/>
      <c r="AZ1976" s="13"/>
      <c r="BA1976" s="13"/>
    </row>
    <row r="1977" spans="2:53"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</row>
    <row r="1978" spans="2:53"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</row>
    <row r="1979" spans="2:53"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</row>
    <row r="1980" spans="2:53"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</row>
    <row r="1981" spans="2:53"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</row>
    <row r="1982" spans="2:53"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</row>
    <row r="1983" spans="2:53"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</row>
    <row r="1984" spans="2:53"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</row>
    <row r="1985" spans="2:53"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</row>
    <row r="1986" spans="2:53"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</row>
    <row r="1987" spans="2:53"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</row>
    <row r="1988" spans="2:53"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</row>
    <row r="1989" spans="2:53"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</row>
    <row r="1990" spans="2:53"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</row>
    <row r="1991" spans="2:53"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</row>
    <row r="1992" spans="2:53"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</row>
    <row r="1993" spans="2:53"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</row>
    <row r="1994" spans="2:53"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</row>
    <row r="1995" spans="2:53"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</row>
    <row r="1996" spans="2:53"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</row>
    <row r="1997" spans="2:53"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</row>
    <row r="1998" spans="2:53"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</row>
    <row r="1999" spans="2:53"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</row>
    <row r="2000" spans="2:53"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</row>
    <row r="2001" spans="2:53"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</row>
    <row r="2002" spans="2:53"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</row>
    <row r="2003" spans="2:53"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</row>
    <row r="2004" spans="2:53"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</row>
    <row r="2005" spans="2:53"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</row>
    <row r="2006" spans="2:53"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</row>
    <row r="2007" spans="2:53"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</row>
    <row r="2008" spans="2:53"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</row>
    <row r="2009" spans="2:53"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</row>
    <row r="2010" spans="2:53"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</row>
    <row r="2011" spans="2:53"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</row>
    <row r="2012" spans="2:53"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</row>
    <row r="2013" spans="2:53"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</row>
    <row r="2014" spans="2:53"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</row>
    <row r="2015" spans="2:53"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</row>
    <row r="2016" spans="2:53"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</row>
    <row r="2017" spans="2:53"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</row>
    <row r="2018" spans="2:53"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</row>
    <row r="2019" spans="2:53"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</row>
    <row r="2020" spans="2:53"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</row>
    <row r="2021" spans="2:53"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</row>
    <row r="2022" spans="2:53"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</row>
    <row r="2023" spans="2:53"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</row>
    <row r="2024" spans="2:53"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</row>
    <row r="2025" spans="2:53"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</row>
    <row r="2026" spans="2:53"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</row>
    <row r="2027" spans="2:53"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</row>
    <row r="2028" spans="2:53"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</row>
    <row r="2029" spans="2:53"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</row>
    <row r="2030" spans="2:53"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</row>
    <row r="2031" spans="2:53"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</row>
    <row r="2032" spans="2:53"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</row>
    <row r="2033" spans="2:53"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</row>
    <row r="2034" spans="2:53"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</row>
    <row r="2035" spans="2:53"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</row>
    <row r="2036" spans="2:53"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</row>
    <row r="2037" spans="2:53"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</row>
    <row r="2038" spans="2:53"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</row>
    <row r="2039" spans="2:53"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</row>
    <row r="2040" spans="2:53"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</row>
    <row r="2041" spans="2:53"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</row>
    <row r="2042" spans="2:53"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</row>
    <row r="2043" spans="2:53"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</row>
    <row r="2044" spans="2:53"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</row>
    <row r="2045" spans="2:53"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</row>
    <row r="2046" spans="2:53"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</row>
    <row r="2047" spans="2:53"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</row>
    <row r="2048" spans="2:53"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</row>
    <row r="2049" spans="2:53"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</row>
    <row r="2050" spans="2:53"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</row>
    <row r="2051" spans="2:53"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</row>
    <row r="2052" spans="2:53">
      <c r="B2052" s="13"/>
      <c r="C2052" s="13"/>
      <c r="D2052" s="13"/>
      <c r="E2052" s="13"/>
      <c r="F2052" s="13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</row>
    <row r="2053" spans="2:53">
      <c r="B2053" s="13"/>
      <c r="C2053" s="13"/>
      <c r="D2053" s="13"/>
      <c r="E2053" s="13"/>
      <c r="F2053" s="13"/>
      <c r="G2053" s="13"/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</row>
    <row r="2054" spans="2:53"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</row>
    <row r="2055" spans="2:53">
      <c r="B2055" s="13"/>
      <c r="C2055" s="13"/>
      <c r="D2055" s="13"/>
      <c r="E2055" s="13"/>
      <c r="F2055" s="13"/>
      <c r="G2055" s="13"/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</row>
    <row r="2056" spans="2:53">
      <c r="B2056" s="13"/>
      <c r="C2056" s="13"/>
      <c r="D2056" s="13"/>
      <c r="E2056" s="13"/>
      <c r="F2056" s="13"/>
      <c r="G2056" s="13"/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</row>
    <row r="2057" spans="2:53">
      <c r="B2057" s="13"/>
      <c r="C2057" s="13"/>
      <c r="D2057" s="13"/>
      <c r="E2057" s="13"/>
      <c r="F2057" s="13"/>
      <c r="G2057" s="13"/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</row>
    <row r="2058" spans="2:53">
      <c r="B2058" s="13"/>
      <c r="C2058" s="13"/>
      <c r="D2058" s="13"/>
      <c r="E2058" s="13"/>
      <c r="F2058" s="13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</row>
    <row r="2059" spans="2:53">
      <c r="B2059" s="13"/>
      <c r="C2059" s="13"/>
      <c r="D2059" s="13"/>
      <c r="E2059" s="13"/>
      <c r="F2059" s="13"/>
      <c r="G2059" s="13"/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</row>
    <row r="2060" spans="2:53">
      <c r="B2060" s="13"/>
      <c r="C2060" s="13"/>
      <c r="D2060" s="13"/>
      <c r="E2060" s="13"/>
      <c r="F2060" s="13"/>
      <c r="G2060" s="13"/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</row>
    <row r="2061" spans="2:53">
      <c r="B2061" s="13"/>
      <c r="C2061" s="13"/>
      <c r="D2061" s="13"/>
      <c r="E2061" s="13"/>
      <c r="F2061" s="13"/>
      <c r="G2061" s="13"/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</row>
    <row r="2062" spans="2:53">
      <c r="B2062" s="13"/>
      <c r="C2062" s="13"/>
      <c r="D2062" s="13"/>
      <c r="E2062" s="13"/>
      <c r="F2062" s="13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</row>
    <row r="2063" spans="2:53"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</row>
    <row r="2064" spans="2:53">
      <c r="B2064" s="13"/>
      <c r="C2064" s="13"/>
      <c r="D2064" s="13"/>
      <c r="E2064" s="13"/>
      <c r="F2064" s="13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</row>
    <row r="2065" spans="2:53">
      <c r="B2065" s="13"/>
      <c r="C2065" s="13"/>
      <c r="D2065" s="13"/>
      <c r="E2065" s="13"/>
      <c r="F2065" s="13"/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</row>
    <row r="2066" spans="2:53"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</row>
    <row r="2067" spans="2:53">
      <c r="B2067" s="13"/>
      <c r="C2067" s="13"/>
      <c r="D2067" s="13"/>
      <c r="E2067" s="13"/>
      <c r="F2067" s="13"/>
      <c r="G2067" s="13"/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</row>
    <row r="2068" spans="2:53">
      <c r="B2068" s="13"/>
      <c r="C2068" s="13"/>
      <c r="D2068" s="13"/>
      <c r="E2068" s="13"/>
      <c r="F2068" s="13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</row>
    <row r="2069" spans="2:53"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</row>
    <row r="2070" spans="2:53">
      <c r="B2070" s="13"/>
      <c r="C2070" s="13"/>
      <c r="D2070" s="13"/>
      <c r="E2070" s="13"/>
      <c r="F2070" s="13"/>
      <c r="G2070" s="13"/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</row>
    <row r="2071" spans="2:53">
      <c r="B2071" s="13"/>
      <c r="C2071" s="13"/>
      <c r="D2071" s="13"/>
      <c r="E2071" s="13"/>
      <c r="F2071" s="13"/>
      <c r="G2071" s="13"/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</row>
    <row r="2072" spans="2:53">
      <c r="B2072" s="13"/>
      <c r="C2072" s="13"/>
      <c r="D2072" s="13"/>
      <c r="E2072" s="13"/>
      <c r="F2072" s="13"/>
      <c r="G2072" s="13"/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</row>
    <row r="2073" spans="2:53">
      <c r="B2073" s="13"/>
      <c r="C2073" s="13"/>
      <c r="D2073" s="13"/>
      <c r="E2073" s="13"/>
      <c r="F2073" s="13"/>
      <c r="G2073" s="13"/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</row>
    <row r="2074" spans="2:53">
      <c r="B2074" s="13"/>
      <c r="C2074" s="13"/>
      <c r="D2074" s="13"/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</row>
    <row r="2075" spans="2:53">
      <c r="B2075" s="13"/>
      <c r="C2075" s="13"/>
      <c r="D2075" s="13"/>
      <c r="E2075" s="13"/>
      <c r="F2075" s="13"/>
      <c r="G2075" s="13"/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</row>
    <row r="2076" spans="2:53">
      <c r="B2076" s="13"/>
      <c r="C2076" s="13"/>
      <c r="D2076" s="13"/>
      <c r="E2076" s="13"/>
      <c r="F2076" s="13"/>
      <c r="G2076" s="13"/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</row>
    <row r="2077" spans="2:53">
      <c r="B2077" s="13"/>
      <c r="C2077" s="13"/>
      <c r="D2077" s="13"/>
      <c r="E2077" s="13"/>
      <c r="F2077" s="13"/>
      <c r="G2077" s="13"/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</row>
    <row r="2078" spans="2:53">
      <c r="B2078" s="13"/>
      <c r="C2078" s="13"/>
      <c r="D2078" s="13"/>
      <c r="E2078" s="13"/>
      <c r="F2078" s="13"/>
      <c r="G2078" s="13"/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</row>
    <row r="2079" spans="2:53">
      <c r="B2079" s="13"/>
      <c r="C2079" s="13"/>
      <c r="D2079" s="13"/>
      <c r="E2079" s="13"/>
      <c r="F2079" s="13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</row>
    <row r="2080" spans="2:53">
      <c r="B2080" s="13"/>
      <c r="C2080" s="13"/>
      <c r="D2080" s="13"/>
      <c r="E2080" s="13"/>
      <c r="F2080" s="1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</row>
    <row r="2081" spans="2:53">
      <c r="B2081" s="13"/>
      <c r="C2081" s="13"/>
      <c r="D2081" s="13"/>
      <c r="E2081" s="13"/>
      <c r="F2081" s="13"/>
      <c r="G2081" s="13"/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</row>
    <row r="2082" spans="2:53">
      <c r="B2082" s="13"/>
      <c r="C2082" s="13"/>
      <c r="D2082" s="13"/>
      <c r="E2082" s="13"/>
      <c r="F2082" s="13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</row>
    <row r="2083" spans="2:53">
      <c r="B2083" s="13"/>
      <c r="C2083" s="13"/>
      <c r="D2083" s="13"/>
      <c r="E2083" s="13"/>
      <c r="F2083" s="13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</row>
    <row r="2084" spans="2:53"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</row>
    <row r="2085" spans="2:53"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</row>
    <row r="2086" spans="2:53"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</row>
    <row r="2087" spans="2:53"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</row>
    <row r="2088" spans="2:53"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</row>
    <row r="2089" spans="2:53"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</row>
    <row r="2090" spans="2:53"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</row>
    <row r="2091" spans="2:53"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</row>
    <row r="2092" spans="2:53"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</row>
    <row r="2093" spans="2:53"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</row>
    <row r="2094" spans="2:53"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</row>
    <row r="2095" spans="2:53"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</row>
    <row r="2096" spans="2:53"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</row>
    <row r="2097" spans="2:53"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</row>
    <row r="2098" spans="2:53"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</row>
    <row r="2099" spans="2:53"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</row>
    <row r="2100" spans="2:53"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</row>
    <row r="2101" spans="2:53"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</row>
    <row r="2102" spans="2:53"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</row>
    <row r="2103" spans="2:53"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</row>
    <row r="2104" spans="2:53"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</row>
    <row r="2105" spans="2:53"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</row>
    <row r="2106" spans="2:53"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</row>
    <row r="2107" spans="2:53"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</row>
    <row r="2108" spans="2:53"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  <c r="AL2108" s="13"/>
      <c r="AM2108" s="13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</row>
    <row r="2109" spans="2:53"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  <c r="AL2109" s="13"/>
      <c r="AM2109" s="13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</row>
    <row r="2110" spans="2:53"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</row>
    <row r="2111" spans="2:53"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</row>
    <row r="2112" spans="2:53"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</row>
    <row r="2113" spans="2:53"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</row>
    <row r="2114" spans="2:53"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</row>
    <row r="2115" spans="2:53"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</row>
    <row r="2116" spans="2:53"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</row>
    <row r="2117" spans="2:53"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  <c r="AL2117" s="13"/>
      <c r="AM2117" s="13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</row>
    <row r="2118" spans="2:53"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</row>
    <row r="2119" spans="2:53"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  <c r="AL2119" s="13"/>
      <c r="AM2119" s="13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</row>
    <row r="2120" spans="2:53"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</row>
    <row r="2121" spans="2:53"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</row>
    <row r="2122" spans="2:53"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</row>
    <row r="2123" spans="2:53"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  <c r="AL2123" s="13"/>
      <c r="AM2123" s="13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</row>
    <row r="2124" spans="2:53"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</row>
    <row r="2125" spans="2:53"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  <c r="AL2125" s="13"/>
      <c r="AM2125" s="13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</row>
    <row r="2126" spans="2:53"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</row>
    <row r="2127" spans="2:53"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</row>
    <row r="2128" spans="2:53"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</row>
    <row r="2129" spans="2:53"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  <c r="AL2129" s="13"/>
      <c r="AM2129" s="13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</row>
    <row r="2130" spans="2:53"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</row>
    <row r="2131" spans="2:53"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  <c r="AL2131" s="13"/>
      <c r="AM2131" s="13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</row>
    <row r="2132" spans="2:53"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</row>
    <row r="2133" spans="2:53"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  <c r="AL2133" s="13"/>
      <c r="AM2133" s="13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</row>
    <row r="2134" spans="2:53"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</row>
    <row r="2135" spans="2:53"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  <c r="AL2135" s="13"/>
      <c r="AM2135" s="13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</row>
    <row r="2136" spans="2:53"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</row>
    <row r="2137" spans="2:53"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</row>
    <row r="2138" spans="2:53"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</row>
    <row r="2139" spans="2:53"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</row>
    <row r="2140" spans="2:53"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  <c r="AL2140" s="13"/>
      <c r="AM2140" s="13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</row>
    <row r="2141" spans="2:53"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</row>
    <row r="2142" spans="2:53"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</row>
    <row r="2143" spans="2:53"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</row>
    <row r="2144" spans="2:53"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/>
      <c r="AM2144" s="13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</row>
    <row r="2145" spans="2:53"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  <c r="AL2145" s="13"/>
      <c r="AM2145" s="13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</row>
    <row r="2146" spans="2:53"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</row>
    <row r="2147" spans="2:53"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</row>
    <row r="2148" spans="2:53"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</row>
    <row r="2149" spans="2:53"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  <c r="AL2149" s="13"/>
      <c r="AM2149" s="13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</row>
    <row r="2150" spans="2:53"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</row>
    <row r="2151" spans="2:53"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</row>
    <row r="2152" spans="2:53"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</row>
    <row r="2153" spans="2:53"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  <c r="AL2153" s="13"/>
      <c r="AM2153" s="13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</row>
    <row r="2154" spans="2:53"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</row>
    <row r="2155" spans="2:53"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  <c r="AL2155" s="13"/>
      <c r="AM2155" s="13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</row>
    <row r="2156" spans="2:53"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</row>
    <row r="2157" spans="2:53"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  <c r="AL2157" s="13"/>
      <c r="AM2157" s="13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</row>
    <row r="2158" spans="2:53"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  <c r="AL2158" s="13"/>
      <c r="AM2158" s="13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</row>
    <row r="2159" spans="2:53"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</row>
    <row r="2160" spans="2:53"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</row>
    <row r="2161" spans="2:53"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  <c r="AL2161" s="13"/>
      <c r="AM2161" s="13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</row>
    <row r="2162" spans="2:53"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</row>
    <row r="2163" spans="2:53"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</row>
    <row r="2164" spans="2:53"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</row>
    <row r="2165" spans="2:53"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  <c r="AL2165" s="13"/>
      <c r="AM2165" s="13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</row>
    <row r="2166" spans="2:53"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</row>
    <row r="2167" spans="2:53"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  <c r="AL2167" s="13"/>
      <c r="AM2167" s="13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</row>
    <row r="2168" spans="2:53"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</row>
    <row r="2169" spans="2:53"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  <c r="AL2169" s="13"/>
      <c r="AM2169" s="13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</row>
    <row r="2170" spans="2:53"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  <c r="AL2170" s="13"/>
      <c r="AM2170" s="13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</row>
    <row r="2171" spans="2:53"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  <c r="AL2171" s="13"/>
      <c r="AM2171" s="13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</row>
    <row r="2172" spans="2:53"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</row>
    <row r="2173" spans="2:53"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</row>
    <row r="2174" spans="2:53"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</row>
    <row r="2175" spans="2:53"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</row>
    <row r="2176" spans="2:53"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</row>
    <row r="2177" spans="2:53"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</row>
    <row r="2178" spans="2:53"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</row>
    <row r="2179" spans="2:53"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</row>
    <row r="2180" spans="2:53"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</row>
    <row r="2181" spans="2:53"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</row>
    <row r="2182" spans="2:53"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</row>
    <row r="2183" spans="2:53"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</row>
    <row r="2184" spans="2:53"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</row>
    <row r="2185" spans="2:53"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</row>
    <row r="2186" spans="2:53"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</row>
    <row r="2187" spans="2:53"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</row>
    <row r="2188" spans="2:53"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</row>
    <row r="2189" spans="2:53"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</row>
    <row r="2190" spans="2:53"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</row>
    <row r="2191" spans="2:53"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</row>
    <row r="2192" spans="2:53"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</row>
    <row r="2193" spans="2:53"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</row>
    <row r="2194" spans="2:53"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</row>
    <row r="2195" spans="2:53"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  <c r="AL2195" s="13"/>
      <c r="AM2195" s="13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</row>
    <row r="2196" spans="2:53"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</row>
    <row r="2197" spans="2:53"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</row>
    <row r="2198" spans="2:53"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</row>
    <row r="2199" spans="2:53"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</row>
    <row r="2200" spans="2:53"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</row>
    <row r="2201" spans="2:53"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</row>
    <row r="2202" spans="2:53"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</row>
    <row r="2203" spans="2:53"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</row>
    <row r="2204" spans="2:53"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</row>
    <row r="2205" spans="2:53"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  <c r="AL2205" s="13"/>
      <c r="AM2205" s="13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</row>
    <row r="2206" spans="2:53"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</row>
    <row r="2207" spans="2:53"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</row>
    <row r="2208" spans="2:53"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</row>
    <row r="2209" spans="2:53"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  <c r="AL2209" s="13"/>
      <c r="AM2209" s="13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</row>
    <row r="2210" spans="2:53"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</row>
    <row r="2211" spans="2:53"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  <c r="AL2211" s="13"/>
      <c r="AM2211" s="13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</row>
    <row r="2212" spans="2:53"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</row>
    <row r="2213" spans="2:53"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</row>
    <row r="2214" spans="2:53"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</row>
    <row r="2215" spans="2:53"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  <c r="AL2215" s="13"/>
      <c r="AM2215" s="13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</row>
    <row r="2216" spans="2:53"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</row>
    <row r="2217" spans="2:53"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</row>
    <row r="2218" spans="2:53"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</row>
    <row r="2219" spans="2:53"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</row>
    <row r="2220" spans="2:53"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</row>
    <row r="2221" spans="2:53"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</row>
    <row r="2222" spans="2:53"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</row>
    <row r="2223" spans="2:53"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</row>
    <row r="2224" spans="2:53"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</row>
    <row r="2225" spans="2:53"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  <c r="AL2225" s="13"/>
      <c r="AM2225" s="13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</row>
    <row r="2226" spans="2:53"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</row>
    <row r="2227" spans="2:53"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  <c r="AL2227" s="13"/>
      <c r="AM2227" s="13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</row>
    <row r="2228" spans="2:53"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</row>
    <row r="2229" spans="2:53"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  <c r="AL2229" s="13"/>
      <c r="AM2229" s="13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</row>
    <row r="2230" spans="2:53"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</row>
    <row r="2231" spans="2:53"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</row>
    <row r="2232" spans="2:53"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</row>
    <row r="2233" spans="2:53"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  <c r="AL2233" s="13"/>
      <c r="AM2233" s="13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</row>
    <row r="2234" spans="2:53"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</row>
    <row r="2235" spans="2:53"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</row>
    <row r="2236" spans="2:53"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</row>
    <row r="2237" spans="2:53"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</row>
    <row r="2238" spans="2:53"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</row>
    <row r="2239" spans="2:53"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</row>
    <row r="2240" spans="2:53"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</row>
    <row r="2241" spans="2:53"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</row>
    <row r="2242" spans="2:53"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</row>
    <row r="2243" spans="2:53"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</row>
    <row r="2244" spans="2:53"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</row>
    <row r="2245" spans="2:53"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</row>
    <row r="2246" spans="2:53"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</row>
    <row r="2247" spans="2:53"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</row>
    <row r="2248" spans="2:53"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</row>
    <row r="2249" spans="2:53"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</row>
    <row r="2250" spans="2:53"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</row>
    <row r="2251" spans="2:53"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</row>
    <row r="2252" spans="2:53"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</row>
    <row r="2253" spans="2:53"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  <c r="AL2253" s="13"/>
      <c r="AM2253" s="13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</row>
    <row r="2254" spans="2:53"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</row>
    <row r="2255" spans="2:53"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</row>
    <row r="2256" spans="2:53"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</row>
    <row r="2257" spans="2:53"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</row>
    <row r="2258" spans="2:53"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</row>
    <row r="2259" spans="2:53"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  <c r="AL2259" s="13"/>
      <c r="AM2259" s="13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</row>
    <row r="2260" spans="2:53"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</row>
    <row r="2261" spans="2:53"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  <c r="AL2261" s="13"/>
      <c r="AM2261" s="13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</row>
    <row r="2262" spans="2:53"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</row>
    <row r="2263" spans="2:53"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</row>
    <row r="2264" spans="2:53"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</row>
    <row r="2265" spans="2:53"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</row>
    <row r="2266" spans="2:53"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</row>
    <row r="2267" spans="2:53"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</row>
    <row r="2268" spans="2:53"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  <c r="AL2268" s="13"/>
      <c r="AM2268" s="13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</row>
    <row r="2269" spans="2:53"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</row>
    <row r="2270" spans="2:53"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  <c r="AL2270" s="13"/>
      <c r="AM2270" s="13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</row>
    <row r="2271" spans="2:53"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</row>
    <row r="2272" spans="2:53"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  <c r="AL2272" s="13"/>
      <c r="AM2272" s="13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</row>
    <row r="2273" spans="2:53"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  <c r="AL2273" s="13"/>
      <c r="AM2273" s="13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</row>
    <row r="2274" spans="2:53"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</row>
    <row r="2275" spans="2:53"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  <c r="AL2275" s="13"/>
      <c r="AM2275" s="13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</row>
    <row r="2276" spans="2:53"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</row>
    <row r="2277" spans="2:53"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</row>
    <row r="2278" spans="2:53"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</row>
    <row r="2279" spans="2:53"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</row>
    <row r="2280" spans="2:53"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</row>
    <row r="2281" spans="2:53"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</row>
    <row r="2282" spans="2:53"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</row>
    <row r="2283" spans="2:53"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</row>
    <row r="2284" spans="2:53"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</row>
    <row r="2285" spans="2:53"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</row>
    <row r="2286" spans="2:53"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</row>
    <row r="2287" spans="2:53"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</row>
    <row r="2288" spans="2:53"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</row>
    <row r="2289" spans="2:53"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</row>
    <row r="2290" spans="2:53"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</row>
    <row r="2291" spans="2:53"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</row>
    <row r="2292" spans="2:53"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</row>
    <row r="2293" spans="2:53"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</row>
    <row r="2294" spans="2:53"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</row>
    <row r="2295" spans="2:53"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</row>
    <row r="2296" spans="2:53"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</row>
    <row r="2297" spans="2:53"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</row>
    <row r="2298" spans="2:53"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</row>
    <row r="2299" spans="2:53"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</row>
    <row r="2300" spans="2:53"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</row>
    <row r="2301" spans="2:53"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</row>
    <row r="2302" spans="2:53"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</row>
    <row r="2303" spans="2:53"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  <c r="AL2303" s="13"/>
      <c r="AM2303" s="13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</row>
    <row r="2304" spans="2:53"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</row>
    <row r="2305" spans="2:53"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</row>
    <row r="2306" spans="2:53"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</row>
    <row r="2307" spans="2:53"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</row>
  </sheetData>
  <mergeCells count="5">
    <mergeCell ref="B24:D24"/>
    <mergeCell ref="B35:D35"/>
    <mergeCell ref="B18:D18"/>
    <mergeCell ref="E2:F2"/>
    <mergeCell ref="G2:J2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AN2325"/>
  <sheetViews>
    <sheetView showGridLines="0" workbookViewId="0"/>
  </sheetViews>
  <sheetFormatPr defaultRowHeight="15"/>
  <cols>
    <col min="1" max="1" width="0.7109375" customWidth="1"/>
  </cols>
  <sheetData>
    <row r="1" spans="2:40" ht="3" customHeight="1"/>
    <row r="2" spans="2:40"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</row>
    <row r="3" spans="2:40"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</row>
    <row r="4" spans="2:40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</row>
    <row r="5" spans="2:40" ht="3" customHeight="1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</row>
    <row r="6" spans="2:40"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</row>
    <row r="7" spans="2:40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</row>
    <row r="8" spans="2:40"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</row>
    <row r="9" spans="2:40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</row>
    <row r="10" spans="2:40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</row>
    <row r="11" spans="2:40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</row>
    <row r="12" spans="2:40"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</row>
    <row r="13" spans="2:40"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</row>
    <row r="14" spans="2:40" ht="4.5" customHeight="1"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</row>
    <row r="15" spans="2:40"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</row>
    <row r="16" spans="2:40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</row>
    <row r="17" spans="2:40" ht="15" customHeight="1"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</row>
    <row r="18" spans="2:40" ht="1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</row>
    <row r="19" spans="2:40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</row>
    <row r="20" spans="2:40"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</row>
    <row r="21" spans="2:40"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</row>
    <row r="22" spans="2:40" ht="3.75" customHeight="1"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</row>
    <row r="23" spans="2:40"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</row>
    <row r="24" spans="2:40"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</row>
    <row r="25" spans="2:40"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</row>
    <row r="26" spans="2:40"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</row>
    <row r="27" spans="2:40"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</row>
    <row r="28" spans="2:40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</row>
    <row r="29" spans="2:40"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</row>
    <row r="30" spans="2:40"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</row>
    <row r="31" spans="2:40"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</row>
    <row r="32" spans="2:40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</row>
    <row r="33" spans="2:40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</row>
    <row r="34" spans="2:40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</row>
    <row r="35" spans="2:40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</row>
    <row r="36" spans="2:40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</row>
    <row r="37" spans="2:40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</row>
    <row r="38" spans="2:40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</row>
    <row r="39" spans="2:40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</row>
    <row r="40" spans="2:40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</row>
    <row r="41" spans="2:40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</row>
    <row r="42" spans="2:40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</row>
    <row r="43" spans="2:40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</row>
    <row r="44" spans="2:40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</row>
    <row r="45" spans="2:40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</row>
    <row r="46" spans="2:40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</row>
    <row r="47" spans="2:40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</row>
    <row r="48" spans="2:40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</row>
    <row r="49" spans="2:40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</row>
    <row r="50" spans="2:40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</row>
    <row r="51" spans="2:40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</row>
    <row r="52" spans="2:40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</row>
    <row r="53" spans="2:40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</row>
    <row r="54" spans="2:40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</row>
    <row r="55" spans="2:40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</row>
    <row r="56" spans="2:40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</row>
    <row r="57" spans="2:40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</row>
    <row r="58" spans="2:40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</row>
    <row r="59" spans="2:40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</row>
    <row r="60" spans="2:40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</row>
    <row r="61" spans="2:40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</row>
    <row r="62" spans="2:40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</row>
    <row r="63" spans="2:40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</row>
    <row r="64" spans="2:40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</row>
    <row r="65" spans="2:40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</row>
    <row r="66" spans="2:40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</row>
    <row r="67" spans="2:40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</row>
    <row r="68" spans="2:40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</row>
    <row r="69" spans="2:40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</row>
    <row r="70" spans="2:40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</row>
    <row r="71" spans="2:40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</row>
    <row r="72" spans="2:40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</row>
    <row r="73" spans="2:40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</row>
    <row r="74" spans="2:40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</row>
    <row r="75" spans="2:40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</row>
    <row r="76" spans="2:40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</row>
    <row r="77" spans="2:40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</row>
    <row r="78" spans="2:40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</row>
    <row r="79" spans="2:40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</row>
    <row r="80" spans="2:40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</row>
    <row r="81" spans="2:40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</row>
    <row r="82" spans="2:40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</row>
    <row r="83" spans="2:40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</row>
    <row r="84" spans="2:40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</row>
    <row r="85" spans="2:40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</row>
    <row r="86" spans="2:40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</row>
    <row r="87" spans="2:40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</row>
    <row r="88" spans="2:40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</row>
    <row r="89" spans="2:40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</row>
    <row r="90" spans="2:40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</row>
    <row r="91" spans="2:40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</row>
    <row r="92" spans="2:40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</row>
    <row r="93" spans="2:40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</row>
    <row r="94" spans="2:40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</row>
    <row r="95" spans="2:40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</row>
    <row r="96" spans="2:40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</row>
    <row r="97" spans="2:40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</row>
    <row r="98" spans="2:40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</row>
    <row r="99" spans="2:40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</row>
    <row r="100" spans="2:40"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</row>
    <row r="101" spans="2:40"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</row>
    <row r="102" spans="2:40"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</row>
    <row r="103" spans="2:40"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</row>
    <row r="104" spans="2:40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</row>
    <row r="105" spans="2:40"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</row>
    <row r="106" spans="2:40"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</row>
    <row r="107" spans="2:40"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</row>
    <row r="108" spans="2:40"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</row>
    <row r="109" spans="2:40"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</row>
    <row r="110" spans="2:40"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</row>
    <row r="111" spans="2:40"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</row>
    <row r="112" spans="2:40"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</row>
    <row r="113" spans="2:40"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</row>
    <row r="114" spans="2:40"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</row>
    <row r="115" spans="2:40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</row>
    <row r="116" spans="2:40"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</row>
    <row r="117" spans="2:40"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</row>
    <row r="118" spans="2:40"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</row>
    <row r="119" spans="2:40"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</row>
    <row r="120" spans="2:40"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</row>
    <row r="121" spans="2:40"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</row>
    <row r="122" spans="2:40"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</row>
    <row r="123" spans="2:40"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</row>
    <row r="124" spans="2:40"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</row>
    <row r="125" spans="2:40"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</row>
    <row r="126" spans="2:40"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</row>
    <row r="127" spans="2:40"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</row>
    <row r="128" spans="2:40"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</row>
    <row r="129" spans="2:40"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</row>
    <row r="130" spans="2:40"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</row>
    <row r="131" spans="2:40"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</row>
    <row r="132" spans="2:40"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</row>
    <row r="133" spans="2:40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</row>
    <row r="134" spans="2:40"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</row>
    <row r="135" spans="2:40"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</row>
    <row r="136" spans="2:40"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</row>
    <row r="137" spans="2:40"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</row>
    <row r="138" spans="2:40"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</row>
    <row r="139" spans="2:40"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</row>
    <row r="140" spans="2:40"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</row>
    <row r="141" spans="2:40"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</row>
    <row r="142" spans="2:40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</row>
    <row r="143" spans="2:40"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</row>
    <row r="144" spans="2:40"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</row>
    <row r="145" spans="2:40"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</row>
    <row r="146" spans="2:40"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</row>
    <row r="147" spans="2:40"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</row>
    <row r="148" spans="2:40"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</row>
    <row r="149" spans="2:40"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</row>
    <row r="150" spans="2:40"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</row>
    <row r="151" spans="2:40"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</row>
    <row r="152" spans="2:40"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</row>
    <row r="153" spans="2:40"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</row>
    <row r="154" spans="2:40"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</row>
    <row r="155" spans="2:40"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</row>
    <row r="156" spans="2:40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</row>
    <row r="157" spans="2:40"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</row>
    <row r="158" spans="2:40"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</row>
    <row r="159" spans="2:40"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</row>
    <row r="160" spans="2:40"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</row>
    <row r="161" spans="2:40"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</row>
    <row r="162" spans="2:40"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</row>
    <row r="163" spans="2:40"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</row>
    <row r="164" spans="2:40"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</row>
    <row r="165" spans="2:40"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</row>
    <row r="166" spans="2:40"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</row>
    <row r="167" spans="2:40"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</row>
    <row r="168" spans="2:40"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</row>
    <row r="169" spans="2:40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</row>
    <row r="170" spans="2:40"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</row>
    <row r="171" spans="2:40"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</row>
    <row r="172" spans="2:40"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</row>
    <row r="173" spans="2:40"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</row>
    <row r="174" spans="2:40"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</row>
    <row r="175" spans="2:40"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</row>
    <row r="176" spans="2:40"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</row>
    <row r="177" spans="2:40"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</row>
    <row r="178" spans="2:40"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</row>
    <row r="179" spans="2:40"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</row>
    <row r="180" spans="2:40"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</row>
    <row r="181" spans="2:40"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</row>
    <row r="182" spans="2:40"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</row>
    <row r="183" spans="2:40"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</row>
    <row r="184" spans="2:40"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</row>
    <row r="185" spans="2:40"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</row>
    <row r="186" spans="2:40"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</row>
    <row r="187" spans="2:40"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</row>
    <row r="188" spans="2:40"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</row>
    <row r="189" spans="2:40"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</row>
    <row r="190" spans="2:40"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</row>
    <row r="191" spans="2:40"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</row>
    <row r="192" spans="2:40"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</row>
    <row r="193" spans="2:40"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</row>
    <row r="194" spans="2:40"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</row>
    <row r="195" spans="2:40"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</row>
    <row r="196" spans="2:40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</row>
    <row r="197" spans="2:40"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</row>
    <row r="198" spans="2:40"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</row>
    <row r="199" spans="2:40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</row>
    <row r="200" spans="2:40"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</row>
    <row r="201" spans="2:40"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</row>
    <row r="202" spans="2:40"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</row>
    <row r="203" spans="2:40"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</row>
    <row r="204" spans="2:40"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</row>
    <row r="205" spans="2:40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</row>
    <row r="206" spans="2:40"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</row>
    <row r="207" spans="2:40"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</row>
    <row r="208" spans="2:40"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</row>
    <row r="209" spans="2:40"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</row>
    <row r="210" spans="2:40"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</row>
    <row r="211" spans="2:40"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</row>
    <row r="212" spans="2:40"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</row>
    <row r="213" spans="2:40"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</row>
    <row r="214" spans="2:40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</row>
    <row r="215" spans="2:40"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</row>
    <row r="216" spans="2:40"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</row>
    <row r="217" spans="2:40"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</row>
    <row r="218" spans="2:40"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</row>
    <row r="219" spans="2:40"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</row>
    <row r="220" spans="2:40"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</row>
    <row r="221" spans="2:40"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</row>
    <row r="222" spans="2:40"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</row>
    <row r="223" spans="2:40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</row>
    <row r="224" spans="2:40"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</row>
    <row r="225" spans="2:40"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</row>
    <row r="226" spans="2:40"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</row>
    <row r="227" spans="2:40"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</row>
    <row r="228" spans="2:40"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</row>
    <row r="229" spans="2:40"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</row>
    <row r="230" spans="2:40"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</row>
    <row r="231" spans="2:40"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</row>
    <row r="232" spans="2:40"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</row>
    <row r="233" spans="2:40"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</row>
    <row r="234" spans="2:40"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</row>
    <row r="235" spans="2:40"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</row>
    <row r="236" spans="2:40"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</row>
    <row r="237" spans="2:40"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</row>
    <row r="238" spans="2:40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</row>
    <row r="239" spans="2:40"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</row>
    <row r="240" spans="2:40"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</row>
    <row r="241" spans="2:40"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</row>
    <row r="242" spans="2:40"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</row>
    <row r="243" spans="2:40"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</row>
    <row r="244" spans="2:40"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</row>
    <row r="245" spans="2:40"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</row>
    <row r="246" spans="2:40"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</row>
    <row r="247" spans="2:40"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</row>
    <row r="248" spans="2:40"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</row>
    <row r="249" spans="2:40"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</row>
    <row r="250" spans="2:40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</row>
    <row r="251" spans="2:40"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</row>
    <row r="252" spans="2:40"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</row>
    <row r="253" spans="2:40"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</row>
    <row r="254" spans="2:40"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</row>
    <row r="255" spans="2:40"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</row>
    <row r="256" spans="2:40"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</row>
    <row r="257" spans="2:40"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</row>
    <row r="258" spans="2:40"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</row>
    <row r="259" spans="2:40"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</row>
    <row r="260" spans="2:40"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</row>
    <row r="261" spans="2:40"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</row>
    <row r="262" spans="2:40"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</row>
    <row r="263" spans="2:40"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</row>
    <row r="264" spans="2:40"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</row>
    <row r="265" spans="2:40"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</row>
    <row r="266" spans="2:40"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</row>
    <row r="267" spans="2:40"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</row>
    <row r="268" spans="2:40"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</row>
    <row r="269" spans="2:40"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</row>
    <row r="270" spans="2:40"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</row>
    <row r="271" spans="2:40"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</row>
    <row r="272" spans="2:40"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</row>
    <row r="273" spans="2:40"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</row>
    <row r="274" spans="2:40"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</row>
    <row r="275" spans="2:40"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</row>
    <row r="276" spans="2:40"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</row>
    <row r="277" spans="2:40"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</row>
    <row r="278" spans="2:40"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</row>
    <row r="279" spans="2:40"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</row>
    <row r="280" spans="2:40"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</row>
    <row r="281" spans="2:40"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</row>
    <row r="282" spans="2:40"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</row>
    <row r="283" spans="2:40"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</row>
    <row r="284" spans="2:40"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</row>
    <row r="285" spans="2:40"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</row>
    <row r="286" spans="2:40"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</row>
    <row r="287" spans="2:40"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</row>
    <row r="288" spans="2:40"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</row>
    <row r="289" spans="2:40"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</row>
    <row r="290" spans="2:40"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</row>
    <row r="291" spans="2:40"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</row>
    <row r="292" spans="2:40"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</row>
    <row r="293" spans="2:40"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</row>
    <row r="294" spans="2:40"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</row>
    <row r="295" spans="2:40"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</row>
    <row r="296" spans="2:40"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</row>
    <row r="297" spans="2:40"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</row>
    <row r="298" spans="2:40"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</row>
    <row r="299" spans="2:40"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</row>
    <row r="300" spans="2:40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</row>
    <row r="301" spans="2:40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</row>
    <row r="302" spans="2:40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</row>
    <row r="303" spans="2:40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</row>
    <row r="304" spans="2:40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</row>
    <row r="305" spans="2:40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</row>
    <row r="306" spans="2:40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</row>
    <row r="307" spans="2:40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</row>
    <row r="308" spans="2:40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</row>
    <row r="309" spans="2:40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</row>
    <row r="310" spans="2:40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</row>
    <row r="311" spans="2:40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</row>
    <row r="312" spans="2:40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</row>
    <row r="313" spans="2:40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</row>
    <row r="314" spans="2:40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</row>
    <row r="315" spans="2:40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</row>
    <row r="316" spans="2:40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</row>
    <row r="317" spans="2:40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</row>
    <row r="318" spans="2:40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</row>
    <row r="319" spans="2:40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</row>
    <row r="320" spans="2:40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</row>
    <row r="321" spans="2:40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</row>
    <row r="322" spans="2:40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</row>
    <row r="323" spans="2:40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</row>
    <row r="324" spans="2:40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</row>
    <row r="325" spans="2:40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</row>
    <row r="326" spans="2:40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</row>
    <row r="327" spans="2:40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</row>
    <row r="328" spans="2:40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</row>
    <row r="329" spans="2:40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</row>
    <row r="330" spans="2:40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</row>
    <row r="331" spans="2:40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</row>
    <row r="332" spans="2:40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</row>
    <row r="333" spans="2:40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</row>
    <row r="334" spans="2:40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</row>
    <row r="335" spans="2:40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</row>
    <row r="336" spans="2:40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</row>
    <row r="337" spans="2:40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</row>
    <row r="338" spans="2:40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</row>
    <row r="339" spans="2:40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</row>
    <row r="340" spans="2:40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</row>
    <row r="341" spans="2:40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</row>
    <row r="342" spans="2:40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</row>
    <row r="343" spans="2:40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</row>
    <row r="344" spans="2:40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</row>
    <row r="345" spans="2:40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</row>
    <row r="346" spans="2:40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</row>
    <row r="347" spans="2:40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</row>
    <row r="348" spans="2:40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</row>
    <row r="349" spans="2:40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</row>
    <row r="350" spans="2:40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</row>
    <row r="351" spans="2:40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</row>
    <row r="352" spans="2:40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</row>
    <row r="353" spans="2:40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</row>
    <row r="354" spans="2:40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</row>
    <row r="355" spans="2:40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</row>
    <row r="356" spans="2:40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</row>
    <row r="357" spans="2:40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</row>
    <row r="358" spans="2:40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</row>
    <row r="359" spans="2:40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</row>
    <row r="360" spans="2:40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</row>
    <row r="361" spans="2:40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</row>
    <row r="362" spans="2:40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</row>
    <row r="363" spans="2:40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</row>
    <row r="364" spans="2:40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</row>
    <row r="365" spans="2:40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</row>
    <row r="366" spans="2:40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</row>
    <row r="367" spans="2:40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</row>
    <row r="368" spans="2:40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</row>
    <row r="369" spans="2:40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</row>
    <row r="370" spans="2:40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</row>
    <row r="371" spans="2:40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</row>
    <row r="372" spans="2:40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</row>
    <row r="373" spans="2:40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</row>
    <row r="374" spans="2:40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</row>
    <row r="375" spans="2:40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</row>
    <row r="376" spans="2:40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</row>
    <row r="377" spans="2:40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</row>
    <row r="378" spans="2:40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</row>
    <row r="379" spans="2:40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</row>
    <row r="380" spans="2:40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</row>
    <row r="381" spans="2:40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</row>
    <row r="382" spans="2:40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</row>
    <row r="383" spans="2:40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</row>
    <row r="384" spans="2:40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</row>
    <row r="385" spans="2:40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</row>
    <row r="386" spans="2:40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</row>
    <row r="387" spans="2:40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</row>
    <row r="388" spans="2:40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</row>
    <row r="389" spans="2:40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</row>
    <row r="390" spans="2:40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</row>
    <row r="391" spans="2:40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</row>
    <row r="392" spans="2:40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</row>
    <row r="393" spans="2:40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</row>
    <row r="394" spans="2:40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</row>
    <row r="395" spans="2:40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</row>
    <row r="396" spans="2:40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</row>
    <row r="397" spans="2:40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</row>
    <row r="398" spans="2:40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</row>
    <row r="399" spans="2:40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</row>
    <row r="400" spans="2:40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</row>
    <row r="401" spans="2:40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</row>
    <row r="402" spans="2:40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</row>
    <row r="403" spans="2:40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</row>
    <row r="404" spans="2:40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</row>
    <row r="405" spans="2:40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</row>
    <row r="406" spans="2:40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</row>
    <row r="407" spans="2:40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</row>
    <row r="408" spans="2:40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</row>
    <row r="409" spans="2:40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</row>
    <row r="410" spans="2:40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</row>
    <row r="411" spans="2:40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</row>
    <row r="412" spans="2:40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</row>
    <row r="413" spans="2:40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</row>
    <row r="414" spans="2:40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</row>
    <row r="415" spans="2:40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</row>
    <row r="416" spans="2:40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</row>
    <row r="417" spans="2:40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</row>
    <row r="418" spans="2:40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</row>
    <row r="419" spans="2:40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</row>
    <row r="420" spans="2:40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</row>
    <row r="421" spans="2:40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</row>
    <row r="422" spans="2:40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</row>
    <row r="423" spans="2:40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</row>
    <row r="424" spans="2:40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</row>
    <row r="425" spans="2:40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</row>
    <row r="426" spans="2:40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</row>
    <row r="427" spans="2:40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</row>
    <row r="428" spans="2:40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</row>
    <row r="429" spans="2:40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</row>
    <row r="430" spans="2:40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</row>
    <row r="431" spans="2:40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</row>
    <row r="432" spans="2:40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</row>
    <row r="433" spans="2:40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</row>
    <row r="434" spans="2:40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</row>
    <row r="435" spans="2:40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</row>
    <row r="436" spans="2:40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</row>
    <row r="437" spans="2:40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</row>
    <row r="438" spans="2:40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</row>
    <row r="439" spans="2:40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</row>
    <row r="440" spans="2:40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</row>
    <row r="441" spans="2:40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</row>
    <row r="442" spans="2:40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</row>
    <row r="443" spans="2:40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</row>
    <row r="444" spans="2:40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</row>
    <row r="445" spans="2:40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</row>
    <row r="446" spans="2:40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</row>
    <row r="447" spans="2:40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</row>
    <row r="448" spans="2:40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</row>
    <row r="449" spans="2:40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</row>
    <row r="450" spans="2:40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</row>
    <row r="451" spans="2:40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</row>
    <row r="452" spans="2:40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</row>
    <row r="453" spans="2:40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</row>
    <row r="454" spans="2:40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</row>
    <row r="455" spans="2:40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</row>
    <row r="456" spans="2:40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</row>
    <row r="457" spans="2:40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</row>
    <row r="458" spans="2:40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</row>
    <row r="459" spans="2:40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</row>
    <row r="460" spans="2:40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</row>
    <row r="461" spans="2:40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</row>
    <row r="462" spans="2:40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</row>
    <row r="463" spans="2:40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</row>
    <row r="464" spans="2:40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</row>
    <row r="465" spans="2:40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</row>
    <row r="466" spans="2:40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</row>
    <row r="467" spans="2:40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</row>
    <row r="468" spans="2:40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</row>
    <row r="469" spans="2:40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</row>
    <row r="470" spans="2:40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</row>
    <row r="471" spans="2:40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</row>
    <row r="472" spans="2:40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</row>
    <row r="473" spans="2:40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</row>
    <row r="474" spans="2:40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</row>
    <row r="475" spans="2:40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</row>
    <row r="476" spans="2:40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</row>
    <row r="477" spans="2:40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</row>
    <row r="478" spans="2:40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</row>
    <row r="479" spans="2:40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</row>
    <row r="480" spans="2:40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</row>
    <row r="481" spans="2:40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</row>
    <row r="482" spans="2:40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</row>
    <row r="483" spans="2:40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</row>
    <row r="484" spans="2:40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</row>
    <row r="485" spans="2:40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</row>
    <row r="486" spans="2:40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</row>
    <row r="487" spans="2:40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</row>
    <row r="488" spans="2:40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</row>
    <row r="489" spans="2:40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</row>
    <row r="490" spans="2:40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</row>
    <row r="491" spans="2:40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</row>
    <row r="492" spans="2:40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</row>
    <row r="493" spans="2:40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</row>
    <row r="494" spans="2:40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</row>
    <row r="495" spans="2:40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</row>
    <row r="496" spans="2:40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</row>
    <row r="497" spans="2:40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</row>
    <row r="498" spans="2:40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</row>
    <row r="499" spans="2:40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</row>
    <row r="500" spans="2:40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</row>
    <row r="501" spans="2:40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</row>
    <row r="502" spans="2:40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</row>
    <row r="503" spans="2:40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</row>
    <row r="504" spans="2:40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</row>
    <row r="505" spans="2:40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</row>
    <row r="506" spans="2:40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</row>
    <row r="507" spans="2:40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</row>
    <row r="508" spans="2:40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</row>
    <row r="509" spans="2:40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</row>
    <row r="510" spans="2:40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</row>
    <row r="511" spans="2:40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</row>
    <row r="512" spans="2:40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</row>
    <row r="513" spans="2:40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</row>
    <row r="514" spans="2:40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</row>
    <row r="515" spans="2:40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</row>
    <row r="516" spans="2:40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</row>
    <row r="517" spans="2:40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</row>
    <row r="518" spans="2:40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</row>
    <row r="519" spans="2:40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</row>
    <row r="520" spans="2:40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</row>
    <row r="521" spans="2:40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</row>
    <row r="522" spans="2:40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</row>
    <row r="523" spans="2:40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</row>
    <row r="524" spans="2:40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</row>
    <row r="525" spans="2:40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</row>
    <row r="526" spans="2:40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</row>
    <row r="527" spans="2:40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</row>
    <row r="528" spans="2:40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</row>
    <row r="529" spans="2:40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</row>
    <row r="530" spans="2:40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</row>
    <row r="531" spans="2:40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</row>
    <row r="532" spans="2:40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</row>
    <row r="533" spans="2:40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</row>
    <row r="534" spans="2:40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</row>
    <row r="535" spans="2:40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</row>
    <row r="536" spans="2:40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</row>
    <row r="537" spans="2:40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</row>
    <row r="538" spans="2:40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</row>
    <row r="539" spans="2:40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</row>
    <row r="540" spans="2:40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</row>
    <row r="541" spans="2:40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</row>
    <row r="542" spans="2:40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</row>
    <row r="543" spans="2:40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</row>
    <row r="544" spans="2:40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</row>
    <row r="545" spans="2:40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</row>
    <row r="546" spans="2:40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</row>
    <row r="547" spans="2:40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</row>
    <row r="548" spans="2:40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</row>
    <row r="549" spans="2:40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</row>
    <row r="550" spans="2:40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</row>
    <row r="551" spans="2:40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</row>
    <row r="552" spans="2:40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</row>
    <row r="553" spans="2:40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</row>
    <row r="554" spans="2:40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</row>
    <row r="555" spans="2:40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</row>
    <row r="556" spans="2:40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</row>
    <row r="557" spans="2:40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</row>
    <row r="558" spans="2:40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</row>
    <row r="559" spans="2:40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</row>
    <row r="560" spans="2:40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</row>
    <row r="561" spans="2:40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</row>
    <row r="562" spans="2:40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</row>
    <row r="563" spans="2:40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</row>
    <row r="564" spans="2:40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</row>
    <row r="565" spans="2:40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</row>
    <row r="566" spans="2:40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</row>
    <row r="567" spans="2:40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</row>
    <row r="568" spans="2:40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</row>
    <row r="569" spans="2:40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</row>
    <row r="570" spans="2:40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</row>
    <row r="571" spans="2:40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</row>
    <row r="572" spans="2:40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</row>
    <row r="573" spans="2:40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</row>
    <row r="574" spans="2:40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</row>
    <row r="575" spans="2:40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</row>
    <row r="576" spans="2:40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</row>
    <row r="577" spans="2:40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</row>
    <row r="578" spans="2:40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</row>
    <row r="579" spans="2:40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</row>
    <row r="580" spans="2:40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</row>
    <row r="581" spans="2:40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</row>
    <row r="582" spans="2:40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</row>
    <row r="583" spans="2:40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</row>
    <row r="584" spans="2:40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</row>
    <row r="585" spans="2:40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</row>
    <row r="586" spans="2:40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</row>
    <row r="587" spans="2:40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</row>
    <row r="588" spans="2:40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</row>
    <row r="589" spans="2:40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</row>
    <row r="590" spans="2:40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</row>
    <row r="591" spans="2:40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</row>
    <row r="592" spans="2:40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</row>
    <row r="593" spans="2:40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</row>
    <row r="594" spans="2:40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</row>
    <row r="595" spans="2:40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</row>
    <row r="596" spans="2:40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</row>
    <row r="597" spans="2:40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</row>
    <row r="598" spans="2:40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</row>
    <row r="599" spans="2:40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</row>
    <row r="600" spans="2:40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</row>
    <row r="601" spans="2:40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</row>
    <row r="602" spans="2:40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</row>
    <row r="603" spans="2:40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</row>
    <row r="604" spans="2:40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</row>
    <row r="605" spans="2:40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</row>
    <row r="606" spans="2:40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</row>
    <row r="607" spans="2:40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</row>
    <row r="608" spans="2:40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</row>
    <row r="609" spans="2:40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</row>
    <row r="610" spans="2:40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</row>
    <row r="611" spans="2:40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</row>
    <row r="612" spans="2:40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</row>
    <row r="613" spans="2:40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</row>
    <row r="614" spans="2:40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</row>
    <row r="615" spans="2:40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</row>
    <row r="616" spans="2:40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</row>
    <row r="617" spans="2:40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</row>
    <row r="618" spans="2:40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</row>
    <row r="619" spans="2:40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</row>
    <row r="620" spans="2:40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</row>
    <row r="621" spans="2:40"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</row>
    <row r="622" spans="2:40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</row>
    <row r="623" spans="2:40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</row>
    <row r="624" spans="2:40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</row>
    <row r="625" spans="2:40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</row>
    <row r="626" spans="2:40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</row>
    <row r="627" spans="2:40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</row>
    <row r="628" spans="2:40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</row>
    <row r="629" spans="2:40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</row>
    <row r="630" spans="2:40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</row>
    <row r="631" spans="2:40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</row>
    <row r="632" spans="2:40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</row>
    <row r="633" spans="2:40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</row>
    <row r="634" spans="2:40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</row>
    <row r="635" spans="2:40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</row>
    <row r="636" spans="2:40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</row>
    <row r="637" spans="2:40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</row>
    <row r="638" spans="2:40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</row>
    <row r="639" spans="2:40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</row>
    <row r="640" spans="2:40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</row>
    <row r="641" spans="2:40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</row>
    <row r="642" spans="2:40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</row>
    <row r="643" spans="2:40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</row>
    <row r="644" spans="2:40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</row>
    <row r="645" spans="2:40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</row>
    <row r="646" spans="2:40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</row>
    <row r="647" spans="2:40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</row>
    <row r="648" spans="2:40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</row>
    <row r="649" spans="2:40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</row>
    <row r="650" spans="2:40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</row>
    <row r="651" spans="2:40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</row>
    <row r="652" spans="2:40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</row>
    <row r="653" spans="2:40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</row>
    <row r="654" spans="2:40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</row>
    <row r="655" spans="2:40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</row>
    <row r="656" spans="2:40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</row>
    <row r="657" spans="2:40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</row>
    <row r="658" spans="2:40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</row>
    <row r="659" spans="2:40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</row>
    <row r="660" spans="2:40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</row>
    <row r="661" spans="2:40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</row>
    <row r="662" spans="2:40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</row>
    <row r="663" spans="2:40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</row>
    <row r="664" spans="2:40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</row>
    <row r="665" spans="2:40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</row>
    <row r="666" spans="2:40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</row>
    <row r="667" spans="2:40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</row>
    <row r="668" spans="2:40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</row>
    <row r="669" spans="2:40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</row>
    <row r="670" spans="2:40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</row>
    <row r="671" spans="2:40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</row>
    <row r="672" spans="2:40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</row>
    <row r="673" spans="2:40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</row>
    <row r="674" spans="2:40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</row>
    <row r="675" spans="2:40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</row>
    <row r="676" spans="2:40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</row>
    <row r="677" spans="2:40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</row>
    <row r="678" spans="2:40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</row>
    <row r="679" spans="2:40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</row>
    <row r="680" spans="2:40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</row>
    <row r="681" spans="2:40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</row>
    <row r="682" spans="2:40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</row>
    <row r="683" spans="2:40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</row>
    <row r="684" spans="2:40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</row>
    <row r="685" spans="2:40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</row>
    <row r="686" spans="2:40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</row>
    <row r="687" spans="2:40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</row>
    <row r="688" spans="2:40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</row>
    <row r="689" spans="2:40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</row>
    <row r="690" spans="2:40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</row>
    <row r="691" spans="2:40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</row>
    <row r="692" spans="2:40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</row>
    <row r="693" spans="2:40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</row>
    <row r="694" spans="2:40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</row>
    <row r="695" spans="2:40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</row>
    <row r="696" spans="2:40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</row>
    <row r="697" spans="2:40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</row>
    <row r="698" spans="2:40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</row>
    <row r="699" spans="2:40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</row>
    <row r="700" spans="2:40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</row>
    <row r="701" spans="2:40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</row>
    <row r="702" spans="2:40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</row>
    <row r="703" spans="2:40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</row>
    <row r="704" spans="2:40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</row>
    <row r="705" spans="2:40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</row>
    <row r="706" spans="2:40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</row>
    <row r="707" spans="2:40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</row>
    <row r="708" spans="2:40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</row>
    <row r="709" spans="2:40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</row>
    <row r="710" spans="2:40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</row>
    <row r="711" spans="2:40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</row>
    <row r="712" spans="2:40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</row>
    <row r="713" spans="2:40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</row>
    <row r="714" spans="2:40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</row>
    <row r="715" spans="2:40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</row>
    <row r="716" spans="2:40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</row>
    <row r="717" spans="2:40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</row>
    <row r="718" spans="2:40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</row>
    <row r="719" spans="2:40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</row>
    <row r="720" spans="2:40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</row>
    <row r="721" spans="2:40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</row>
    <row r="722" spans="2:40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</row>
    <row r="723" spans="2:40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</row>
    <row r="724" spans="2:40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</row>
    <row r="725" spans="2:40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</row>
    <row r="726" spans="2:40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</row>
    <row r="727" spans="2:40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</row>
    <row r="728" spans="2:40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</row>
    <row r="729" spans="2:40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</row>
    <row r="730" spans="2:40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</row>
    <row r="731" spans="2:40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</row>
    <row r="732" spans="2:40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</row>
    <row r="733" spans="2:40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</row>
    <row r="734" spans="2:40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</row>
    <row r="735" spans="2:40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</row>
    <row r="736" spans="2:40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</row>
    <row r="737" spans="2:40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</row>
    <row r="738" spans="2:40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</row>
    <row r="739" spans="2:40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</row>
    <row r="740" spans="2:40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</row>
    <row r="741" spans="2:40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</row>
    <row r="742" spans="2:40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</row>
    <row r="743" spans="2:40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</row>
    <row r="744" spans="2:40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</row>
    <row r="745" spans="2:40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</row>
    <row r="746" spans="2:40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</row>
    <row r="747" spans="2:40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</row>
    <row r="748" spans="2:40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</row>
    <row r="749" spans="2:40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</row>
    <row r="750" spans="2:40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</row>
    <row r="751" spans="2:40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</row>
    <row r="752" spans="2:40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</row>
    <row r="753" spans="2:40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</row>
    <row r="754" spans="2:40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</row>
    <row r="755" spans="2:40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</row>
    <row r="756" spans="2:40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</row>
    <row r="757" spans="2:40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</row>
    <row r="758" spans="2:40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</row>
    <row r="759" spans="2:40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</row>
    <row r="760" spans="2:40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</row>
    <row r="761" spans="2:40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</row>
    <row r="762" spans="2:40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</row>
    <row r="763" spans="2:40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</row>
    <row r="764" spans="2:40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</row>
    <row r="765" spans="2:40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</row>
    <row r="766" spans="2:40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</row>
    <row r="767" spans="2:40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</row>
    <row r="768" spans="2:40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</row>
    <row r="769" spans="2:40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</row>
    <row r="770" spans="2:40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</row>
    <row r="771" spans="2:40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</row>
    <row r="772" spans="2:40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</row>
    <row r="773" spans="2:40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</row>
    <row r="774" spans="2:40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</row>
    <row r="775" spans="2:40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</row>
    <row r="776" spans="2:40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</row>
    <row r="777" spans="2:40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</row>
    <row r="778" spans="2:40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</row>
    <row r="779" spans="2:40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</row>
    <row r="780" spans="2:40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</row>
    <row r="781" spans="2:40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</row>
    <row r="782" spans="2:40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</row>
    <row r="783" spans="2:40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</row>
    <row r="784" spans="2:40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</row>
    <row r="785" spans="2:40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</row>
    <row r="786" spans="2:40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</row>
    <row r="787" spans="2:40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</row>
    <row r="788" spans="2:40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</row>
    <row r="789" spans="2:40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</row>
    <row r="790" spans="2:40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</row>
    <row r="791" spans="2:40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</row>
    <row r="792" spans="2:40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</row>
    <row r="793" spans="2:40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</row>
    <row r="794" spans="2:40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</row>
    <row r="795" spans="2:40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</row>
    <row r="796" spans="2:40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</row>
    <row r="797" spans="2:40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</row>
    <row r="798" spans="2:40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</row>
    <row r="799" spans="2:40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</row>
    <row r="800" spans="2:40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</row>
    <row r="801" spans="2:40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</row>
    <row r="802" spans="2:40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</row>
    <row r="803" spans="2:40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</row>
    <row r="804" spans="2:40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</row>
    <row r="805" spans="2:40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</row>
    <row r="806" spans="2:40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</row>
    <row r="807" spans="2:40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</row>
    <row r="808" spans="2:40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</row>
    <row r="809" spans="2:40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</row>
    <row r="810" spans="2:40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</row>
    <row r="811" spans="2:40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</row>
    <row r="812" spans="2:40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</row>
    <row r="813" spans="2:40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</row>
    <row r="814" spans="2:40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</row>
    <row r="815" spans="2:40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</row>
    <row r="816" spans="2:40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</row>
    <row r="817" spans="2:40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</row>
    <row r="818" spans="2:40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</row>
    <row r="819" spans="2:40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</row>
    <row r="820" spans="2:40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</row>
    <row r="821" spans="2:40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</row>
    <row r="822" spans="2:40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</row>
    <row r="823" spans="2:40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</row>
    <row r="824" spans="2:40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</row>
    <row r="825" spans="2:40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</row>
    <row r="826" spans="2:40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</row>
    <row r="827" spans="2:40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</row>
    <row r="828" spans="2:40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</row>
    <row r="829" spans="2:40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</row>
    <row r="830" spans="2:40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</row>
    <row r="831" spans="2:40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</row>
    <row r="832" spans="2:40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</row>
    <row r="833" spans="2:40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</row>
    <row r="834" spans="2:40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</row>
    <row r="835" spans="2:40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</row>
    <row r="836" spans="2:40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</row>
    <row r="837" spans="2:40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</row>
    <row r="838" spans="2:40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</row>
    <row r="839" spans="2:40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</row>
    <row r="840" spans="2:40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</row>
    <row r="841" spans="2:40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</row>
    <row r="842" spans="2:40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</row>
    <row r="843" spans="2:40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</row>
    <row r="844" spans="2:40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</row>
    <row r="845" spans="2:40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</row>
    <row r="846" spans="2:40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</row>
    <row r="847" spans="2:40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</row>
    <row r="848" spans="2:40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</row>
    <row r="849" spans="2:40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</row>
    <row r="850" spans="2:40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</row>
    <row r="851" spans="2:40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</row>
    <row r="852" spans="2:40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</row>
    <row r="853" spans="2:40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</row>
    <row r="854" spans="2:40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</row>
    <row r="855" spans="2:40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</row>
    <row r="856" spans="2:40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</row>
    <row r="857" spans="2:40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</row>
    <row r="858" spans="2:40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</row>
    <row r="859" spans="2:40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</row>
    <row r="860" spans="2:40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</row>
    <row r="861" spans="2:40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</row>
    <row r="862" spans="2:40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</row>
    <row r="863" spans="2:40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</row>
    <row r="864" spans="2:40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</row>
    <row r="865" spans="2:40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</row>
    <row r="866" spans="2:40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</row>
    <row r="867" spans="2:40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</row>
    <row r="868" spans="2:40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</row>
    <row r="869" spans="2:40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</row>
    <row r="870" spans="2:40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</row>
    <row r="871" spans="2:40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</row>
    <row r="872" spans="2:40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</row>
    <row r="873" spans="2:40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</row>
    <row r="874" spans="2:40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</row>
    <row r="875" spans="2:40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</row>
    <row r="876" spans="2:40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</row>
    <row r="877" spans="2:40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</row>
    <row r="878" spans="2:40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</row>
    <row r="879" spans="2:40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</row>
    <row r="880" spans="2:40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</row>
    <row r="881" spans="2:40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</row>
    <row r="882" spans="2:40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</row>
    <row r="883" spans="2:40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</row>
    <row r="884" spans="2:40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</row>
    <row r="885" spans="2:40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</row>
    <row r="886" spans="2:40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</row>
    <row r="887" spans="2:40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</row>
    <row r="888" spans="2:40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</row>
    <row r="889" spans="2:40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</row>
    <row r="890" spans="2:40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</row>
    <row r="891" spans="2:40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</row>
    <row r="892" spans="2:40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</row>
    <row r="893" spans="2:40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</row>
    <row r="894" spans="2:40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</row>
    <row r="895" spans="2:40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</row>
    <row r="896" spans="2:40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</row>
    <row r="897" spans="2:40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</row>
    <row r="898" spans="2:40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</row>
    <row r="899" spans="2:40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</row>
    <row r="900" spans="2:40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</row>
    <row r="901" spans="2:40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</row>
    <row r="902" spans="2:40"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</row>
    <row r="903" spans="2:40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</row>
    <row r="904" spans="2:40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</row>
    <row r="905" spans="2:40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</row>
    <row r="906" spans="2:40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</row>
    <row r="907" spans="2:40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</row>
    <row r="908" spans="2:40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</row>
    <row r="909" spans="2:40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</row>
    <row r="910" spans="2:40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</row>
    <row r="911" spans="2:40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</row>
    <row r="912" spans="2:40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</row>
    <row r="913" spans="2:40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</row>
    <row r="914" spans="2:40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</row>
    <row r="915" spans="2:40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</row>
    <row r="916" spans="2:40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</row>
    <row r="917" spans="2:40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</row>
    <row r="918" spans="2:40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</row>
    <row r="919" spans="2:40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</row>
    <row r="920" spans="2:40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</row>
    <row r="921" spans="2:40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</row>
    <row r="922" spans="2:40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</row>
    <row r="923" spans="2:40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</row>
    <row r="924" spans="2:40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</row>
    <row r="925" spans="2:40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</row>
    <row r="926" spans="2:40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</row>
    <row r="927" spans="2:40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</row>
    <row r="928" spans="2:40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</row>
    <row r="929" spans="2:40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</row>
    <row r="930" spans="2:40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</row>
    <row r="931" spans="2:40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</row>
    <row r="932" spans="2:40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</row>
    <row r="933" spans="2:40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</row>
    <row r="934" spans="2:40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</row>
    <row r="935" spans="2:40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</row>
    <row r="936" spans="2:40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</row>
    <row r="937" spans="2:40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</row>
    <row r="938" spans="2:40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</row>
    <row r="939" spans="2:40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</row>
    <row r="940" spans="2:40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</row>
    <row r="941" spans="2:40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</row>
    <row r="942" spans="2:40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</row>
    <row r="943" spans="2:40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</row>
    <row r="944" spans="2:40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</row>
    <row r="945" spans="2:40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</row>
    <row r="946" spans="2:40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</row>
    <row r="947" spans="2:40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</row>
    <row r="948" spans="2:40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</row>
    <row r="949" spans="2:40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</row>
    <row r="950" spans="2:40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</row>
    <row r="951" spans="2:40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</row>
    <row r="952" spans="2:40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</row>
    <row r="953" spans="2:40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</row>
    <row r="954" spans="2:40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</row>
    <row r="955" spans="2:40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</row>
    <row r="956" spans="2:40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</row>
    <row r="957" spans="2:40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</row>
    <row r="958" spans="2:40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</row>
    <row r="959" spans="2:40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</row>
    <row r="960" spans="2:40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</row>
    <row r="961" spans="2:40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</row>
    <row r="962" spans="2:40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</row>
    <row r="963" spans="2:40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</row>
    <row r="964" spans="2:40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</row>
    <row r="965" spans="2:40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</row>
    <row r="966" spans="2:40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</row>
    <row r="967" spans="2:40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</row>
    <row r="968" spans="2:40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</row>
    <row r="969" spans="2:40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</row>
    <row r="970" spans="2:40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</row>
    <row r="971" spans="2:40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</row>
    <row r="972" spans="2:40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</row>
    <row r="973" spans="2:40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</row>
    <row r="974" spans="2:40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</row>
    <row r="975" spans="2:40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</row>
    <row r="976" spans="2:40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</row>
    <row r="977" spans="2:40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</row>
    <row r="978" spans="2:40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</row>
    <row r="979" spans="2:40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</row>
    <row r="980" spans="2:40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</row>
    <row r="981" spans="2:40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</row>
    <row r="982" spans="2:40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</row>
    <row r="983" spans="2:40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</row>
    <row r="984" spans="2:40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</row>
    <row r="985" spans="2:40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</row>
    <row r="986" spans="2:40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</row>
    <row r="987" spans="2:40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</row>
    <row r="988" spans="2:40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</row>
    <row r="989" spans="2:40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</row>
    <row r="990" spans="2:40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</row>
    <row r="991" spans="2:40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</row>
    <row r="992" spans="2:40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</row>
    <row r="993" spans="2:40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</row>
    <row r="994" spans="2:40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</row>
    <row r="995" spans="2:40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</row>
    <row r="996" spans="2:40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</row>
    <row r="997" spans="2:40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</row>
    <row r="998" spans="2:40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</row>
    <row r="999" spans="2:40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</row>
    <row r="1000" spans="2:40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</row>
    <row r="1001" spans="2:40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</row>
    <row r="1002" spans="2:40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</row>
    <row r="1003" spans="2:40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</row>
    <row r="1004" spans="2:40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</row>
    <row r="1005" spans="2:40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</row>
    <row r="1006" spans="2:40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</row>
    <row r="1007" spans="2:40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</row>
    <row r="1008" spans="2:40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</row>
    <row r="1009" spans="2:40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</row>
    <row r="1010" spans="2:40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</row>
    <row r="1011" spans="2:40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</row>
    <row r="1012" spans="2:40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</row>
    <row r="1013" spans="2:40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</row>
    <row r="1014" spans="2:40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</row>
    <row r="1015" spans="2:40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</row>
    <row r="1016" spans="2:40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</row>
    <row r="1017" spans="2:40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</row>
    <row r="1018" spans="2:40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</row>
    <row r="1019" spans="2:40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</row>
    <row r="1020" spans="2:40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</row>
    <row r="1021" spans="2:40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</row>
    <row r="1022" spans="2:40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</row>
    <row r="1023" spans="2:40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</row>
    <row r="1024" spans="2:40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</row>
    <row r="1025" spans="2:40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</row>
    <row r="1026" spans="2:40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</row>
    <row r="1027" spans="2:40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</row>
    <row r="1028" spans="2:40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</row>
    <row r="1029" spans="2:40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</row>
    <row r="1030" spans="2:40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</row>
    <row r="1031" spans="2:40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</row>
    <row r="1032" spans="2:40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</row>
    <row r="1033" spans="2:40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</row>
    <row r="1034" spans="2:40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</row>
    <row r="1035" spans="2:40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</row>
    <row r="1036" spans="2:40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</row>
    <row r="1037" spans="2:40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</row>
    <row r="1038" spans="2:40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</row>
    <row r="1039" spans="2:40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</row>
    <row r="1040" spans="2:40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</row>
    <row r="1041" spans="2:40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</row>
    <row r="1042" spans="2:40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</row>
    <row r="1043" spans="2:40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</row>
    <row r="1044" spans="2:40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</row>
    <row r="1045" spans="2:40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</row>
    <row r="1046" spans="2:40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</row>
    <row r="1047" spans="2:40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</row>
    <row r="1048" spans="2:40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</row>
    <row r="1049" spans="2:40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</row>
    <row r="1050" spans="2:40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</row>
    <row r="1051" spans="2:40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</row>
    <row r="1052" spans="2:40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</row>
    <row r="1053" spans="2:40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</row>
    <row r="1054" spans="2:40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</row>
    <row r="1055" spans="2:40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</row>
    <row r="1056" spans="2:40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</row>
    <row r="1057" spans="2:40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</row>
    <row r="1058" spans="2:40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</row>
    <row r="1059" spans="2:40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</row>
    <row r="1060" spans="2:40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</row>
    <row r="1061" spans="2:40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</row>
    <row r="1062" spans="2:40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</row>
    <row r="1063" spans="2:40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</row>
    <row r="1064" spans="2:40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</row>
    <row r="1065" spans="2:40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</row>
    <row r="1066" spans="2:40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</row>
    <row r="1067" spans="2:40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</row>
    <row r="1068" spans="2:40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</row>
    <row r="1069" spans="2:40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</row>
    <row r="1070" spans="2:40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</row>
    <row r="1071" spans="2:40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</row>
    <row r="1072" spans="2:40"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</row>
    <row r="1073" spans="2:40"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</row>
    <row r="1074" spans="2:40"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</row>
    <row r="1075" spans="2:40"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</row>
    <row r="1076" spans="2:40"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</row>
    <row r="1077" spans="2:40"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</row>
    <row r="1078" spans="2:40"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</row>
    <row r="1079" spans="2:40"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</row>
    <row r="1080" spans="2:40"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</row>
    <row r="1081" spans="2:40"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</row>
    <row r="1082" spans="2:40"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</row>
    <row r="1083" spans="2:40"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</row>
    <row r="1084" spans="2:40"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</row>
    <row r="1085" spans="2:40"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</row>
    <row r="1086" spans="2:40"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</row>
    <row r="1087" spans="2:40"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</row>
    <row r="1088" spans="2:40"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</row>
    <row r="1089" spans="2:40"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</row>
    <row r="1090" spans="2:40"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</row>
    <row r="1091" spans="2:40"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</row>
    <row r="1092" spans="2:40"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</row>
    <row r="1093" spans="2:40"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</row>
    <row r="1094" spans="2:40"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</row>
    <row r="1095" spans="2:40"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</row>
    <row r="1096" spans="2:40"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</row>
    <row r="1097" spans="2:40"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</row>
    <row r="1098" spans="2:40"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</row>
    <row r="1099" spans="2:40"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</row>
    <row r="1100" spans="2:40"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</row>
    <row r="1101" spans="2:40"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</row>
    <row r="1102" spans="2:40"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</row>
    <row r="1103" spans="2:40"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</row>
    <row r="1104" spans="2:40"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</row>
    <row r="1105" spans="2:40"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</row>
    <row r="1106" spans="2:40"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</row>
    <row r="1107" spans="2:40"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</row>
    <row r="1108" spans="2:40"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</row>
    <row r="1109" spans="2:40"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</row>
    <row r="1110" spans="2:40"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</row>
    <row r="1111" spans="2:40"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</row>
    <row r="1112" spans="2:40"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</row>
    <row r="1113" spans="2:40"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</row>
    <row r="1114" spans="2:40"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</row>
    <row r="1115" spans="2:40"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</row>
    <row r="1116" spans="2:40"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</row>
    <row r="1117" spans="2:40"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</row>
    <row r="1118" spans="2:40"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</row>
    <row r="1119" spans="2:40"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  <c r="AL1119" s="13"/>
      <c r="AM1119" s="13"/>
      <c r="AN1119" s="13"/>
    </row>
    <row r="1120" spans="2:40"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  <c r="AL1120" s="13"/>
      <c r="AM1120" s="13"/>
      <c r="AN1120" s="13"/>
    </row>
    <row r="1121" spans="2:40"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  <c r="AL1121" s="13"/>
      <c r="AM1121" s="13"/>
      <c r="AN1121" s="13"/>
    </row>
    <row r="1122" spans="2:40"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  <c r="AL1122" s="13"/>
      <c r="AM1122" s="13"/>
      <c r="AN1122" s="13"/>
    </row>
    <row r="1123" spans="2:40"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  <c r="AL1123" s="13"/>
      <c r="AM1123" s="13"/>
      <c r="AN1123" s="13"/>
    </row>
    <row r="1124" spans="2:40"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  <c r="AL1124" s="13"/>
      <c r="AM1124" s="13"/>
      <c r="AN1124" s="13"/>
    </row>
    <row r="1125" spans="2:40"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  <c r="AL1125" s="13"/>
      <c r="AM1125" s="13"/>
      <c r="AN1125" s="13"/>
    </row>
    <row r="1126" spans="2:40"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  <c r="AL1126" s="13"/>
      <c r="AM1126" s="13"/>
      <c r="AN1126" s="13"/>
    </row>
    <row r="1127" spans="2:40"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  <c r="AL1127" s="13"/>
      <c r="AM1127" s="13"/>
      <c r="AN1127" s="13"/>
    </row>
    <row r="1128" spans="2:40"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  <c r="AL1128" s="13"/>
      <c r="AM1128" s="13"/>
      <c r="AN1128" s="13"/>
    </row>
    <row r="1129" spans="2:40"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  <c r="AL1129" s="13"/>
      <c r="AM1129" s="13"/>
      <c r="AN1129" s="13"/>
    </row>
    <row r="1130" spans="2:40"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  <c r="AL1130" s="13"/>
      <c r="AM1130" s="13"/>
      <c r="AN1130" s="13"/>
    </row>
    <row r="1131" spans="2:40"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  <c r="AL1131" s="13"/>
      <c r="AM1131" s="13"/>
      <c r="AN1131" s="13"/>
    </row>
    <row r="1132" spans="2:40"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  <c r="AL1132" s="13"/>
      <c r="AM1132" s="13"/>
      <c r="AN1132" s="13"/>
    </row>
    <row r="1133" spans="2:40"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  <c r="AL1133" s="13"/>
      <c r="AM1133" s="13"/>
      <c r="AN1133" s="13"/>
    </row>
    <row r="1134" spans="2:40"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  <c r="AL1134" s="13"/>
      <c r="AM1134" s="13"/>
      <c r="AN1134" s="13"/>
    </row>
    <row r="1135" spans="2:40"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  <c r="AL1135" s="13"/>
      <c r="AM1135" s="13"/>
      <c r="AN1135" s="13"/>
    </row>
    <row r="1136" spans="2:40"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  <c r="AL1136" s="13"/>
      <c r="AM1136" s="13"/>
      <c r="AN1136" s="13"/>
    </row>
    <row r="1137" spans="2:40"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  <c r="AL1137" s="13"/>
      <c r="AM1137" s="13"/>
      <c r="AN1137" s="13"/>
    </row>
    <row r="1138" spans="2:40"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  <c r="AL1138" s="13"/>
      <c r="AM1138" s="13"/>
      <c r="AN1138" s="13"/>
    </row>
    <row r="1139" spans="2:40"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  <c r="AL1139" s="13"/>
      <c r="AM1139" s="13"/>
      <c r="AN1139" s="13"/>
    </row>
    <row r="1140" spans="2:40"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  <c r="AL1140" s="13"/>
      <c r="AM1140" s="13"/>
      <c r="AN1140" s="13"/>
    </row>
    <row r="1141" spans="2:40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  <c r="AL1141" s="13"/>
      <c r="AM1141" s="13"/>
      <c r="AN1141" s="13"/>
    </row>
    <row r="1142" spans="2:40"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  <c r="AL1142" s="13"/>
      <c r="AM1142" s="13"/>
      <c r="AN1142" s="13"/>
    </row>
    <row r="1143" spans="2:40"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  <c r="AL1143" s="13"/>
      <c r="AM1143" s="13"/>
      <c r="AN1143" s="13"/>
    </row>
    <row r="1144" spans="2:40"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  <c r="AL1144" s="13"/>
      <c r="AM1144" s="13"/>
      <c r="AN1144" s="13"/>
    </row>
    <row r="1145" spans="2:40"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  <c r="AL1145" s="13"/>
      <c r="AM1145" s="13"/>
      <c r="AN1145" s="13"/>
    </row>
    <row r="1146" spans="2:40"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  <c r="AL1146" s="13"/>
      <c r="AM1146" s="13"/>
      <c r="AN1146" s="13"/>
    </row>
    <row r="1147" spans="2:40"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  <c r="AL1147" s="13"/>
      <c r="AM1147" s="13"/>
      <c r="AN1147" s="13"/>
    </row>
    <row r="1148" spans="2:40"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  <c r="AL1148" s="13"/>
      <c r="AM1148" s="13"/>
      <c r="AN1148" s="13"/>
    </row>
    <row r="1149" spans="2:40"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  <c r="AL1149" s="13"/>
      <c r="AM1149" s="13"/>
      <c r="AN1149" s="13"/>
    </row>
    <row r="1150" spans="2:40"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  <c r="AL1150" s="13"/>
      <c r="AM1150" s="13"/>
      <c r="AN1150" s="13"/>
    </row>
    <row r="1151" spans="2:40"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</row>
    <row r="1152" spans="2:40"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  <c r="AL1152" s="13"/>
      <c r="AM1152" s="13"/>
      <c r="AN1152" s="13"/>
    </row>
    <row r="1153" spans="2:40"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  <c r="AL1153" s="13"/>
      <c r="AM1153" s="13"/>
      <c r="AN1153" s="13"/>
    </row>
    <row r="1154" spans="2:40"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</row>
    <row r="1155" spans="2:40"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  <c r="AL1155" s="13"/>
      <c r="AM1155" s="13"/>
      <c r="AN1155" s="13"/>
    </row>
    <row r="1156" spans="2:40"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  <c r="AL1156" s="13"/>
      <c r="AM1156" s="13"/>
      <c r="AN1156" s="13"/>
    </row>
    <row r="1157" spans="2:40"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  <c r="AL1157" s="13"/>
      <c r="AM1157" s="13"/>
      <c r="AN1157" s="13"/>
    </row>
    <row r="1158" spans="2:40"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  <c r="AL1158" s="13"/>
      <c r="AM1158" s="13"/>
      <c r="AN1158" s="13"/>
    </row>
    <row r="1159" spans="2:40"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  <c r="AL1159" s="13"/>
      <c r="AM1159" s="13"/>
      <c r="AN1159" s="13"/>
    </row>
    <row r="1160" spans="2:40"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  <c r="AL1160" s="13"/>
      <c r="AM1160" s="13"/>
      <c r="AN1160" s="13"/>
    </row>
    <row r="1161" spans="2:40"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</row>
    <row r="1162" spans="2:40"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  <c r="AL1162" s="13"/>
      <c r="AM1162" s="13"/>
      <c r="AN1162" s="13"/>
    </row>
    <row r="1163" spans="2:40"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  <c r="AL1163" s="13"/>
      <c r="AM1163" s="13"/>
      <c r="AN1163" s="13"/>
    </row>
    <row r="1164" spans="2:40"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  <c r="AL1164" s="13"/>
      <c r="AM1164" s="13"/>
      <c r="AN1164" s="13"/>
    </row>
    <row r="1165" spans="2:40"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  <c r="AL1165" s="13"/>
      <c r="AM1165" s="13"/>
      <c r="AN1165" s="13"/>
    </row>
    <row r="1166" spans="2:40"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  <c r="AL1166" s="13"/>
      <c r="AM1166" s="13"/>
      <c r="AN1166" s="13"/>
    </row>
    <row r="1167" spans="2:40"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  <c r="AL1167" s="13"/>
      <c r="AM1167" s="13"/>
      <c r="AN1167" s="13"/>
    </row>
    <row r="1168" spans="2:40"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  <c r="AL1168" s="13"/>
      <c r="AM1168" s="13"/>
      <c r="AN1168" s="13"/>
    </row>
    <row r="1169" spans="2:40"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  <c r="AL1169" s="13"/>
      <c r="AM1169" s="13"/>
      <c r="AN1169" s="13"/>
    </row>
    <row r="1170" spans="2:40"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</row>
    <row r="1171" spans="2:40"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  <c r="AL1171" s="13"/>
      <c r="AM1171" s="13"/>
      <c r="AN1171" s="13"/>
    </row>
    <row r="1172" spans="2:40"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  <c r="AL1172" s="13"/>
      <c r="AM1172" s="13"/>
      <c r="AN1172" s="13"/>
    </row>
    <row r="1173" spans="2:40"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  <c r="AL1173" s="13"/>
      <c r="AM1173" s="13"/>
      <c r="AN1173" s="13"/>
    </row>
    <row r="1174" spans="2:40"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  <c r="AL1174" s="13"/>
      <c r="AM1174" s="13"/>
      <c r="AN1174" s="13"/>
    </row>
    <row r="1175" spans="2:40"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  <c r="AL1175" s="13"/>
      <c r="AM1175" s="13"/>
      <c r="AN1175" s="13"/>
    </row>
    <row r="1176" spans="2:40"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</row>
    <row r="1177" spans="2:40"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  <c r="AL1177" s="13"/>
      <c r="AM1177" s="13"/>
      <c r="AN1177" s="13"/>
    </row>
    <row r="1178" spans="2:40"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  <c r="AL1178" s="13"/>
      <c r="AM1178" s="13"/>
      <c r="AN1178" s="13"/>
    </row>
    <row r="1179" spans="2:40"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  <c r="AL1179" s="13"/>
      <c r="AM1179" s="13"/>
      <c r="AN1179" s="13"/>
    </row>
    <row r="1180" spans="2:40"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  <c r="AL1180" s="13"/>
      <c r="AM1180" s="13"/>
      <c r="AN1180" s="13"/>
    </row>
    <row r="1181" spans="2:40"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  <c r="AL1181" s="13"/>
      <c r="AM1181" s="13"/>
      <c r="AN1181" s="13"/>
    </row>
    <row r="1182" spans="2:40"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  <c r="AL1182" s="13"/>
      <c r="AM1182" s="13"/>
      <c r="AN1182" s="13"/>
    </row>
    <row r="1183" spans="2:40"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  <c r="AL1183" s="13"/>
      <c r="AM1183" s="13"/>
      <c r="AN1183" s="13"/>
    </row>
    <row r="1184" spans="2:40"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  <c r="AL1184" s="13"/>
      <c r="AM1184" s="13"/>
      <c r="AN1184" s="13"/>
    </row>
    <row r="1185" spans="2:40"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  <c r="AL1185" s="13"/>
      <c r="AM1185" s="13"/>
      <c r="AN1185" s="13"/>
    </row>
    <row r="1186" spans="2:40"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  <c r="AL1186" s="13"/>
      <c r="AM1186" s="13"/>
      <c r="AN1186" s="13"/>
    </row>
    <row r="1187" spans="2:40"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  <c r="AL1187" s="13"/>
      <c r="AM1187" s="13"/>
      <c r="AN1187" s="13"/>
    </row>
    <row r="1188" spans="2:40"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  <c r="AL1188" s="13"/>
      <c r="AM1188" s="13"/>
      <c r="AN1188" s="13"/>
    </row>
    <row r="1189" spans="2:40"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  <c r="AL1189" s="13"/>
      <c r="AM1189" s="13"/>
      <c r="AN1189" s="13"/>
    </row>
    <row r="1190" spans="2:40"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  <c r="AL1190" s="13"/>
      <c r="AM1190" s="13"/>
      <c r="AN1190" s="13"/>
    </row>
    <row r="1191" spans="2:40"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  <c r="AL1191" s="13"/>
      <c r="AM1191" s="13"/>
      <c r="AN1191" s="13"/>
    </row>
    <row r="1192" spans="2:40"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  <c r="AL1192" s="13"/>
      <c r="AM1192" s="13"/>
      <c r="AN1192" s="13"/>
    </row>
    <row r="1193" spans="2:40"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  <c r="AL1193" s="13"/>
      <c r="AM1193" s="13"/>
      <c r="AN1193" s="13"/>
    </row>
    <row r="1194" spans="2:40"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  <c r="AL1194" s="13"/>
      <c r="AM1194" s="13"/>
      <c r="AN1194" s="13"/>
    </row>
    <row r="1195" spans="2:40"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  <c r="AL1195" s="13"/>
      <c r="AM1195" s="13"/>
      <c r="AN1195" s="13"/>
    </row>
    <row r="1196" spans="2:40"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  <c r="AL1196" s="13"/>
      <c r="AM1196" s="13"/>
      <c r="AN1196" s="13"/>
    </row>
    <row r="1197" spans="2:40"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  <c r="AL1197" s="13"/>
      <c r="AM1197" s="13"/>
      <c r="AN1197" s="13"/>
    </row>
    <row r="1198" spans="2:40"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/>
      <c r="AN1198" s="13"/>
    </row>
    <row r="1199" spans="2:40"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  <c r="AL1199" s="13"/>
      <c r="AM1199" s="13"/>
      <c r="AN1199" s="13"/>
    </row>
    <row r="1200" spans="2:40"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  <c r="AL1200" s="13"/>
      <c r="AM1200" s="13"/>
      <c r="AN1200" s="13"/>
    </row>
    <row r="1201" spans="2:40"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  <c r="AL1201" s="13"/>
      <c r="AM1201" s="13"/>
      <c r="AN1201" s="13"/>
    </row>
    <row r="1202" spans="2:40"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  <c r="AL1202" s="13"/>
      <c r="AM1202" s="13"/>
      <c r="AN1202" s="13"/>
    </row>
    <row r="1203" spans="2:40"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  <c r="AL1203" s="13"/>
      <c r="AM1203" s="13"/>
      <c r="AN1203" s="13"/>
    </row>
    <row r="1204" spans="2:40"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  <c r="AL1204" s="13"/>
      <c r="AM1204" s="13"/>
      <c r="AN1204" s="13"/>
    </row>
    <row r="1205" spans="2:40"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  <c r="AL1205" s="13"/>
      <c r="AM1205" s="13"/>
      <c r="AN1205" s="13"/>
    </row>
    <row r="1206" spans="2:40"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  <c r="AL1206" s="13"/>
      <c r="AM1206" s="13"/>
      <c r="AN1206" s="13"/>
    </row>
    <row r="1207" spans="2:40"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  <c r="AL1207" s="13"/>
      <c r="AM1207" s="13"/>
      <c r="AN1207" s="13"/>
    </row>
    <row r="1208" spans="2:40"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  <c r="AL1208" s="13"/>
      <c r="AM1208" s="13"/>
      <c r="AN1208" s="13"/>
    </row>
    <row r="1209" spans="2:40"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</row>
    <row r="1210" spans="2:40"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  <c r="AL1210" s="13"/>
      <c r="AM1210" s="13"/>
      <c r="AN1210" s="13"/>
    </row>
    <row r="1211" spans="2:40"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  <c r="AL1211" s="13"/>
      <c r="AM1211" s="13"/>
      <c r="AN1211" s="13"/>
    </row>
    <row r="1212" spans="2:40"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  <c r="AL1212" s="13"/>
      <c r="AM1212" s="13"/>
      <c r="AN1212" s="13"/>
    </row>
    <row r="1213" spans="2:40"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  <c r="AL1213" s="13"/>
      <c r="AM1213" s="13"/>
      <c r="AN1213" s="13"/>
    </row>
    <row r="1214" spans="2:40"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  <c r="AL1214" s="13"/>
      <c r="AM1214" s="13"/>
      <c r="AN1214" s="13"/>
    </row>
    <row r="1215" spans="2:40"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  <c r="AL1215" s="13"/>
      <c r="AM1215" s="13"/>
      <c r="AN1215" s="13"/>
    </row>
    <row r="1216" spans="2:40"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  <c r="AL1216" s="13"/>
      <c r="AM1216" s="13"/>
      <c r="AN1216" s="13"/>
    </row>
    <row r="1217" spans="2:40"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  <c r="AL1217" s="13"/>
      <c r="AM1217" s="13"/>
      <c r="AN1217" s="13"/>
    </row>
    <row r="1218" spans="2:40"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  <c r="AL1218" s="13"/>
      <c r="AM1218" s="13"/>
      <c r="AN1218" s="13"/>
    </row>
    <row r="1219" spans="2:40"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  <c r="AL1219" s="13"/>
      <c r="AM1219" s="13"/>
      <c r="AN1219" s="13"/>
    </row>
    <row r="1220" spans="2:40"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  <c r="AL1220" s="13"/>
      <c r="AM1220" s="13"/>
      <c r="AN1220" s="13"/>
    </row>
    <row r="1221" spans="2:40"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  <c r="AL1221" s="13"/>
      <c r="AM1221" s="13"/>
      <c r="AN1221" s="13"/>
    </row>
    <row r="1222" spans="2:40"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  <c r="AL1222" s="13"/>
      <c r="AM1222" s="13"/>
      <c r="AN1222" s="13"/>
    </row>
    <row r="1223" spans="2:40"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  <c r="AL1223" s="13"/>
      <c r="AM1223" s="13"/>
      <c r="AN1223" s="13"/>
    </row>
    <row r="1224" spans="2:40"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  <c r="AL1224" s="13"/>
      <c r="AM1224" s="13"/>
      <c r="AN1224" s="13"/>
    </row>
    <row r="1225" spans="2:40"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  <c r="AL1225" s="13"/>
      <c r="AM1225" s="13"/>
      <c r="AN1225" s="13"/>
    </row>
    <row r="1226" spans="2:40"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  <c r="AL1226" s="13"/>
      <c r="AM1226" s="13"/>
      <c r="AN1226" s="13"/>
    </row>
    <row r="1227" spans="2:40"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  <c r="AL1227" s="13"/>
      <c r="AM1227" s="13"/>
      <c r="AN1227" s="13"/>
    </row>
    <row r="1228" spans="2:40"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  <c r="AL1228" s="13"/>
      <c r="AM1228" s="13"/>
      <c r="AN1228" s="13"/>
    </row>
    <row r="1229" spans="2:40"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  <c r="AL1229" s="13"/>
      <c r="AM1229" s="13"/>
      <c r="AN1229" s="13"/>
    </row>
    <row r="1230" spans="2:40"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  <c r="AL1230" s="13"/>
      <c r="AM1230" s="13"/>
      <c r="AN1230" s="13"/>
    </row>
    <row r="1231" spans="2:40"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  <c r="AL1231" s="13"/>
      <c r="AM1231" s="13"/>
      <c r="AN1231" s="13"/>
    </row>
    <row r="1232" spans="2:40"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  <c r="AL1232" s="13"/>
      <c r="AM1232" s="13"/>
      <c r="AN1232" s="13"/>
    </row>
    <row r="1233" spans="2:40"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  <c r="AL1233" s="13"/>
      <c r="AM1233" s="13"/>
      <c r="AN1233" s="13"/>
    </row>
    <row r="1234" spans="2:40"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  <c r="AL1234" s="13"/>
      <c r="AM1234" s="13"/>
      <c r="AN1234" s="13"/>
    </row>
    <row r="1235" spans="2:40"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  <c r="AL1235" s="13"/>
      <c r="AM1235" s="13"/>
      <c r="AN1235" s="13"/>
    </row>
    <row r="1236" spans="2:40"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  <c r="AL1236" s="13"/>
      <c r="AM1236" s="13"/>
      <c r="AN1236" s="13"/>
    </row>
    <row r="1237" spans="2:40"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  <c r="AL1237" s="13"/>
      <c r="AM1237" s="13"/>
      <c r="AN1237" s="13"/>
    </row>
    <row r="1238" spans="2:40"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  <c r="AL1238" s="13"/>
      <c r="AM1238" s="13"/>
      <c r="AN1238" s="13"/>
    </row>
    <row r="1239" spans="2:40"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  <c r="AL1239" s="13"/>
      <c r="AM1239" s="13"/>
      <c r="AN1239" s="13"/>
    </row>
    <row r="1240" spans="2:40"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  <c r="AL1240" s="13"/>
      <c r="AM1240" s="13"/>
      <c r="AN1240" s="13"/>
    </row>
    <row r="1241" spans="2:40"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  <c r="AL1241" s="13"/>
      <c r="AM1241" s="13"/>
      <c r="AN1241" s="13"/>
    </row>
    <row r="1242" spans="2:40"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  <c r="AL1242" s="13"/>
      <c r="AM1242" s="13"/>
      <c r="AN1242" s="13"/>
    </row>
    <row r="1243" spans="2:40"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  <c r="AL1243" s="13"/>
      <c r="AM1243" s="13"/>
      <c r="AN1243" s="13"/>
    </row>
    <row r="1244" spans="2:40"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  <c r="AL1244" s="13"/>
      <c r="AM1244" s="13"/>
      <c r="AN1244" s="13"/>
    </row>
    <row r="1245" spans="2:40"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  <c r="AL1245" s="13"/>
      <c r="AM1245" s="13"/>
      <c r="AN1245" s="13"/>
    </row>
    <row r="1246" spans="2:40"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  <c r="AL1246" s="13"/>
      <c r="AM1246" s="13"/>
      <c r="AN1246" s="13"/>
    </row>
    <row r="1247" spans="2:40"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  <c r="AL1247" s="13"/>
      <c r="AM1247" s="13"/>
      <c r="AN1247" s="13"/>
    </row>
    <row r="1248" spans="2:40"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  <c r="AL1248" s="13"/>
      <c r="AM1248" s="13"/>
      <c r="AN1248" s="13"/>
    </row>
    <row r="1249" spans="2:40"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  <c r="AL1249" s="13"/>
      <c r="AM1249" s="13"/>
      <c r="AN1249" s="13"/>
    </row>
    <row r="1250" spans="2:40"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  <c r="AL1250" s="13"/>
      <c r="AM1250" s="13"/>
      <c r="AN1250" s="13"/>
    </row>
    <row r="1251" spans="2:40"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  <c r="AL1251" s="13"/>
      <c r="AM1251" s="13"/>
      <c r="AN1251" s="13"/>
    </row>
    <row r="1252" spans="2:40"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  <c r="AL1252" s="13"/>
      <c r="AM1252" s="13"/>
      <c r="AN1252" s="13"/>
    </row>
    <row r="1253" spans="2:40"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  <c r="AL1253" s="13"/>
      <c r="AM1253" s="13"/>
      <c r="AN1253" s="13"/>
    </row>
    <row r="1254" spans="2:40"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  <c r="AL1254" s="13"/>
      <c r="AM1254" s="13"/>
      <c r="AN1254" s="13"/>
    </row>
    <row r="1255" spans="2:40"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  <c r="AL1255" s="13"/>
      <c r="AM1255" s="13"/>
      <c r="AN1255" s="13"/>
    </row>
    <row r="1256" spans="2:40"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  <c r="AL1256" s="13"/>
      <c r="AM1256" s="13"/>
      <c r="AN1256" s="13"/>
    </row>
    <row r="1257" spans="2:40"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  <c r="AL1257" s="13"/>
      <c r="AM1257" s="13"/>
      <c r="AN1257" s="13"/>
    </row>
    <row r="1258" spans="2:40"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  <c r="AL1258" s="13"/>
      <c r="AM1258" s="13"/>
      <c r="AN1258" s="13"/>
    </row>
    <row r="1259" spans="2:40"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  <c r="AL1259" s="13"/>
      <c r="AM1259" s="13"/>
      <c r="AN1259" s="13"/>
    </row>
    <row r="1260" spans="2:40"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  <c r="AL1260" s="13"/>
      <c r="AM1260" s="13"/>
      <c r="AN1260" s="13"/>
    </row>
    <row r="1261" spans="2:40"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  <c r="AL1261" s="13"/>
      <c r="AM1261" s="13"/>
      <c r="AN1261" s="13"/>
    </row>
    <row r="1262" spans="2:40"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  <c r="AL1262" s="13"/>
      <c r="AM1262" s="13"/>
      <c r="AN1262" s="13"/>
    </row>
    <row r="1263" spans="2:40"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  <c r="AL1263" s="13"/>
      <c r="AM1263" s="13"/>
      <c r="AN1263" s="13"/>
    </row>
    <row r="1264" spans="2:40"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  <c r="AL1264" s="13"/>
      <c r="AM1264" s="13"/>
      <c r="AN1264" s="13"/>
    </row>
    <row r="1265" spans="2:40"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  <c r="AL1265" s="13"/>
      <c r="AM1265" s="13"/>
      <c r="AN1265" s="13"/>
    </row>
    <row r="1266" spans="2:40"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  <c r="AL1266" s="13"/>
      <c r="AM1266" s="13"/>
      <c r="AN1266" s="13"/>
    </row>
    <row r="1267" spans="2:40"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  <c r="AL1267" s="13"/>
      <c r="AM1267" s="13"/>
      <c r="AN1267" s="13"/>
    </row>
    <row r="1268" spans="2:40"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  <c r="AL1268" s="13"/>
      <c r="AM1268" s="13"/>
      <c r="AN1268" s="13"/>
    </row>
    <row r="1269" spans="2:40"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  <c r="AL1269" s="13"/>
      <c r="AM1269" s="13"/>
      <c r="AN1269" s="13"/>
    </row>
    <row r="1270" spans="2:40"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  <c r="AL1270" s="13"/>
      <c r="AM1270" s="13"/>
      <c r="AN1270" s="13"/>
    </row>
    <row r="1271" spans="2:40"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  <c r="AL1271" s="13"/>
      <c r="AM1271" s="13"/>
      <c r="AN1271" s="13"/>
    </row>
    <row r="1272" spans="2:40"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  <c r="AL1272" s="13"/>
      <c r="AM1272" s="13"/>
      <c r="AN1272" s="13"/>
    </row>
    <row r="1273" spans="2:40"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  <c r="AL1273" s="13"/>
      <c r="AM1273" s="13"/>
      <c r="AN1273" s="13"/>
    </row>
    <row r="1274" spans="2:40"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  <c r="AL1274" s="13"/>
      <c r="AM1274" s="13"/>
      <c r="AN1274" s="13"/>
    </row>
    <row r="1275" spans="2:40"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  <c r="AL1275" s="13"/>
      <c r="AM1275" s="13"/>
      <c r="AN1275" s="13"/>
    </row>
    <row r="1276" spans="2:40"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  <c r="AL1276" s="13"/>
      <c r="AM1276" s="13"/>
      <c r="AN1276" s="13"/>
    </row>
    <row r="1277" spans="2:40"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  <c r="AL1277" s="13"/>
      <c r="AM1277" s="13"/>
      <c r="AN1277" s="13"/>
    </row>
    <row r="1278" spans="2:40"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  <c r="AL1278" s="13"/>
      <c r="AM1278" s="13"/>
      <c r="AN1278" s="13"/>
    </row>
    <row r="1279" spans="2:40"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  <c r="AL1279" s="13"/>
      <c r="AM1279" s="13"/>
      <c r="AN1279" s="13"/>
    </row>
    <row r="1280" spans="2:40"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  <c r="AL1280" s="13"/>
      <c r="AM1280" s="13"/>
      <c r="AN1280" s="13"/>
    </row>
    <row r="1281" spans="2:40"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  <c r="AL1281" s="13"/>
      <c r="AM1281" s="13"/>
      <c r="AN1281" s="13"/>
    </row>
    <row r="1282" spans="2:40"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  <c r="AL1282" s="13"/>
      <c r="AM1282" s="13"/>
      <c r="AN1282" s="13"/>
    </row>
    <row r="1283" spans="2:40"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  <c r="AL1283" s="13"/>
      <c r="AM1283" s="13"/>
      <c r="AN1283" s="13"/>
    </row>
    <row r="1284" spans="2:40"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  <c r="AL1284" s="13"/>
      <c r="AM1284" s="13"/>
      <c r="AN1284" s="13"/>
    </row>
    <row r="1285" spans="2:40"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  <c r="AL1285" s="13"/>
      <c r="AM1285" s="13"/>
      <c r="AN1285" s="13"/>
    </row>
    <row r="1286" spans="2:40"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  <c r="AL1286" s="13"/>
      <c r="AM1286" s="13"/>
      <c r="AN1286" s="13"/>
    </row>
    <row r="1287" spans="2:40"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  <c r="AL1287" s="13"/>
      <c r="AM1287" s="13"/>
      <c r="AN1287" s="13"/>
    </row>
    <row r="1288" spans="2:40"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  <c r="AL1288" s="13"/>
      <c r="AM1288" s="13"/>
      <c r="AN1288" s="13"/>
    </row>
    <row r="1289" spans="2:40"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  <c r="AL1289" s="13"/>
      <c r="AM1289" s="13"/>
      <c r="AN1289" s="13"/>
    </row>
    <row r="1290" spans="2:40"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  <c r="AL1290" s="13"/>
      <c r="AM1290" s="13"/>
      <c r="AN1290" s="13"/>
    </row>
    <row r="1291" spans="2:40"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  <c r="AL1291" s="13"/>
      <c r="AM1291" s="13"/>
      <c r="AN1291" s="13"/>
    </row>
    <row r="1292" spans="2:40"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  <c r="AL1292" s="13"/>
      <c r="AM1292" s="13"/>
      <c r="AN1292" s="13"/>
    </row>
    <row r="1293" spans="2:40"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  <c r="AL1293" s="13"/>
      <c r="AM1293" s="13"/>
      <c r="AN1293" s="13"/>
    </row>
    <row r="1294" spans="2:40"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  <c r="AL1294" s="13"/>
      <c r="AM1294" s="13"/>
      <c r="AN1294" s="13"/>
    </row>
    <row r="1295" spans="2:40"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</row>
    <row r="1296" spans="2:40"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  <c r="AL1296" s="13"/>
      <c r="AM1296" s="13"/>
      <c r="AN1296" s="13"/>
    </row>
    <row r="1297" spans="2:40"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  <c r="AL1297" s="13"/>
      <c r="AM1297" s="13"/>
      <c r="AN1297" s="13"/>
    </row>
    <row r="1298" spans="2:40"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  <c r="AL1298" s="13"/>
      <c r="AM1298" s="13"/>
      <c r="AN1298" s="13"/>
    </row>
    <row r="1299" spans="2:40"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  <c r="AL1299" s="13"/>
      <c r="AM1299" s="13"/>
      <c r="AN1299" s="13"/>
    </row>
    <row r="1300" spans="2:40"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  <c r="AL1300" s="13"/>
      <c r="AM1300" s="13"/>
      <c r="AN1300" s="13"/>
    </row>
    <row r="1301" spans="2:40"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  <c r="AL1301" s="13"/>
      <c r="AM1301" s="13"/>
      <c r="AN1301" s="13"/>
    </row>
    <row r="1302" spans="2:40"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  <c r="AL1302" s="13"/>
      <c r="AM1302" s="13"/>
      <c r="AN1302" s="13"/>
    </row>
    <row r="1303" spans="2:40"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  <c r="AL1303" s="13"/>
      <c r="AM1303" s="13"/>
      <c r="AN1303" s="13"/>
    </row>
    <row r="1304" spans="2:40"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  <c r="AL1304" s="13"/>
      <c r="AM1304" s="13"/>
      <c r="AN1304" s="13"/>
    </row>
    <row r="1305" spans="2:40"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  <c r="AL1305" s="13"/>
      <c r="AM1305" s="13"/>
      <c r="AN1305" s="13"/>
    </row>
    <row r="1306" spans="2:40"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  <c r="AL1306" s="13"/>
      <c r="AM1306" s="13"/>
      <c r="AN1306" s="13"/>
    </row>
    <row r="1307" spans="2:40"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  <c r="AL1307" s="13"/>
      <c r="AM1307" s="13"/>
      <c r="AN1307" s="13"/>
    </row>
    <row r="1308" spans="2:40"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  <c r="AL1308" s="13"/>
      <c r="AM1308" s="13"/>
      <c r="AN1308" s="13"/>
    </row>
    <row r="1309" spans="2:40"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  <c r="AL1309" s="13"/>
      <c r="AM1309" s="13"/>
      <c r="AN1309" s="13"/>
    </row>
    <row r="1310" spans="2:40"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  <c r="AL1310" s="13"/>
      <c r="AM1310" s="13"/>
      <c r="AN1310" s="13"/>
    </row>
    <row r="1311" spans="2:40"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  <c r="AL1311" s="13"/>
      <c r="AM1311" s="13"/>
      <c r="AN1311" s="13"/>
    </row>
    <row r="1312" spans="2:40"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  <c r="AL1312" s="13"/>
      <c r="AM1312" s="13"/>
      <c r="AN1312" s="13"/>
    </row>
    <row r="1313" spans="2:40"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  <c r="AL1313" s="13"/>
      <c r="AM1313" s="13"/>
      <c r="AN1313" s="13"/>
    </row>
    <row r="1314" spans="2:40"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  <c r="AL1314" s="13"/>
      <c r="AM1314" s="13"/>
      <c r="AN1314" s="13"/>
    </row>
    <row r="1315" spans="2:40"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  <c r="AL1315" s="13"/>
      <c r="AM1315" s="13"/>
      <c r="AN1315" s="13"/>
    </row>
    <row r="1316" spans="2:40"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  <c r="AL1316" s="13"/>
      <c r="AM1316" s="13"/>
      <c r="AN1316" s="13"/>
    </row>
    <row r="1317" spans="2:40"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  <c r="AL1317" s="13"/>
      <c r="AM1317" s="13"/>
      <c r="AN1317" s="13"/>
    </row>
    <row r="1318" spans="2:40"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  <c r="AL1318" s="13"/>
      <c r="AM1318" s="13"/>
      <c r="AN1318" s="13"/>
    </row>
    <row r="1319" spans="2:40"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  <c r="AL1319" s="13"/>
      <c r="AM1319" s="13"/>
      <c r="AN1319" s="13"/>
    </row>
    <row r="1320" spans="2:40"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  <c r="AL1320" s="13"/>
      <c r="AM1320" s="13"/>
      <c r="AN1320" s="13"/>
    </row>
    <row r="1321" spans="2:40"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  <c r="AL1321" s="13"/>
      <c r="AM1321" s="13"/>
      <c r="AN1321" s="13"/>
    </row>
    <row r="1322" spans="2:40"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  <c r="AL1322" s="13"/>
      <c r="AM1322" s="13"/>
      <c r="AN1322" s="13"/>
    </row>
    <row r="1323" spans="2:40"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  <c r="AL1323" s="13"/>
      <c r="AM1323" s="13"/>
      <c r="AN1323" s="13"/>
    </row>
    <row r="1324" spans="2:40"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  <c r="AL1324" s="13"/>
      <c r="AM1324" s="13"/>
      <c r="AN1324" s="13"/>
    </row>
    <row r="1325" spans="2:40"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  <c r="AL1325" s="13"/>
      <c r="AM1325" s="13"/>
      <c r="AN1325" s="13"/>
    </row>
    <row r="1326" spans="2:40"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  <c r="AL1326" s="13"/>
      <c r="AM1326" s="13"/>
      <c r="AN1326" s="13"/>
    </row>
    <row r="1327" spans="2:40"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  <c r="AL1327" s="13"/>
      <c r="AM1327" s="13"/>
      <c r="AN1327" s="13"/>
    </row>
    <row r="1328" spans="2:40"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  <c r="AL1328" s="13"/>
      <c r="AM1328" s="13"/>
      <c r="AN1328" s="13"/>
    </row>
    <row r="1329" spans="2:40"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  <c r="AL1329" s="13"/>
      <c r="AM1329" s="13"/>
      <c r="AN1329" s="13"/>
    </row>
    <row r="1330" spans="2:40"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  <c r="AL1330" s="13"/>
      <c r="AM1330" s="13"/>
      <c r="AN1330" s="13"/>
    </row>
    <row r="1331" spans="2:40"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  <c r="AL1331" s="13"/>
      <c r="AM1331" s="13"/>
      <c r="AN1331" s="13"/>
    </row>
    <row r="1332" spans="2:40"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  <c r="AL1332" s="13"/>
      <c r="AM1332" s="13"/>
      <c r="AN1332" s="13"/>
    </row>
    <row r="1333" spans="2:40"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  <c r="AL1333" s="13"/>
      <c r="AM1333" s="13"/>
      <c r="AN1333" s="13"/>
    </row>
    <row r="1334" spans="2:40"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  <c r="AL1334" s="13"/>
      <c r="AM1334" s="13"/>
      <c r="AN1334" s="13"/>
    </row>
    <row r="1335" spans="2:40"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  <c r="AL1335" s="13"/>
      <c r="AM1335" s="13"/>
      <c r="AN1335" s="13"/>
    </row>
    <row r="1336" spans="2:40"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  <c r="AL1336" s="13"/>
      <c r="AM1336" s="13"/>
      <c r="AN1336" s="13"/>
    </row>
    <row r="1337" spans="2:40"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  <c r="AL1337" s="13"/>
      <c r="AM1337" s="13"/>
      <c r="AN1337" s="13"/>
    </row>
    <row r="1338" spans="2:40"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  <c r="AL1338" s="13"/>
      <c r="AM1338" s="13"/>
      <c r="AN1338" s="13"/>
    </row>
    <row r="1339" spans="2:40"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  <c r="AL1339" s="13"/>
      <c r="AM1339" s="13"/>
      <c r="AN1339" s="13"/>
    </row>
    <row r="1340" spans="2:40"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  <c r="AL1340" s="13"/>
      <c r="AM1340" s="13"/>
      <c r="AN1340" s="13"/>
    </row>
    <row r="1341" spans="2:40"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  <c r="AL1341" s="13"/>
      <c r="AM1341" s="13"/>
      <c r="AN1341" s="13"/>
    </row>
    <row r="1342" spans="2:40"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  <c r="AL1342" s="13"/>
      <c r="AM1342" s="13"/>
      <c r="AN1342" s="13"/>
    </row>
    <row r="1343" spans="2:40"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  <c r="AL1343" s="13"/>
      <c r="AM1343" s="13"/>
      <c r="AN1343" s="13"/>
    </row>
    <row r="1344" spans="2:40"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  <c r="AL1344" s="13"/>
      <c r="AM1344" s="13"/>
      <c r="AN1344" s="13"/>
    </row>
    <row r="1345" spans="2:40"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  <c r="AL1345" s="13"/>
      <c r="AM1345" s="13"/>
      <c r="AN1345" s="13"/>
    </row>
    <row r="1346" spans="2:40"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  <c r="AL1346" s="13"/>
      <c r="AM1346" s="13"/>
      <c r="AN1346" s="13"/>
    </row>
    <row r="1347" spans="2:40"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  <c r="AL1347" s="13"/>
      <c r="AM1347" s="13"/>
      <c r="AN1347" s="13"/>
    </row>
    <row r="1348" spans="2:40"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  <c r="AL1348" s="13"/>
      <c r="AM1348" s="13"/>
      <c r="AN1348" s="13"/>
    </row>
    <row r="1349" spans="2:40"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  <c r="AL1349" s="13"/>
      <c r="AM1349" s="13"/>
      <c r="AN1349" s="13"/>
    </row>
    <row r="1350" spans="2:40"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  <c r="AL1350" s="13"/>
      <c r="AM1350" s="13"/>
      <c r="AN1350" s="13"/>
    </row>
    <row r="1351" spans="2:40"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  <c r="AL1351" s="13"/>
      <c r="AM1351" s="13"/>
      <c r="AN1351" s="13"/>
    </row>
    <row r="1352" spans="2:40"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  <c r="AL1352" s="13"/>
      <c r="AM1352" s="13"/>
      <c r="AN1352" s="13"/>
    </row>
    <row r="1353" spans="2:40"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  <c r="AL1353" s="13"/>
      <c r="AM1353" s="13"/>
      <c r="AN1353" s="13"/>
    </row>
    <row r="1354" spans="2:40"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  <c r="AL1354" s="13"/>
      <c r="AM1354" s="13"/>
      <c r="AN1354" s="13"/>
    </row>
    <row r="1355" spans="2:40"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  <c r="AL1355" s="13"/>
      <c r="AM1355" s="13"/>
      <c r="AN1355" s="13"/>
    </row>
    <row r="1356" spans="2:40"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  <c r="AL1356" s="13"/>
      <c r="AM1356" s="13"/>
      <c r="AN1356" s="13"/>
    </row>
    <row r="1357" spans="2:40"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  <c r="AL1357" s="13"/>
      <c r="AM1357" s="13"/>
      <c r="AN1357" s="13"/>
    </row>
    <row r="1358" spans="2:40"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</row>
    <row r="1359" spans="2:40"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</row>
    <row r="1360" spans="2:40"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</row>
    <row r="1361" spans="2:40"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</row>
    <row r="1362" spans="2:40"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</row>
    <row r="1363" spans="2:40"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</row>
    <row r="1364" spans="2:40"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</row>
    <row r="1365" spans="2:40"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</row>
    <row r="1366" spans="2:40"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</row>
    <row r="1367" spans="2:40"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</row>
    <row r="1368" spans="2:40"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</row>
    <row r="1369" spans="2:40"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</row>
    <row r="1370" spans="2:40"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</row>
    <row r="1371" spans="2:40"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</row>
    <row r="1372" spans="2:40"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</row>
    <row r="1373" spans="2:40"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</row>
    <row r="1374" spans="2:40"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</row>
    <row r="1375" spans="2:40"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</row>
    <row r="1376" spans="2:40"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</row>
    <row r="1377" spans="2:40"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</row>
    <row r="1378" spans="2:40"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</row>
    <row r="1379" spans="2:40"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</row>
    <row r="1380" spans="2:40"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</row>
    <row r="1381" spans="2:40"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</row>
    <row r="1382" spans="2:40"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</row>
    <row r="1383" spans="2:40"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</row>
    <row r="1384" spans="2:40"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</row>
    <row r="1385" spans="2:40"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</row>
    <row r="1386" spans="2:40"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</row>
    <row r="1387" spans="2:40"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</row>
    <row r="1388" spans="2:40"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</row>
    <row r="1389" spans="2:40"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</row>
    <row r="1390" spans="2:40"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</row>
    <row r="1391" spans="2:40"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</row>
    <row r="1392" spans="2:40"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</row>
    <row r="1393" spans="2:40"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</row>
    <row r="1394" spans="2:40"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</row>
    <row r="1395" spans="2:40"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</row>
    <row r="1396" spans="2:40"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</row>
    <row r="1397" spans="2:40"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</row>
    <row r="1398" spans="2:40"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</row>
    <row r="1399" spans="2:40"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</row>
    <row r="1400" spans="2:40"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</row>
    <row r="1401" spans="2:40"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</row>
    <row r="1402" spans="2:40"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</row>
    <row r="1403" spans="2:40"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</row>
    <row r="1404" spans="2:40"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</row>
    <row r="1405" spans="2:40"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</row>
    <row r="1406" spans="2:40"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</row>
    <row r="1407" spans="2:40"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</row>
    <row r="1408" spans="2:40"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  <c r="AL1408" s="13"/>
      <c r="AM1408" s="13"/>
      <c r="AN1408" s="13"/>
    </row>
    <row r="1409" spans="2:40"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</row>
    <row r="1410" spans="2:40"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</row>
    <row r="1411" spans="2:40"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</row>
    <row r="1412" spans="2:40"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</row>
    <row r="1413" spans="2:40"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</row>
    <row r="1414" spans="2:40"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</row>
    <row r="1415" spans="2:40"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</row>
    <row r="1416" spans="2:40"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</row>
    <row r="1417" spans="2:40"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</row>
    <row r="1418" spans="2:40"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</row>
    <row r="1419" spans="2:40"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</row>
    <row r="1420" spans="2:40"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  <c r="AL1420" s="13"/>
      <c r="AM1420" s="13"/>
      <c r="AN1420" s="13"/>
    </row>
    <row r="1421" spans="2:40"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  <c r="AL1421" s="13"/>
      <c r="AM1421" s="13"/>
      <c r="AN1421" s="13"/>
    </row>
    <row r="1422" spans="2:40"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  <c r="AL1422" s="13"/>
      <c r="AM1422" s="13"/>
      <c r="AN1422" s="13"/>
    </row>
    <row r="1423" spans="2:40"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  <c r="AL1423" s="13"/>
      <c r="AM1423" s="13"/>
      <c r="AN1423" s="13"/>
    </row>
    <row r="1424" spans="2:40"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  <c r="AL1424" s="13"/>
      <c r="AM1424" s="13"/>
      <c r="AN1424" s="13"/>
    </row>
    <row r="1425" spans="2:40"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</row>
    <row r="1426" spans="2:40"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</row>
    <row r="1427" spans="2:40"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</row>
    <row r="1428" spans="2:40"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</row>
    <row r="1429" spans="2:40"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</row>
    <row r="1430" spans="2:40"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</row>
    <row r="1431" spans="2:40"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</row>
    <row r="1432" spans="2:40"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</row>
    <row r="1433" spans="2:40"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</row>
    <row r="1434" spans="2:40"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</row>
    <row r="1435" spans="2:40"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</row>
    <row r="1436" spans="2:40"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</row>
    <row r="1437" spans="2:40"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</row>
    <row r="1438" spans="2:40"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</row>
    <row r="1439" spans="2:40"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</row>
    <row r="1440" spans="2:40"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  <c r="AL1440" s="13"/>
      <c r="AM1440" s="13"/>
      <c r="AN1440" s="13"/>
    </row>
    <row r="1441" spans="2:40"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  <c r="AL1441" s="13"/>
      <c r="AM1441" s="13"/>
      <c r="AN1441" s="13"/>
    </row>
    <row r="1442" spans="2:40"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  <c r="AL1442" s="13"/>
      <c r="AM1442" s="13"/>
      <c r="AN1442" s="13"/>
    </row>
    <row r="1443" spans="2:40"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  <c r="AL1443" s="13"/>
      <c r="AM1443" s="13"/>
      <c r="AN1443" s="13"/>
    </row>
    <row r="1444" spans="2:40"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  <c r="AL1444" s="13"/>
      <c r="AM1444" s="13"/>
      <c r="AN1444" s="13"/>
    </row>
    <row r="1445" spans="2:40"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/>
      <c r="AN1445" s="13"/>
    </row>
    <row r="1446" spans="2:40"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  <c r="AL1446" s="13"/>
      <c r="AM1446" s="13"/>
      <c r="AN1446" s="13"/>
    </row>
    <row r="1447" spans="2:40"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  <c r="AL1447" s="13"/>
      <c r="AM1447" s="13"/>
      <c r="AN1447" s="13"/>
    </row>
    <row r="1448" spans="2:40"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  <c r="AL1448" s="13"/>
      <c r="AM1448" s="13"/>
      <c r="AN1448" s="13"/>
    </row>
    <row r="1449" spans="2:40"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  <c r="AL1449" s="13"/>
      <c r="AM1449" s="13"/>
      <c r="AN1449" s="13"/>
    </row>
    <row r="1450" spans="2:40"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</row>
    <row r="1451" spans="2:40"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</row>
    <row r="1452" spans="2:40"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</row>
    <row r="1453" spans="2:40"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</row>
    <row r="1454" spans="2:40"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</row>
    <row r="1455" spans="2:40"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</row>
    <row r="1456" spans="2:40"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</row>
    <row r="1457" spans="2:40"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</row>
    <row r="1458" spans="2:40"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</row>
    <row r="1459" spans="2:40"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</row>
    <row r="1460" spans="2:40"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</row>
    <row r="1461" spans="2:40"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</row>
    <row r="1462" spans="2:40"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</row>
    <row r="1463" spans="2:40"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</row>
    <row r="1464" spans="2:40"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</row>
    <row r="1465" spans="2:40"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</row>
    <row r="1466" spans="2:40"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</row>
    <row r="1467" spans="2:40"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</row>
    <row r="1468" spans="2:40"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</row>
    <row r="1469" spans="2:40"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</row>
    <row r="1470" spans="2:40"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</row>
    <row r="1471" spans="2:40"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</row>
    <row r="1472" spans="2:40"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</row>
    <row r="1473" spans="2:40"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</row>
    <row r="1474" spans="2:40"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</row>
    <row r="1475" spans="2:40"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</row>
    <row r="1476" spans="2:40"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</row>
    <row r="1477" spans="2:40"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</row>
    <row r="1478" spans="2:40"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</row>
    <row r="1479" spans="2:40"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</row>
    <row r="1480" spans="2:40"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</row>
    <row r="1481" spans="2:40"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</row>
    <row r="1482" spans="2:40"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</row>
    <row r="1483" spans="2:40"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</row>
    <row r="1484" spans="2:40"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</row>
    <row r="1485" spans="2:40"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</row>
    <row r="1486" spans="2:40"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</row>
    <row r="1487" spans="2:40"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</row>
    <row r="1488" spans="2:40"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</row>
    <row r="1489" spans="2:40"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</row>
    <row r="1490" spans="2:40"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</row>
    <row r="1491" spans="2:40"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  <c r="AL1491" s="13"/>
      <c r="AM1491" s="13"/>
      <c r="AN1491" s="13"/>
    </row>
    <row r="1492" spans="2:40"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  <c r="AL1492" s="13"/>
      <c r="AM1492" s="13"/>
      <c r="AN1492" s="13"/>
    </row>
    <row r="1493" spans="2:40"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  <c r="AL1493" s="13"/>
      <c r="AM1493" s="13"/>
      <c r="AN1493" s="13"/>
    </row>
    <row r="1494" spans="2:40"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  <c r="AL1494" s="13"/>
      <c r="AM1494" s="13"/>
      <c r="AN1494" s="13"/>
    </row>
    <row r="1495" spans="2:40"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  <c r="AL1495" s="13"/>
      <c r="AM1495" s="13"/>
      <c r="AN1495" s="13"/>
    </row>
    <row r="1496" spans="2:40"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  <c r="AL1496" s="13"/>
      <c r="AM1496" s="13"/>
      <c r="AN1496" s="13"/>
    </row>
    <row r="1497" spans="2:40"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  <c r="AL1497" s="13"/>
      <c r="AM1497" s="13"/>
      <c r="AN1497" s="13"/>
    </row>
    <row r="1498" spans="2:40"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  <c r="AL1498" s="13"/>
      <c r="AM1498" s="13"/>
      <c r="AN1498" s="13"/>
    </row>
    <row r="1499" spans="2:40"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  <c r="AL1499" s="13"/>
      <c r="AM1499" s="13"/>
      <c r="AN1499" s="13"/>
    </row>
    <row r="1500" spans="2:40"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  <c r="AL1500" s="13"/>
      <c r="AM1500" s="13"/>
      <c r="AN1500" s="13"/>
    </row>
    <row r="1501" spans="2:40"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  <c r="AL1501" s="13"/>
      <c r="AM1501" s="13"/>
      <c r="AN1501" s="13"/>
    </row>
    <row r="1502" spans="2:40"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  <c r="AL1502" s="13"/>
      <c r="AM1502" s="13"/>
      <c r="AN1502" s="13"/>
    </row>
    <row r="1503" spans="2:40"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  <c r="AL1503" s="13"/>
      <c r="AM1503" s="13"/>
      <c r="AN1503" s="13"/>
    </row>
    <row r="1504" spans="2:40"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  <c r="AL1504" s="13"/>
      <c r="AM1504" s="13"/>
      <c r="AN1504" s="13"/>
    </row>
    <row r="1505" spans="2:40"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  <c r="AL1505" s="13"/>
      <c r="AM1505" s="13"/>
      <c r="AN1505" s="13"/>
    </row>
    <row r="1506" spans="2:40"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  <c r="AL1506" s="13"/>
      <c r="AM1506" s="13"/>
      <c r="AN1506" s="13"/>
    </row>
    <row r="1507" spans="2:40"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  <c r="AL1507" s="13"/>
      <c r="AM1507" s="13"/>
      <c r="AN1507" s="13"/>
    </row>
    <row r="1508" spans="2:40"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  <c r="AL1508" s="13"/>
      <c r="AM1508" s="13"/>
      <c r="AN1508" s="13"/>
    </row>
    <row r="1509" spans="2:40"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  <c r="AL1509" s="13"/>
      <c r="AM1509" s="13"/>
      <c r="AN1509" s="13"/>
    </row>
    <row r="1510" spans="2:40"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  <c r="AL1510" s="13"/>
      <c r="AM1510" s="13"/>
      <c r="AN1510" s="13"/>
    </row>
    <row r="1511" spans="2:40"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  <c r="AL1511" s="13"/>
      <c r="AM1511" s="13"/>
      <c r="AN1511" s="13"/>
    </row>
    <row r="1512" spans="2:40"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  <c r="AL1512" s="13"/>
      <c r="AM1512" s="13"/>
      <c r="AN1512" s="13"/>
    </row>
    <row r="1513" spans="2:40"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  <c r="AL1513" s="13"/>
      <c r="AM1513" s="13"/>
      <c r="AN1513" s="13"/>
    </row>
    <row r="1514" spans="2:40"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  <c r="AL1514" s="13"/>
      <c r="AM1514" s="13"/>
      <c r="AN1514" s="13"/>
    </row>
    <row r="1515" spans="2:40"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  <c r="AL1515" s="13"/>
      <c r="AM1515" s="13"/>
      <c r="AN1515" s="13"/>
    </row>
    <row r="1516" spans="2:40"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  <c r="AL1516" s="13"/>
      <c r="AM1516" s="13"/>
      <c r="AN1516" s="13"/>
    </row>
    <row r="1517" spans="2:40"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</row>
    <row r="1518" spans="2:40"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</row>
    <row r="1519" spans="2:40"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</row>
    <row r="1520" spans="2:40"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</row>
    <row r="1521" spans="2:40"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</row>
    <row r="1522" spans="2:40"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</row>
    <row r="1523" spans="2:40"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</row>
    <row r="1524" spans="2:40"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</row>
    <row r="1525" spans="2:40"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</row>
    <row r="1526" spans="2:40"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</row>
    <row r="1527" spans="2:40"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</row>
    <row r="1528" spans="2:40"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</row>
    <row r="1529" spans="2:40"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</row>
    <row r="1530" spans="2:40"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</row>
    <row r="1531" spans="2:40"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</row>
    <row r="1532" spans="2:40"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</row>
    <row r="1533" spans="2:40"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  <c r="AL1533" s="13"/>
      <c r="AM1533" s="13"/>
      <c r="AN1533" s="13"/>
    </row>
    <row r="1534" spans="2:40"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  <c r="AL1534" s="13"/>
      <c r="AM1534" s="13"/>
      <c r="AN1534" s="13"/>
    </row>
    <row r="1535" spans="2:40"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</row>
    <row r="1536" spans="2:40"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</row>
    <row r="1537" spans="2:40"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</row>
    <row r="1538" spans="2:40"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</row>
    <row r="1539" spans="2:40"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</row>
    <row r="1540" spans="2:40"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</row>
    <row r="1541" spans="2:40"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</row>
    <row r="1542" spans="2:40"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</row>
    <row r="1543" spans="2:40"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</row>
    <row r="1544" spans="2:40"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</row>
    <row r="1545" spans="2:40"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</row>
    <row r="1546" spans="2:40"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</row>
    <row r="1547" spans="2:40"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</row>
    <row r="1548" spans="2:40"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</row>
    <row r="1549" spans="2:40"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</row>
    <row r="1550" spans="2:40"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</row>
    <row r="1551" spans="2:40"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</row>
    <row r="1552" spans="2:40"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</row>
    <row r="1553" spans="2:40"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</row>
    <row r="1554" spans="2:40"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</row>
    <row r="1555" spans="2:40"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</row>
    <row r="1556" spans="2:40"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</row>
    <row r="1557" spans="2:40"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</row>
    <row r="1558" spans="2:40"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</row>
    <row r="1559" spans="2:40"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</row>
    <row r="1560" spans="2:40"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</row>
    <row r="1561" spans="2:40"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</row>
    <row r="1562" spans="2:40"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</row>
    <row r="1563" spans="2:40"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</row>
    <row r="1564" spans="2:40"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</row>
    <row r="1565" spans="2:40"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</row>
    <row r="1566" spans="2:40"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</row>
    <row r="1567" spans="2:40"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</row>
    <row r="1568" spans="2:40"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</row>
    <row r="1569" spans="2:40"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</row>
    <row r="1570" spans="2:40"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</row>
    <row r="1571" spans="2:40"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</row>
    <row r="1572" spans="2:40"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</row>
    <row r="1573" spans="2:40"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</row>
    <row r="1574" spans="2:40"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  <c r="AL1574" s="13"/>
      <c r="AM1574" s="13"/>
      <c r="AN1574" s="13"/>
    </row>
    <row r="1575" spans="2:40"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</row>
    <row r="1576" spans="2:40"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</row>
    <row r="1577" spans="2:40"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</row>
    <row r="1578" spans="2:40"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</row>
    <row r="1579" spans="2:40"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</row>
    <row r="1580" spans="2:40"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</row>
    <row r="1581" spans="2:40"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  <c r="AL1581" s="13"/>
      <c r="AM1581" s="13"/>
      <c r="AN1581" s="13"/>
    </row>
    <row r="1582" spans="2:40"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  <c r="AL1582" s="13"/>
      <c r="AM1582" s="13"/>
      <c r="AN1582" s="13"/>
    </row>
    <row r="1583" spans="2:40"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  <c r="AL1583" s="13"/>
      <c r="AM1583" s="13"/>
      <c r="AN1583" s="13"/>
    </row>
    <row r="1584" spans="2:40"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  <c r="AL1584" s="13"/>
      <c r="AM1584" s="13"/>
      <c r="AN1584" s="13"/>
    </row>
    <row r="1585" spans="2:40"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  <c r="AL1585" s="13"/>
      <c r="AM1585" s="13"/>
      <c r="AN1585" s="13"/>
    </row>
    <row r="1586" spans="2:40"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  <c r="AL1586" s="13"/>
      <c r="AM1586" s="13"/>
      <c r="AN1586" s="13"/>
    </row>
    <row r="1587" spans="2:40"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  <c r="AL1587" s="13"/>
      <c r="AM1587" s="13"/>
      <c r="AN1587" s="13"/>
    </row>
    <row r="1588" spans="2:40"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  <c r="AL1588" s="13"/>
      <c r="AM1588" s="13"/>
      <c r="AN1588" s="13"/>
    </row>
    <row r="1589" spans="2:40"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  <c r="AL1589" s="13"/>
      <c r="AM1589" s="13"/>
      <c r="AN1589" s="13"/>
    </row>
    <row r="1590" spans="2:40"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  <c r="AL1590" s="13"/>
      <c r="AM1590" s="13"/>
      <c r="AN1590" s="13"/>
    </row>
    <row r="1591" spans="2:40"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  <c r="AL1591" s="13"/>
      <c r="AM1591" s="13"/>
      <c r="AN1591" s="13"/>
    </row>
    <row r="1592" spans="2:40"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  <c r="AL1592" s="13"/>
      <c r="AM1592" s="13"/>
      <c r="AN1592" s="13"/>
    </row>
    <row r="1593" spans="2:40"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  <c r="AL1593" s="13"/>
      <c r="AM1593" s="13"/>
      <c r="AN1593" s="13"/>
    </row>
    <row r="1594" spans="2:40"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  <c r="AL1594" s="13"/>
      <c r="AM1594" s="13"/>
      <c r="AN1594" s="13"/>
    </row>
    <row r="1595" spans="2:40"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  <c r="AL1595" s="13"/>
      <c r="AM1595" s="13"/>
      <c r="AN1595" s="13"/>
    </row>
    <row r="1596" spans="2:40"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  <c r="AL1596" s="13"/>
      <c r="AM1596" s="13"/>
      <c r="AN1596" s="13"/>
    </row>
    <row r="1597" spans="2:40"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  <c r="AL1597" s="13"/>
      <c r="AM1597" s="13"/>
      <c r="AN1597" s="13"/>
    </row>
    <row r="1598" spans="2:40"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  <c r="AL1598" s="13"/>
      <c r="AM1598" s="13"/>
      <c r="AN1598" s="13"/>
    </row>
    <row r="1599" spans="2:40"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  <c r="AL1599" s="13"/>
      <c r="AM1599" s="13"/>
      <c r="AN1599" s="13"/>
    </row>
    <row r="1600" spans="2:40"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  <c r="AL1600" s="13"/>
      <c r="AM1600" s="13"/>
      <c r="AN1600" s="13"/>
    </row>
    <row r="1601" spans="2:40"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  <c r="AL1601" s="13"/>
      <c r="AM1601" s="13"/>
      <c r="AN1601" s="13"/>
    </row>
    <row r="1602" spans="2:40"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  <c r="AL1602" s="13"/>
      <c r="AM1602" s="13"/>
      <c r="AN1602" s="13"/>
    </row>
    <row r="1603" spans="2:40"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  <c r="AL1603" s="13"/>
      <c r="AM1603" s="13"/>
      <c r="AN1603" s="13"/>
    </row>
    <row r="1604" spans="2:40"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  <c r="AL1604" s="13"/>
      <c r="AM1604" s="13"/>
      <c r="AN1604" s="13"/>
    </row>
    <row r="1605" spans="2:40"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  <c r="AL1605" s="13"/>
      <c r="AM1605" s="13"/>
      <c r="AN1605" s="13"/>
    </row>
    <row r="1606" spans="2:40"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  <c r="AL1606" s="13"/>
      <c r="AM1606" s="13"/>
      <c r="AN1606" s="13"/>
    </row>
    <row r="1607" spans="2:40"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  <c r="AL1607" s="13"/>
      <c r="AM1607" s="13"/>
      <c r="AN1607" s="13"/>
    </row>
    <row r="1608" spans="2:40"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  <c r="AL1608" s="13"/>
      <c r="AM1608" s="13"/>
      <c r="AN1608" s="13"/>
    </row>
    <row r="1609" spans="2:40"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  <c r="AL1609" s="13"/>
      <c r="AM1609" s="13"/>
      <c r="AN1609" s="13"/>
    </row>
    <row r="1610" spans="2:40"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</row>
    <row r="1611" spans="2:40"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  <c r="AL1611" s="13"/>
      <c r="AM1611" s="13"/>
      <c r="AN1611" s="13"/>
    </row>
    <row r="1612" spans="2:40"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  <c r="AL1612" s="13"/>
      <c r="AM1612" s="13"/>
      <c r="AN1612" s="13"/>
    </row>
    <row r="1613" spans="2:40"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  <c r="AL1613" s="13"/>
      <c r="AM1613" s="13"/>
      <c r="AN1613" s="13"/>
    </row>
    <row r="1614" spans="2:40"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  <c r="AL1614" s="13"/>
      <c r="AM1614" s="13"/>
      <c r="AN1614" s="13"/>
    </row>
    <row r="1615" spans="2:40"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  <c r="AL1615" s="13"/>
      <c r="AM1615" s="13"/>
      <c r="AN1615" s="13"/>
    </row>
    <row r="1616" spans="2:40"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  <c r="AL1616" s="13"/>
      <c r="AM1616" s="13"/>
      <c r="AN1616" s="13"/>
    </row>
    <row r="1617" spans="2:40"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  <c r="AL1617" s="13"/>
      <c r="AM1617" s="13"/>
      <c r="AN1617" s="13"/>
    </row>
    <row r="1618" spans="2:40"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  <c r="AL1618" s="13"/>
      <c r="AM1618" s="13"/>
      <c r="AN1618" s="13"/>
    </row>
    <row r="1619" spans="2:40"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  <c r="AL1619" s="13"/>
      <c r="AM1619" s="13"/>
      <c r="AN1619" s="13"/>
    </row>
    <row r="1620" spans="2:40"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  <c r="AL1620" s="13"/>
      <c r="AM1620" s="13"/>
      <c r="AN1620" s="13"/>
    </row>
    <row r="1621" spans="2:40"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  <c r="AL1621" s="13"/>
      <c r="AM1621" s="13"/>
      <c r="AN1621" s="13"/>
    </row>
    <row r="1622" spans="2:40"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  <c r="AL1622" s="13"/>
      <c r="AM1622" s="13"/>
      <c r="AN1622" s="13"/>
    </row>
    <row r="1623" spans="2:40"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  <c r="AL1623" s="13"/>
      <c r="AM1623" s="13"/>
      <c r="AN1623" s="13"/>
    </row>
    <row r="1624" spans="2:40"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  <c r="AL1624" s="13"/>
      <c r="AM1624" s="13"/>
      <c r="AN1624" s="13"/>
    </row>
    <row r="1625" spans="2:40"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  <c r="AL1625" s="13"/>
      <c r="AM1625" s="13"/>
      <c r="AN1625" s="13"/>
    </row>
    <row r="1626" spans="2:40"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  <c r="AL1626" s="13"/>
      <c r="AM1626" s="13"/>
      <c r="AN1626" s="13"/>
    </row>
    <row r="1627" spans="2:40"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/>
      <c r="AM1627" s="13"/>
      <c r="AN1627" s="13"/>
    </row>
    <row r="1628" spans="2:40"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  <c r="AL1628" s="13"/>
      <c r="AM1628" s="13"/>
      <c r="AN1628" s="13"/>
    </row>
    <row r="1629" spans="2:40"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  <c r="AL1629" s="13"/>
      <c r="AM1629" s="13"/>
      <c r="AN1629" s="13"/>
    </row>
    <row r="1630" spans="2:40"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  <c r="AL1630" s="13"/>
      <c r="AM1630" s="13"/>
      <c r="AN1630" s="13"/>
    </row>
    <row r="1631" spans="2:40"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  <c r="AL1631" s="13"/>
      <c r="AM1631" s="13"/>
      <c r="AN1631" s="13"/>
    </row>
    <row r="1632" spans="2:40"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  <c r="AL1632" s="13"/>
      <c r="AM1632" s="13"/>
      <c r="AN1632" s="13"/>
    </row>
    <row r="1633" spans="2:40"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  <c r="AL1633" s="13"/>
      <c r="AM1633" s="13"/>
      <c r="AN1633" s="13"/>
    </row>
    <row r="1634" spans="2:40"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  <c r="AL1634" s="13"/>
      <c r="AM1634" s="13"/>
      <c r="AN1634" s="13"/>
    </row>
    <row r="1635" spans="2:40"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  <c r="AL1635" s="13"/>
      <c r="AM1635" s="13"/>
      <c r="AN1635" s="13"/>
    </row>
    <row r="1636" spans="2:40"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</row>
    <row r="1637" spans="2:40"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</row>
    <row r="1638" spans="2:40"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</row>
    <row r="1639" spans="2:40"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</row>
    <row r="1640" spans="2:40"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</row>
    <row r="1641" spans="2:40"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</row>
    <row r="1642" spans="2:40"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</row>
    <row r="1643" spans="2:40"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</row>
    <row r="1644" spans="2:40"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</row>
    <row r="1645" spans="2:40"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</row>
    <row r="1646" spans="2:40"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</row>
    <row r="1647" spans="2:40"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</row>
    <row r="1648" spans="2:40"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</row>
    <row r="1649" spans="2:40"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</row>
    <row r="1650" spans="2:40"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</row>
    <row r="1651" spans="2:40"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</row>
    <row r="1652" spans="2:40"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</row>
    <row r="1653" spans="2:40"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</row>
    <row r="1654" spans="2:40"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</row>
    <row r="1655" spans="2:40"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</row>
    <row r="1656" spans="2:40"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  <c r="AL1656" s="13"/>
      <c r="AM1656" s="13"/>
      <c r="AN1656" s="13"/>
    </row>
    <row r="1657" spans="2:40"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  <c r="AL1657" s="13"/>
      <c r="AM1657" s="13"/>
      <c r="AN1657" s="13"/>
    </row>
    <row r="1658" spans="2:40"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  <c r="AL1658" s="13"/>
      <c r="AM1658" s="13"/>
      <c r="AN1658" s="13"/>
    </row>
    <row r="1659" spans="2:40"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  <c r="AL1659" s="13"/>
      <c r="AM1659" s="13"/>
      <c r="AN1659" s="13"/>
    </row>
    <row r="1660" spans="2:40"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  <c r="AL1660" s="13"/>
      <c r="AM1660" s="13"/>
      <c r="AN1660" s="13"/>
    </row>
    <row r="1661" spans="2:40"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  <c r="AL1661" s="13"/>
      <c r="AM1661" s="13"/>
      <c r="AN1661" s="13"/>
    </row>
    <row r="1662" spans="2:40"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</row>
    <row r="1663" spans="2:40"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  <c r="AL1663" s="13"/>
      <c r="AM1663" s="13"/>
      <c r="AN1663" s="13"/>
    </row>
    <row r="1664" spans="2:40"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  <c r="AL1664" s="13"/>
      <c r="AM1664" s="13"/>
      <c r="AN1664" s="13"/>
    </row>
    <row r="1665" spans="2:40"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  <c r="AL1665" s="13"/>
      <c r="AM1665" s="13"/>
      <c r="AN1665" s="13"/>
    </row>
    <row r="1666" spans="2:40"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  <c r="AL1666" s="13"/>
      <c r="AM1666" s="13"/>
      <c r="AN1666" s="13"/>
    </row>
    <row r="1667" spans="2:40"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  <c r="AL1667" s="13"/>
      <c r="AM1667" s="13"/>
      <c r="AN1667" s="13"/>
    </row>
    <row r="1668" spans="2:40"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  <c r="AL1668" s="13"/>
      <c r="AM1668" s="13"/>
      <c r="AN1668" s="13"/>
    </row>
    <row r="1669" spans="2:40"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  <c r="AL1669" s="13"/>
      <c r="AM1669" s="13"/>
      <c r="AN1669" s="13"/>
    </row>
    <row r="1670" spans="2:40"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  <c r="AL1670" s="13"/>
      <c r="AM1670" s="13"/>
      <c r="AN1670" s="13"/>
    </row>
    <row r="1671" spans="2:40"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  <c r="AL1671" s="13"/>
      <c r="AM1671" s="13"/>
      <c r="AN1671" s="13"/>
    </row>
    <row r="1672" spans="2:40"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  <c r="AL1672" s="13"/>
      <c r="AM1672" s="13"/>
      <c r="AN1672" s="13"/>
    </row>
    <row r="1673" spans="2:40"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  <c r="AL1673" s="13"/>
      <c r="AM1673" s="13"/>
      <c r="AN1673" s="13"/>
    </row>
    <row r="1674" spans="2:40"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  <c r="AL1674" s="13"/>
      <c r="AM1674" s="13"/>
      <c r="AN1674" s="13"/>
    </row>
    <row r="1675" spans="2:40"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  <c r="AL1675" s="13"/>
      <c r="AM1675" s="13"/>
      <c r="AN1675" s="13"/>
    </row>
    <row r="1676" spans="2:40"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  <c r="AL1676" s="13"/>
      <c r="AM1676" s="13"/>
      <c r="AN1676" s="13"/>
    </row>
    <row r="1677" spans="2:40"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  <c r="AL1677" s="13"/>
      <c r="AM1677" s="13"/>
      <c r="AN1677" s="13"/>
    </row>
    <row r="1678" spans="2:40"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  <c r="AL1678" s="13"/>
      <c r="AM1678" s="13"/>
      <c r="AN1678" s="13"/>
    </row>
    <row r="1679" spans="2:40"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  <c r="AL1679" s="13"/>
      <c r="AM1679" s="13"/>
      <c r="AN1679" s="13"/>
    </row>
    <row r="1680" spans="2:40"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  <c r="AL1680" s="13"/>
      <c r="AM1680" s="13"/>
      <c r="AN1680" s="13"/>
    </row>
    <row r="1681" spans="2:40"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  <c r="AL1681" s="13"/>
      <c r="AM1681" s="13"/>
      <c r="AN1681" s="13"/>
    </row>
    <row r="1682" spans="2:40"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  <c r="AL1682" s="13"/>
      <c r="AM1682" s="13"/>
      <c r="AN1682" s="13"/>
    </row>
    <row r="1683" spans="2:40"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13"/>
      <c r="AL1683" s="13"/>
      <c r="AM1683" s="13"/>
      <c r="AN1683" s="13"/>
    </row>
    <row r="1684" spans="2:40"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  <c r="AL1684" s="13"/>
      <c r="AM1684" s="13"/>
      <c r="AN1684" s="13"/>
    </row>
    <row r="1685" spans="2:40"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  <c r="AL1685" s="13"/>
      <c r="AM1685" s="13"/>
      <c r="AN1685" s="13"/>
    </row>
    <row r="1686" spans="2:40"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  <c r="AL1686" s="13"/>
      <c r="AM1686" s="13"/>
      <c r="AN1686" s="13"/>
    </row>
    <row r="1687" spans="2:40"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  <c r="AL1687" s="13"/>
      <c r="AM1687" s="13"/>
      <c r="AN1687" s="13"/>
    </row>
    <row r="1688" spans="2:40"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  <c r="AL1688" s="13"/>
      <c r="AM1688" s="13"/>
      <c r="AN1688" s="13"/>
    </row>
    <row r="1689" spans="2:40"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  <c r="AL1689" s="13"/>
      <c r="AM1689" s="13"/>
      <c r="AN1689" s="13"/>
    </row>
    <row r="1690" spans="2:40"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  <c r="AL1690" s="13"/>
      <c r="AM1690" s="13"/>
      <c r="AN1690" s="13"/>
    </row>
    <row r="1691" spans="2:40"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  <c r="AL1691" s="13"/>
      <c r="AM1691" s="13"/>
      <c r="AN1691" s="13"/>
    </row>
    <row r="1692" spans="2:40"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  <c r="AL1692" s="13"/>
      <c r="AM1692" s="13"/>
      <c r="AN1692" s="13"/>
    </row>
    <row r="1693" spans="2:40"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  <c r="AL1693" s="13"/>
      <c r="AM1693" s="13"/>
      <c r="AN1693" s="13"/>
    </row>
    <row r="1694" spans="2:40"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  <c r="AL1694" s="13"/>
      <c r="AM1694" s="13"/>
      <c r="AN1694" s="13"/>
    </row>
    <row r="1695" spans="2:40"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  <c r="AL1695" s="13"/>
      <c r="AM1695" s="13"/>
      <c r="AN1695" s="13"/>
    </row>
    <row r="1696" spans="2:40"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  <c r="AL1696" s="13"/>
      <c r="AM1696" s="13"/>
      <c r="AN1696" s="13"/>
    </row>
    <row r="1697" spans="2:40"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  <c r="AL1697" s="13"/>
      <c r="AM1697" s="13"/>
      <c r="AN1697" s="13"/>
    </row>
    <row r="1698" spans="2:40"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  <c r="AL1698" s="13"/>
      <c r="AM1698" s="13"/>
      <c r="AN1698" s="13"/>
    </row>
    <row r="1699" spans="2:40"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  <c r="AL1699" s="13"/>
      <c r="AM1699" s="13"/>
      <c r="AN1699" s="13"/>
    </row>
    <row r="1700" spans="2:40"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  <c r="AL1700" s="13"/>
      <c r="AM1700" s="13"/>
      <c r="AN1700" s="13"/>
    </row>
    <row r="1701" spans="2:40"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  <c r="AL1701" s="13"/>
      <c r="AM1701" s="13"/>
      <c r="AN1701" s="13"/>
    </row>
    <row r="1702" spans="2:40"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  <c r="AL1702" s="13"/>
      <c r="AM1702" s="13"/>
      <c r="AN1702" s="13"/>
    </row>
    <row r="1703" spans="2:40"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  <c r="AL1703" s="13"/>
      <c r="AM1703" s="13"/>
      <c r="AN1703" s="13"/>
    </row>
    <row r="1704" spans="2:40"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  <c r="AL1704" s="13"/>
      <c r="AM1704" s="13"/>
      <c r="AN1704" s="13"/>
    </row>
    <row r="1705" spans="2:40"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  <c r="AL1705" s="13"/>
      <c r="AM1705" s="13"/>
      <c r="AN1705" s="13"/>
    </row>
    <row r="1706" spans="2:40"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  <c r="AL1706" s="13"/>
      <c r="AM1706" s="13"/>
      <c r="AN1706" s="13"/>
    </row>
    <row r="1707" spans="2:40"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  <c r="AL1707" s="13"/>
      <c r="AM1707" s="13"/>
      <c r="AN1707" s="13"/>
    </row>
    <row r="1708" spans="2:40"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  <c r="AL1708" s="13"/>
      <c r="AM1708" s="13"/>
      <c r="AN1708" s="13"/>
    </row>
    <row r="1709" spans="2:40"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  <c r="AL1709" s="13"/>
      <c r="AM1709" s="13"/>
      <c r="AN1709" s="13"/>
    </row>
    <row r="1710" spans="2:40"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  <c r="AL1710" s="13"/>
      <c r="AM1710" s="13"/>
      <c r="AN1710" s="13"/>
    </row>
    <row r="1711" spans="2:40"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  <c r="AL1711" s="13"/>
      <c r="AM1711" s="13"/>
      <c r="AN1711" s="13"/>
    </row>
    <row r="1712" spans="2:40"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  <c r="AL1712" s="13"/>
      <c r="AM1712" s="13"/>
      <c r="AN1712" s="13"/>
    </row>
    <row r="1713" spans="2:40"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  <c r="AL1713" s="13"/>
      <c r="AM1713" s="13"/>
      <c r="AN1713" s="13"/>
    </row>
    <row r="1714" spans="2:40"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  <c r="AL1714" s="13"/>
      <c r="AM1714" s="13"/>
      <c r="AN1714" s="13"/>
    </row>
    <row r="1715" spans="2:40"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  <c r="AL1715" s="13"/>
      <c r="AM1715" s="13"/>
      <c r="AN1715" s="13"/>
    </row>
    <row r="1716" spans="2:40"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  <c r="AL1716" s="13"/>
      <c r="AM1716" s="13"/>
      <c r="AN1716" s="13"/>
    </row>
    <row r="1717" spans="2:40"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  <c r="AL1717" s="13"/>
      <c r="AM1717" s="13"/>
      <c r="AN1717" s="13"/>
    </row>
    <row r="1718" spans="2:40"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  <c r="AL1718" s="13"/>
      <c r="AM1718" s="13"/>
      <c r="AN1718" s="13"/>
    </row>
    <row r="1719" spans="2:40"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  <c r="AL1719" s="13"/>
      <c r="AM1719" s="13"/>
      <c r="AN1719" s="13"/>
    </row>
    <row r="1720" spans="2:40"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  <c r="AL1720" s="13"/>
      <c r="AM1720" s="13"/>
      <c r="AN1720" s="13"/>
    </row>
    <row r="1721" spans="2:40"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  <c r="AL1721" s="13"/>
      <c r="AM1721" s="13"/>
      <c r="AN1721" s="13"/>
    </row>
    <row r="1722" spans="2:40"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  <c r="AL1722" s="13"/>
      <c r="AM1722" s="13"/>
      <c r="AN1722" s="13"/>
    </row>
    <row r="1723" spans="2:40"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  <c r="AL1723" s="13"/>
      <c r="AM1723" s="13"/>
      <c r="AN1723" s="13"/>
    </row>
    <row r="1724" spans="2:40"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  <c r="AL1724" s="13"/>
      <c r="AM1724" s="13"/>
      <c r="AN1724" s="13"/>
    </row>
    <row r="1725" spans="2:40"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  <c r="AL1725" s="13"/>
      <c r="AM1725" s="13"/>
      <c r="AN1725" s="13"/>
    </row>
    <row r="1726" spans="2:40"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  <c r="AL1726" s="13"/>
      <c r="AM1726" s="13"/>
      <c r="AN1726" s="13"/>
    </row>
    <row r="1727" spans="2:40"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  <c r="AL1727" s="13"/>
      <c r="AM1727" s="13"/>
      <c r="AN1727" s="13"/>
    </row>
    <row r="1728" spans="2:40"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  <c r="AL1728" s="13"/>
      <c r="AM1728" s="13"/>
      <c r="AN1728" s="13"/>
    </row>
    <row r="1729" spans="2:40"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  <c r="AL1729" s="13"/>
      <c r="AM1729" s="13"/>
      <c r="AN1729" s="13"/>
    </row>
    <row r="1730" spans="2:40"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  <c r="AL1730" s="13"/>
      <c r="AM1730" s="13"/>
      <c r="AN1730" s="13"/>
    </row>
    <row r="1731" spans="2:40"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</row>
    <row r="1732" spans="2:40"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  <c r="AL1732" s="13"/>
      <c r="AM1732" s="13"/>
      <c r="AN1732" s="13"/>
    </row>
    <row r="1733" spans="2:40"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  <c r="AL1733" s="13"/>
      <c r="AM1733" s="13"/>
      <c r="AN1733" s="13"/>
    </row>
    <row r="1734" spans="2:40"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  <c r="AL1734" s="13"/>
      <c r="AM1734" s="13"/>
      <c r="AN1734" s="13"/>
    </row>
    <row r="1735" spans="2:40"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  <c r="AL1735" s="13"/>
      <c r="AM1735" s="13"/>
      <c r="AN1735" s="13"/>
    </row>
    <row r="1736" spans="2:40"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  <c r="AL1736" s="13"/>
      <c r="AM1736" s="13"/>
      <c r="AN1736" s="13"/>
    </row>
    <row r="1737" spans="2:40"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</row>
    <row r="1738" spans="2:40"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  <c r="AL1738" s="13"/>
      <c r="AM1738" s="13"/>
      <c r="AN1738" s="13"/>
    </row>
    <row r="1739" spans="2:40"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  <c r="AL1739" s="13"/>
      <c r="AM1739" s="13"/>
      <c r="AN1739" s="13"/>
    </row>
    <row r="1740" spans="2:40"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  <c r="AL1740" s="13"/>
      <c r="AM1740" s="13"/>
      <c r="AN1740" s="13"/>
    </row>
    <row r="1741" spans="2:40"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  <c r="AL1741" s="13"/>
      <c r="AM1741" s="13"/>
      <c r="AN1741" s="13"/>
    </row>
    <row r="1742" spans="2:40"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  <c r="AL1742" s="13"/>
      <c r="AM1742" s="13"/>
      <c r="AN1742" s="13"/>
    </row>
    <row r="1743" spans="2:40"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  <c r="AL1743" s="13"/>
      <c r="AM1743" s="13"/>
      <c r="AN1743" s="13"/>
    </row>
    <row r="1744" spans="2:40"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  <c r="AL1744" s="13"/>
      <c r="AM1744" s="13"/>
      <c r="AN1744" s="13"/>
    </row>
    <row r="1745" spans="2:40"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  <c r="AL1745" s="13"/>
      <c r="AM1745" s="13"/>
      <c r="AN1745" s="13"/>
    </row>
    <row r="1746" spans="2:40"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  <c r="AL1746" s="13"/>
      <c r="AM1746" s="13"/>
      <c r="AN1746" s="13"/>
    </row>
    <row r="1747" spans="2:40"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  <c r="AL1747" s="13"/>
      <c r="AM1747" s="13"/>
      <c r="AN1747" s="13"/>
    </row>
    <row r="1748" spans="2:40"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  <c r="AL1748" s="13"/>
      <c r="AM1748" s="13"/>
      <c r="AN1748" s="13"/>
    </row>
    <row r="1749" spans="2:40"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  <c r="AL1749" s="13"/>
      <c r="AM1749" s="13"/>
      <c r="AN1749" s="13"/>
    </row>
    <row r="1750" spans="2:40"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  <c r="AL1750" s="13"/>
      <c r="AM1750" s="13"/>
      <c r="AN1750" s="13"/>
    </row>
    <row r="1751" spans="2:40"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</row>
    <row r="1752" spans="2:40"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  <c r="AL1752" s="13"/>
      <c r="AM1752" s="13"/>
      <c r="AN1752" s="13"/>
    </row>
    <row r="1753" spans="2:40"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</row>
    <row r="1754" spans="2:40"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</row>
    <row r="1755" spans="2:40"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</row>
    <row r="1756" spans="2:40"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  <c r="AL1756" s="13"/>
      <c r="AM1756" s="13"/>
      <c r="AN1756" s="13"/>
    </row>
    <row r="1757" spans="2:40"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  <c r="AL1757" s="13"/>
      <c r="AM1757" s="13"/>
      <c r="AN1757" s="13"/>
    </row>
    <row r="1758" spans="2:40"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  <c r="AL1758" s="13"/>
      <c r="AM1758" s="13"/>
      <c r="AN1758" s="13"/>
    </row>
    <row r="1759" spans="2:40"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  <c r="AL1759" s="13"/>
      <c r="AM1759" s="13"/>
      <c r="AN1759" s="13"/>
    </row>
    <row r="1760" spans="2:40"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  <c r="AL1760" s="13"/>
      <c r="AM1760" s="13"/>
      <c r="AN1760" s="13"/>
    </row>
    <row r="1761" spans="2:40"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  <c r="AL1761" s="13"/>
      <c r="AM1761" s="13"/>
      <c r="AN1761" s="13"/>
    </row>
    <row r="1762" spans="2:40"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  <c r="AL1762" s="13"/>
      <c r="AM1762" s="13"/>
      <c r="AN1762" s="13"/>
    </row>
    <row r="1763" spans="2:40"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  <c r="AL1763" s="13"/>
      <c r="AM1763" s="13"/>
      <c r="AN1763" s="13"/>
    </row>
    <row r="1764" spans="2:40"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  <c r="AL1764" s="13"/>
      <c r="AM1764" s="13"/>
      <c r="AN1764" s="13"/>
    </row>
    <row r="1765" spans="2:40"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  <c r="AL1765" s="13"/>
      <c r="AM1765" s="13"/>
      <c r="AN1765" s="13"/>
    </row>
    <row r="1766" spans="2:40"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  <c r="AL1766" s="13"/>
      <c r="AM1766" s="13"/>
      <c r="AN1766" s="13"/>
    </row>
    <row r="1767" spans="2:40"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  <c r="AL1767" s="13"/>
      <c r="AM1767" s="13"/>
      <c r="AN1767" s="13"/>
    </row>
    <row r="1768" spans="2:40"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  <c r="AL1768" s="13"/>
      <c r="AM1768" s="13"/>
      <c r="AN1768" s="13"/>
    </row>
    <row r="1769" spans="2:40"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  <c r="AL1769" s="13"/>
      <c r="AM1769" s="13"/>
      <c r="AN1769" s="13"/>
    </row>
    <row r="1770" spans="2:40"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  <c r="AL1770" s="13"/>
      <c r="AM1770" s="13"/>
      <c r="AN1770" s="13"/>
    </row>
    <row r="1771" spans="2:40"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  <c r="AL1771" s="13"/>
      <c r="AM1771" s="13"/>
      <c r="AN1771" s="13"/>
    </row>
    <row r="1772" spans="2:40"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  <c r="AL1772" s="13"/>
      <c r="AM1772" s="13"/>
      <c r="AN1772" s="13"/>
    </row>
    <row r="1773" spans="2:40"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  <c r="AL1773" s="13"/>
      <c r="AM1773" s="13"/>
      <c r="AN1773" s="13"/>
    </row>
    <row r="1774" spans="2:40"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  <c r="AL1774" s="13"/>
      <c r="AM1774" s="13"/>
      <c r="AN1774" s="13"/>
    </row>
    <row r="1775" spans="2:40"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  <c r="AL1775" s="13"/>
      <c r="AM1775" s="13"/>
      <c r="AN1775" s="13"/>
    </row>
    <row r="1776" spans="2:40"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  <c r="AL1776" s="13"/>
      <c r="AM1776" s="13"/>
      <c r="AN1776" s="13"/>
    </row>
    <row r="1777" spans="2:40"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  <c r="AL1777" s="13"/>
      <c r="AM1777" s="13"/>
      <c r="AN1777" s="13"/>
    </row>
    <row r="1778" spans="2:40"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  <c r="AL1778" s="13"/>
      <c r="AM1778" s="13"/>
      <c r="AN1778" s="13"/>
    </row>
    <row r="1779" spans="2:40"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K1779" s="13"/>
      <c r="AL1779" s="13"/>
      <c r="AM1779" s="13"/>
      <c r="AN1779" s="13"/>
    </row>
    <row r="1780" spans="2:40"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  <c r="AL1780" s="13"/>
      <c r="AM1780" s="13"/>
      <c r="AN1780" s="13"/>
    </row>
    <row r="1781" spans="2:40"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13"/>
      <c r="AL1781" s="13"/>
      <c r="AM1781" s="13"/>
      <c r="AN1781" s="13"/>
    </row>
    <row r="1782" spans="2:40"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  <c r="AL1782" s="13"/>
      <c r="AM1782" s="13"/>
      <c r="AN1782" s="13"/>
    </row>
    <row r="1783" spans="2:40"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  <c r="AL1783" s="13"/>
      <c r="AM1783" s="13"/>
      <c r="AN1783" s="13"/>
    </row>
    <row r="1784" spans="2:40"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  <c r="AL1784" s="13"/>
      <c r="AM1784" s="13"/>
      <c r="AN1784" s="13"/>
    </row>
    <row r="1785" spans="2:40"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  <c r="AL1785" s="13"/>
      <c r="AM1785" s="13"/>
      <c r="AN1785" s="13"/>
    </row>
    <row r="1786" spans="2:40"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  <c r="AL1786" s="13"/>
      <c r="AM1786" s="13"/>
      <c r="AN1786" s="13"/>
    </row>
    <row r="1787" spans="2:40"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13"/>
      <c r="AL1787" s="13"/>
      <c r="AM1787" s="13"/>
      <c r="AN1787" s="13"/>
    </row>
    <row r="1788" spans="2:40"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  <c r="AL1788" s="13"/>
      <c r="AM1788" s="13"/>
      <c r="AN1788" s="13"/>
    </row>
    <row r="1789" spans="2:40"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3"/>
      <c r="AL1789" s="13"/>
      <c r="AM1789" s="13"/>
      <c r="AN1789" s="13"/>
    </row>
    <row r="1790" spans="2:40"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  <c r="AL1790" s="13"/>
      <c r="AM1790" s="13"/>
      <c r="AN1790" s="13"/>
    </row>
    <row r="1791" spans="2:40"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13"/>
      <c r="AL1791" s="13"/>
      <c r="AM1791" s="13"/>
      <c r="AN1791" s="13"/>
    </row>
    <row r="1792" spans="2:40"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  <c r="AL1792" s="13"/>
      <c r="AM1792" s="13"/>
      <c r="AN1792" s="13"/>
    </row>
    <row r="1793" spans="2:40"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  <c r="AL1793" s="13"/>
      <c r="AM1793" s="13"/>
      <c r="AN1793" s="13"/>
    </row>
    <row r="1794" spans="2:40"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  <c r="AL1794" s="13"/>
      <c r="AM1794" s="13"/>
      <c r="AN1794" s="13"/>
    </row>
    <row r="1795" spans="2:40"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K1795" s="13"/>
      <c r="AL1795" s="13"/>
      <c r="AM1795" s="13"/>
      <c r="AN1795" s="13"/>
    </row>
    <row r="1796" spans="2:40"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13"/>
      <c r="AL1796" s="13"/>
      <c r="AM1796" s="13"/>
      <c r="AN1796" s="13"/>
    </row>
    <row r="1797" spans="2:40"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  <c r="AL1797" s="13"/>
      <c r="AM1797" s="13"/>
      <c r="AN1797" s="13"/>
    </row>
    <row r="1798" spans="2:40"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13"/>
      <c r="AL1798" s="13"/>
      <c r="AM1798" s="13"/>
      <c r="AN1798" s="13"/>
    </row>
    <row r="1799" spans="2:40"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  <c r="AL1799" s="13"/>
      <c r="AM1799" s="13"/>
      <c r="AN1799" s="13"/>
    </row>
    <row r="1800" spans="2:40"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13"/>
      <c r="AL1800" s="13"/>
      <c r="AM1800" s="13"/>
      <c r="AN1800" s="13"/>
    </row>
    <row r="1801" spans="2:40"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13"/>
      <c r="AL1801" s="13"/>
      <c r="AM1801" s="13"/>
      <c r="AN1801" s="13"/>
    </row>
    <row r="1802" spans="2:40"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13"/>
      <c r="AL1802" s="13"/>
      <c r="AM1802" s="13"/>
      <c r="AN1802" s="13"/>
    </row>
    <row r="1803" spans="2:40"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  <c r="AL1803" s="13"/>
      <c r="AM1803" s="13"/>
      <c r="AN1803" s="13"/>
    </row>
    <row r="1804" spans="2:40"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3"/>
      <c r="AL1804" s="13"/>
      <c r="AM1804" s="13"/>
      <c r="AN1804" s="13"/>
    </row>
    <row r="1805" spans="2:40"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  <c r="AL1805" s="13"/>
      <c r="AM1805" s="13"/>
      <c r="AN1805" s="13"/>
    </row>
    <row r="1806" spans="2:40"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K1806" s="13"/>
      <c r="AL1806" s="13"/>
      <c r="AM1806" s="13"/>
      <c r="AN1806" s="13"/>
    </row>
    <row r="1807" spans="2:40"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13"/>
      <c r="AL1807" s="13"/>
      <c r="AM1807" s="13"/>
      <c r="AN1807" s="13"/>
    </row>
    <row r="1808" spans="2:40"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  <c r="AL1808" s="13"/>
      <c r="AM1808" s="13"/>
      <c r="AN1808" s="13"/>
    </row>
    <row r="1809" spans="2:40"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  <c r="AL1809" s="13"/>
      <c r="AM1809" s="13"/>
      <c r="AN1809" s="13"/>
    </row>
    <row r="1810" spans="2:40"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13"/>
      <c r="AL1810" s="13"/>
      <c r="AM1810" s="13"/>
      <c r="AN1810" s="13"/>
    </row>
    <row r="1811" spans="2:40"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K1811" s="13"/>
      <c r="AL1811" s="13"/>
      <c r="AM1811" s="13"/>
      <c r="AN1811" s="13"/>
    </row>
    <row r="1812" spans="2:40"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  <c r="AL1812" s="13"/>
      <c r="AM1812" s="13"/>
      <c r="AN1812" s="13"/>
    </row>
    <row r="1813" spans="2:40"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  <c r="AL1813" s="13"/>
      <c r="AM1813" s="13"/>
      <c r="AN1813" s="13"/>
    </row>
    <row r="1814" spans="2:40"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  <c r="AL1814" s="13"/>
      <c r="AM1814" s="13"/>
      <c r="AN1814" s="13"/>
    </row>
    <row r="1815" spans="2:40"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13"/>
      <c r="AL1815" s="13"/>
      <c r="AM1815" s="13"/>
      <c r="AN1815" s="13"/>
    </row>
    <row r="1816" spans="2:40"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  <c r="AL1816" s="13"/>
      <c r="AM1816" s="13"/>
      <c r="AN1816" s="13"/>
    </row>
    <row r="1817" spans="2:40"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13"/>
      <c r="AL1817" s="13"/>
      <c r="AM1817" s="13"/>
      <c r="AN1817" s="13"/>
    </row>
    <row r="1818" spans="2:40"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  <c r="AL1818" s="13"/>
      <c r="AM1818" s="13"/>
      <c r="AN1818" s="13"/>
    </row>
    <row r="1819" spans="2:40"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3"/>
      <c r="AL1819" s="13"/>
      <c r="AM1819" s="13"/>
      <c r="AN1819" s="13"/>
    </row>
    <row r="1820" spans="2:40"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  <c r="AL1820" s="13"/>
      <c r="AM1820" s="13"/>
      <c r="AN1820" s="13"/>
    </row>
    <row r="1821" spans="2:40"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13"/>
      <c r="AL1821" s="13"/>
      <c r="AM1821" s="13"/>
      <c r="AN1821" s="13"/>
    </row>
    <row r="1822" spans="2:40"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13"/>
      <c r="AL1822" s="13"/>
      <c r="AM1822" s="13"/>
      <c r="AN1822" s="13"/>
    </row>
    <row r="1823" spans="2:40"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13"/>
      <c r="AL1823" s="13"/>
      <c r="AM1823" s="13"/>
      <c r="AN1823" s="13"/>
    </row>
    <row r="1824" spans="2:40"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  <c r="AL1824" s="13"/>
      <c r="AM1824" s="13"/>
      <c r="AN1824" s="13"/>
    </row>
    <row r="1825" spans="2:40"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  <c r="AL1825" s="13"/>
      <c r="AM1825" s="13"/>
      <c r="AN1825" s="13"/>
    </row>
    <row r="1826" spans="2:40"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  <c r="AL1826" s="13"/>
      <c r="AM1826" s="13"/>
      <c r="AN1826" s="13"/>
    </row>
    <row r="1827" spans="2:40"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  <c r="AL1827" s="13"/>
      <c r="AM1827" s="13"/>
      <c r="AN1827" s="13"/>
    </row>
    <row r="1828" spans="2:40"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/>
      <c r="AM1828" s="13"/>
      <c r="AN1828" s="13"/>
    </row>
    <row r="1829" spans="2:40"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  <c r="AL1829" s="13"/>
      <c r="AM1829" s="13"/>
      <c r="AN1829" s="13"/>
    </row>
    <row r="1830" spans="2:40"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  <c r="AL1830" s="13"/>
      <c r="AM1830" s="13"/>
      <c r="AN1830" s="13"/>
    </row>
    <row r="1831" spans="2:40"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  <c r="AL1831" s="13"/>
      <c r="AM1831" s="13"/>
      <c r="AN1831" s="13"/>
    </row>
    <row r="1832" spans="2:40"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  <c r="AL1832" s="13"/>
      <c r="AM1832" s="13"/>
      <c r="AN1832" s="13"/>
    </row>
    <row r="1833" spans="2:40"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  <c r="AL1833" s="13"/>
      <c r="AM1833" s="13"/>
      <c r="AN1833" s="13"/>
    </row>
    <row r="1834" spans="2:40"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  <c r="AL1834" s="13"/>
      <c r="AM1834" s="13"/>
      <c r="AN1834" s="13"/>
    </row>
    <row r="1835" spans="2:40"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  <c r="AL1835" s="13"/>
      <c r="AM1835" s="13"/>
      <c r="AN1835" s="13"/>
    </row>
    <row r="1836" spans="2:40"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  <c r="AL1836" s="13"/>
      <c r="AM1836" s="13"/>
      <c r="AN1836" s="13"/>
    </row>
    <row r="1837" spans="2:40"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  <c r="AL1837" s="13"/>
      <c r="AM1837" s="13"/>
      <c r="AN1837" s="13"/>
    </row>
    <row r="1838" spans="2:40"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</row>
    <row r="1839" spans="2:40"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  <c r="AL1839" s="13"/>
      <c r="AM1839" s="13"/>
      <c r="AN1839" s="13"/>
    </row>
    <row r="1840" spans="2:40"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  <c r="AL1840" s="13"/>
      <c r="AM1840" s="13"/>
      <c r="AN1840" s="13"/>
    </row>
    <row r="1841" spans="2:40"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  <c r="AL1841" s="13"/>
      <c r="AM1841" s="13"/>
      <c r="AN1841" s="13"/>
    </row>
    <row r="1842" spans="2:40"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  <c r="AL1842" s="13"/>
      <c r="AM1842" s="13"/>
      <c r="AN1842" s="13"/>
    </row>
    <row r="1843" spans="2:40"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  <c r="AL1843" s="13"/>
      <c r="AM1843" s="13"/>
      <c r="AN1843" s="13"/>
    </row>
    <row r="1844" spans="2:40"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  <c r="AL1844" s="13"/>
      <c r="AM1844" s="13"/>
      <c r="AN1844" s="13"/>
    </row>
    <row r="1845" spans="2:40"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  <c r="AL1845" s="13"/>
      <c r="AM1845" s="13"/>
      <c r="AN1845" s="13"/>
    </row>
    <row r="1846" spans="2:40"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  <c r="AL1846" s="13"/>
      <c r="AM1846" s="13"/>
      <c r="AN1846" s="13"/>
    </row>
    <row r="1847" spans="2:40"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  <c r="AL1847" s="13"/>
      <c r="AM1847" s="13"/>
      <c r="AN1847" s="13"/>
    </row>
    <row r="1848" spans="2:40"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  <c r="AL1848" s="13"/>
      <c r="AM1848" s="13"/>
      <c r="AN1848" s="13"/>
    </row>
    <row r="1849" spans="2:40"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  <c r="AL1849" s="13"/>
      <c r="AM1849" s="13"/>
      <c r="AN1849" s="13"/>
    </row>
    <row r="1850" spans="2:40"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  <c r="AL1850" s="13"/>
      <c r="AM1850" s="13"/>
      <c r="AN1850" s="13"/>
    </row>
    <row r="1851" spans="2:40"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  <c r="AL1851" s="13"/>
      <c r="AM1851" s="13"/>
      <c r="AN1851" s="13"/>
    </row>
    <row r="1852" spans="2:40"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  <c r="AL1852" s="13"/>
      <c r="AM1852" s="13"/>
      <c r="AN1852" s="13"/>
    </row>
    <row r="1853" spans="2:40"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  <c r="AL1853" s="13"/>
      <c r="AM1853" s="13"/>
      <c r="AN1853" s="13"/>
    </row>
    <row r="1854" spans="2:40"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  <c r="AL1854" s="13"/>
      <c r="AM1854" s="13"/>
      <c r="AN1854" s="13"/>
    </row>
    <row r="1855" spans="2:40"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  <c r="AL1855" s="13"/>
      <c r="AM1855" s="13"/>
      <c r="AN1855" s="13"/>
    </row>
    <row r="1856" spans="2:40"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  <c r="AL1856" s="13"/>
      <c r="AM1856" s="13"/>
      <c r="AN1856" s="13"/>
    </row>
    <row r="1857" spans="2:40"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  <c r="AL1857" s="13"/>
      <c r="AM1857" s="13"/>
      <c r="AN1857" s="13"/>
    </row>
    <row r="1858" spans="2:40"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  <c r="AL1858" s="13"/>
      <c r="AM1858" s="13"/>
      <c r="AN1858" s="13"/>
    </row>
    <row r="1859" spans="2:40"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  <c r="AL1859" s="13"/>
      <c r="AM1859" s="13"/>
      <c r="AN1859" s="13"/>
    </row>
    <row r="1860" spans="2:40"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  <c r="AL1860" s="13"/>
      <c r="AM1860" s="13"/>
      <c r="AN1860" s="13"/>
    </row>
    <row r="1861" spans="2:40"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  <c r="AL1861" s="13"/>
      <c r="AM1861" s="13"/>
      <c r="AN1861" s="13"/>
    </row>
    <row r="1862" spans="2:40"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  <c r="AL1862" s="13"/>
      <c r="AM1862" s="13"/>
      <c r="AN1862" s="13"/>
    </row>
    <row r="1863" spans="2:40"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  <c r="AL1863" s="13"/>
      <c r="AM1863" s="13"/>
      <c r="AN1863" s="13"/>
    </row>
    <row r="1864" spans="2:40"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  <c r="AL1864" s="13"/>
      <c r="AM1864" s="13"/>
      <c r="AN1864" s="13"/>
    </row>
    <row r="1865" spans="2:40"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  <c r="AL1865" s="13"/>
      <c r="AM1865" s="13"/>
      <c r="AN1865" s="13"/>
    </row>
    <row r="1866" spans="2:40"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/>
      <c r="AN1866" s="13"/>
    </row>
    <row r="1867" spans="2:40"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  <c r="AL1867" s="13"/>
      <c r="AM1867" s="13"/>
      <c r="AN1867" s="13"/>
    </row>
    <row r="1868" spans="2:40"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  <c r="AL1868" s="13"/>
      <c r="AM1868" s="13"/>
      <c r="AN1868" s="13"/>
    </row>
    <row r="1869" spans="2:40"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  <c r="AL1869" s="13"/>
      <c r="AM1869" s="13"/>
      <c r="AN1869" s="13"/>
    </row>
    <row r="1870" spans="2:40"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  <c r="AL1870" s="13"/>
      <c r="AM1870" s="13"/>
      <c r="AN1870" s="13"/>
    </row>
    <row r="1871" spans="2:40"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  <c r="AL1871" s="13"/>
      <c r="AM1871" s="13"/>
      <c r="AN1871" s="13"/>
    </row>
    <row r="1872" spans="2:40"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  <c r="AL1872" s="13"/>
      <c r="AM1872" s="13"/>
      <c r="AN1872" s="13"/>
    </row>
    <row r="1873" spans="2:40"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  <c r="AL1873" s="13"/>
      <c r="AM1873" s="13"/>
      <c r="AN1873" s="13"/>
    </row>
    <row r="1874" spans="2:40"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  <c r="AL1874" s="13"/>
      <c r="AM1874" s="13"/>
      <c r="AN1874" s="13"/>
    </row>
    <row r="1875" spans="2:40"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  <c r="AL1875" s="13"/>
      <c r="AM1875" s="13"/>
      <c r="AN1875" s="13"/>
    </row>
    <row r="1876" spans="2:40"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  <c r="AL1876" s="13"/>
      <c r="AM1876" s="13"/>
      <c r="AN1876" s="13"/>
    </row>
    <row r="1877" spans="2:40"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  <c r="AL1877" s="13"/>
      <c r="AM1877" s="13"/>
      <c r="AN1877" s="13"/>
    </row>
    <row r="1878" spans="2:40"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  <c r="AL1878" s="13"/>
      <c r="AM1878" s="13"/>
      <c r="AN1878" s="13"/>
    </row>
    <row r="1879" spans="2:40"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  <c r="AL1879" s="13"/>
      <c r="AM1879" s="13"/>
      <c r="AN1879" s="13"/>
    </row>
    <row r="1880" spans="2:40"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  <c r="AL1880" s="13"/>
      <c r="AM1880" s="13"/>
      <c r="AN1880" s="13"/>
    </row>
    <row r="1881" spans="2:40"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  <c r="AL1881" s="13"/>
      <c r="AM1881" s="13"/>
      <c r="AN1881" s="13"/>
    </row>
    <row r="1882" spans="2:40"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  <c r="AL1882" s="13"/>
      <c r="AM1882" s="13"/>
      <c r="AN1882" s="13"/>
    </row>
    <row r="1883" spans="2:40"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  <c r="AL1883" s="13"/>
      <c r="AM1883" s="13"/>
      <c r="AN1883" s="13"/>
    </row>
    <row r="1884" spans="2:40"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  <c r="AL1884" s="13"/>
      <c r="AM1884" s="13"/>
      <c r="AN1884" s="13"/>
    </row>
    <row r="1885" spans="2:40"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  <c r="AL1885" s="13"/>
      <c r="AM1885" s="13"/>
      <c r="AN1885" s="13"/>
    </row>
    <row r="1886" spans="2:40"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  <c r="AL1886" s="13"/>
      <c r="AM1886" s="13"/>
      <c r="AN1886" s="13"/>
    </row>
    <row r="1887" spans="2:40"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  <c r="AL1887" s="13"/>
      <c r="AM1887" s="13"/>
      <c r="AN1887" s="13"/>
    </row>
    <row r="1888" spans="2:40"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  <c r="AL1888" s="13"/>
      <c r="AM1888" s="13"/>
      <c r="AN1888" s="13"/>
    </row>
    <row r="1889" spans="2:40"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  <c r="AL1889" s="13"/>
      <c r="AM1889" s="13"/>
      <c r="AN1889" s="13"/>
    </row>
    <row r="1890" spans="2:40"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  <c r="AL1890" s="13"/>
      <c r="AM1890" s="13"/>
      <c r="AN1890" s="13"/>
    </row>
    <row r="1891" spans="2:40"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  <c r="AL1891" s="13"/>
      <c r="AM1891" s="13"/>
      <c r="AN1891" s="13"/>
    </row>
    <row r="1892" spans="2:40"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  <c r="AL1892" s="13"/>
      <c r="AM1892" s="13"/>
      <c r="AN1892" s="13"/>
    </row>
    <row r="1893" spans="2:40"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  <c r="AL1893" s="13"/>
      <c r="AM1893" s="13"/>
      <c r="AN1893" s="13"/>
    </row>
    <row r="1894" spans="2:40"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  <c r="AL1894" s="13"/>
      <c r="AM1894" s="13"/>
      <c r="AN1894" s="13"/>
    </row>
    <row r="1895" spans="2:40"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  <c r="AL1895" s="13"/>
      <c r="AM1895" s="13"/>
      <c r="AN1895" s="13"/>
    </row>
    <row r="1896" spans="2:40"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/>
      <c r="AN1896" s="13"/>
    </row>
    <row r="1897" spans="2:40"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  <c r="AL1897" s="13"/>
      <c r="AM1897" s="13"/>
      <c r="AN1897" s="13"/>
    </row>
    <row r="1898" spans="2:40"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  <c r="AL1898" s="13"/>
      <c r="AM1898" s="13"/>
      <c r="AN1898" s="13"/>
    </row>
    <row r="1899" spans="2:40"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  <c r="AL1899" s="13"/>
      <c r="AM1899" s="13"/>
      <c r="AN1899" s="13"/>
    </row>
    <row r="1900" spans="2:40"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  <c r="AL1900" s="13"/>
      <c r="AM1900" s="13"/>
      <c r="AN1900" s="13"/>
    </row>
    <row r="1901" spans="2:40"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  <c r="AL1901" s="13"/>
      <c r="AM1901" s="13"/>
      <c r="AN1901" s="13"/>
    </row>
    <row r="1902" spans="2:40"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  <c r="AL1902" s="13"/>
      <c r="AM1902" s="13"/>
      <c r="AN1902" s="13"/>
    </row>
    <row r="1903" spans="2:40"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  <c r="AL1903" s="13"/>
      <c r="AM1903" s="13"/>
      <c r="AN1903" s="13"/>
    </row>
    <row r="1904" spans="2:40"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  <c r="AL1904" s="13"/>
      <c r="AM1904" s="13"/>
      <c r="AN1904" s="13"/>
    </row>
    <row r="1905" spans="2:40"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  <c r="AL1905" s="13"/>
      <c r="AM1905" s="13"/>
      <c r="AN1905" s="13"/>
    </row>
    <row r="1906" spans="2:40"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  <c r="AL1906" s="13"/>
      <c r="AM1906" s="13"/>
      <c r="AN1906" s="13"/>
    </row>
    <row r="1907" spans="2:40"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  <c r="AL1907" s="13"/>
      <c r="AM1907" s="13"/>
      <c r="AN1907" s="13"/>
    </row>
    <row r="1908" spans="2:40"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  <c r="AL1908" s="13"/>
      <c r="AM1908" s="13"/>
      <c r="AN1908" s="13"/>
    </row>
    <row r="1909" spans="2:40"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  <c r="AL1909" s="13"/>
      <c r="AM1909" s="13"/>
      <c r="AN1909" s="13"/>
    </row>
    <row r="1910" spans="2:40"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  <c r="AL1910" s="13"/>
      <c r="AM1910" s="13"/>
      <c r="AN1910" s="13"/>
    </row>
    <row r="1911" spans="2:40"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  <c r="AL1911" s="13"/>
      <c r="AM1911" s="13"/>
      <c r="AN1911" s="13"/>
    </row>
    <row r="1912" spans="2:40"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</row>
    <row r="1913" spans="2:40"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  <c r="AL1913" s="13"/>
      <c r="AM1913" s="13"/>
      <c r="AN1913" s="13"/>
    </row>
    <row r="1914" spans="2:40"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  <c r="AL1914" s="13"/>
      <c r="AM1914" s="13"/>
      <c r="AN1914" s="13"/>
    </row>
    <row r="1915" spans="2:40"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  <c r="AL1915" s="13"/>
      <c r="AM1915" s="13"/>
      <c r="AN1915" s="13"/>
    </row>
    <row r="1916" spans="2:40"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  <c r="AL1916" s="13"/>
      <c r="AM1916" s="13"/>
      <c r="AN1916" s="13"/>
    </row>
    <row r="1917" spans="2:40"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</row>
    <row r="1918" spans="2:40"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  <c r="AL1918" s="13"/>
      <c r="AM1918" s="13"/>
      <c r="AN1918" s="13"/>
    </row>
    <row r="1919" spans="2:40"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13"/>
      <c r="Q1919" s="13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  <c r="AL1919" s="13"/>
      <c r="AM1919" s="13"/>
      <c r="AN1919" s="13"/>
    </row>
    <row r="1920" spans="2:40"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13"/>
      <c r="Q1920" s="13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  <c r="AL1920" s="13"/>
      <c r="AM1920" s="13"/>
      <c r="AN1920" s="13"/>
    </row>
    <row r="1921" spans="2:40"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13"/>
      <c r="Q1921" s="13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  <c r="AL1921" s="13"/>
      <c r="AM1921" s="13"/>
      <c r="AN1921" s="13"/>
    </row>
    <row r="1922" spans="2:40"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13"/>
      <c r="Q1922" s="13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  <c r="AL1922" s="13"/>
      <c r="AM1922" s="13"/>
      <c r="AN1922" s="13"/>
    </row>
    <row r="1923" spans="2:40"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13"/>
      <c r="Q1923" s="13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  <c r="AL1923" s="13"/>
      <c r="AM1923" s="13"/>
      <c r="AN1923" s="13"/>
    </row>
    <row r="1924" spans="2:40"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13"/>
      <c r="Q1924" s="13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  <c r="AL1924" s="13"/>
      <c r="AM1924" s="13"/>
      <c r="AN1924" s="13"/>
    </row>
    <row r="1925" spans="2:40"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13"/>
      <c r="Q1925" s="13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  <c r="AL1925" s="13"/>
      <c r="AM1925" s="13"/>
      <c r="AN1925" s="13"/>
    </row>
    <row r="1926" spans="2:40"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13"/>
      <c r="Q1926" s="13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  <c r="AL1926" s="13"/>
      <c r="AM1926" s="13"/>
      <c r="AN1926" s="13"/>
    </row>
    <row r="1927" spans="2:40"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13"/>
      <c r="Q1927" s="13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  <c r="AL1927" s="13"/>
      <c r="AM1927" s="13"/>
      <c r="AN1927" s="13"/>
    </row>
    <row r="1928" spans="2:40"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13"/>
      <c r="Q1928" s="13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  <c r="AL1928" s="13"/>
      <c r="AM1928" s="13"/>
      <c r="AN1928" s="13"/>
    </row>
    <row r="1929" spans="2:40"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13"/>
      <c r="Q1929" s="13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  <c r="AL1929" s="13"/>
      <c r="AM1929" s="13"/>
      <c r="AN1929" s="13"/>
    </row>
    <row r="1930" spans="2:40"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  <c r="L1930" s="13"/>
      <c r="M1930" s="13"/>
      <c r="N1930" s="13"/>
      <c r="O1930" s="13"/>
      <c r="P1930" s="13"/>
      <c r="Q1930" s="13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  <c r="AL1930" s="13"/>
      <c r="AM1930" s="13"/>
      <c r="AN1930" s="13"/>
    </row>
    <row r="1931" spans="2:40"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  <c r="L1931" s="13"/>
      <c r="M1931" s="13"/>
      <c r="N1931" s="13"/>
      <c r="O1931" s="13"/>
      <c r="P1931" s="13"/>
      <c r="Q1931" s="13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  <c r="AL1931" s="13"/>
      <c r="AM1931" s="13"/>
      <c r="AN1931" s="13"/>
    </row>
    <row r="1932" spans="2:40"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  <c r="L1932" s="13"/>
      <c r="M1932" s="13"/>
      <c r="N1932" s="13"/>
      <c r="O1932" s="13"/>
      <c r="P1932" s="13"/>
      <c r="Q1932" s="13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  <c r="AL1932" s="13"/>
      <c r="AM1932" s="13"/>
      <c r="AN1932" s="13"/>
    </row>
    <row r="1933" spans="2:40"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  <c r="L1933" s="13"/>
      <c r="M1933" s="13"/>
      <c r="N1933" s="13"/>
      <c r="O1933" s="13"/>
      <c r="P1933" s="13"/>
      <c r="Q1933" s="13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  <c r="AL1933" s="13"/>
      <c r="AM1933" s="13"/>
      <c r="AN1933" s="13"/>
    </row>
    <row r="1934" spans="2:40"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  <c r="L1934" s="13"/>
      <c r="M1934" s="13"/>
      <c r="N1934" s="13"/>
      <c r="O1934" s="13"/>
      <c r="P1934" s="13"/>
      <c r="Q1934" s="13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  <c r="AL1934" s="13"/>
      <c r="AM1934" s="13"/>
      <c r="AN1934" s="13"/>
    </row>
    <row r="1935" spans="2:40"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  <c r="L1935" s="13"/>
      <c r="M1935" s="13"/>
      <c r="N1935" s="13"/>
      <c r="O1935" s="13"/>
      <c r="P1935" s="13"/>
      <c r="Q1935" s="13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  <c r="AL1935" s="13"/>
      <c r="AM1935" s="13"/>
      <c r="AN1935" s="13"/>
    </row>
    <row r="1936" spans="2:40"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  <c r="L1936" s="13"/>
      <c r="M1936" s="13"/>
      <c r="N1936" s="13"/>
      <c r="O1936" s="13"/>
      <c r="P1936" s="13"/>
      <c r="Q1936" s="13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  <c r="AL1936" s="13"/>
      <c r="AM1936" s="13"/>
      <c r="AN1936" s="13"/>
    </row>
    <row r="1937" spans="2:40"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  <c r="L1937" s="13"/>
      <c r="M1937" s="13"/>
      <c r="N1937" s="13"/>
      <c r="O1937" s="13"/>
      <c r="P1937" s="13"/>
      <c r="Q1937" s="13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  <c r="AL1937" s="13"/>
      <c r="AM1937" s="13"/>
      <c r="AN1937" s="13"/>
    </row>
    <row r="1938" spans="2:40"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  <c r="L1938" s="13"/>
      <c r="M1938" s="13"/>
      <c r="N1938" s="13"/>
      <c r="O1938" s="13"/>
      <c r="P1938" s="13"/>
      <c r="Q1938" s="13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/>
      <c r="AM1938" s="13"/>
      <c r="AN1938" s="13"/>
    </row>
    <row r="1939" spans="2:40"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  <c r="L1939" s="13"/>
      <c r="M1939" s="13"/>
      <c r="N1939" s="13"/>
      <c r="O1939" s="13"/>
      <c r="P1939" s="13"/>
      <c r="Q1939" s="13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  <c r="AL1939" s="13"/>
      <c r="AM1939" s="13"/>
      <c r="AN1939" s="13"/>
    </row>
    <row r="1940" spans="2:40"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  <c r="AL1940" s="13"/>
      <c r="AM1940" s="13"/>
      <c r="AN1940" s="13"/>
    </row>
    <row r="1941" spans="2:40"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13"/>
      <c r="Q1941" s="13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  <c r="AL1941" s="13"/>
      <c r="AM1941" s="13"/>
      <c r="AN1941" s="13"/>
    </row>
    <row r="1942" spans="2:40"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13"/>
      <c r="Q1942" s="13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  <c r="AL1942" s="13"/>
      <c r="AM1942" s="13"/>
      <c r="AN1942" s="13"/>
    </row>
    <row r="1943" spans="2:40"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13"/>
      <c r="Q1943" s="13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  <c r="AL1943" s="13"/>
      <c r="AM1943" s="13"/>
      <c r="AN1943" s="13"/>
    </row>
    <row r="1944" spans="2:40"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13"/>
      <c r="Q1944" s="13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  <c r="AL1944" s="13"/>
      <c r="AM1944" s="13"/>
      <c r="AN1944" s="13"/>
    </row>
    <row r="1945" spans="2:40"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13"/>
      <c r="Q1945" s="13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  <c r="AL1945" s="13"/>
      <c r="AM1945" s="13"/>
      <c r="AN1945" s="13"/>
    </row>
    <row r="1946" spans="2:40"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13"/>
      <c r="Q1946" s="13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  <c r="AL1946" s="13"/>
      <c r="AM1946" s="13"/>
      <c r="AN1946" s="13"/>
    </row>
    <row r="1947" spans="2:40"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13"/>
      <c r="Q1947" s="13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  <c r="AL1947" s="13"/>
      <c r="AM1947" s="13"/>
      <c r="AN1947" s="13"/>
    </row>
    <row r="1948" spans="2:40"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13"/>
      <c r="Q1948" s="13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  <c r="AL1948" s="13"/>
      <c r="AM1948" s="13"/>
      <c r="AN1948" s="13"/>
    </row>
    <row r="1949" spans="2:40"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13"/>
      <c r="Q1949" s="13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  <c r="AL1949" s="13"/>
      <c r="AM1949" s="13"/>
      <c r="AN1949" s="13"/>
    </row>
    <row r="1950" spans="2:40"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13"/>
      <c r="Q1950" s="13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  <c r="AL1950" s="13"/>
      <c r="AM1950" s="13"/>
      <c r="AN1950" s="13"/>
    </row>
    <row r="1951" spans="2:40"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13"/>
      <c r="Q1951" s="13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  <c r="AL1951" s="13"/>
      <c r="AM1951" s="13"/>
      <c r="AN1951" s="13"/>
    </row>
    <row r="1952" spans="2:40"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13"/>
      <c r="Q1952" s="13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  <c r="AL1952" s="13"/>
      <c r="AM1952" s="13"/>
      <c r="AN1952" s="13"/>
    </row>
    <row r="1953" spans="2:40"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13"/>
      <c r="Q1953" s="13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  <c r="AL1953" s="13"/>
      <c r="AM1953" s="13"/>
      <c r="AN1953" s="13"/>
    </row>
    <row r="1954" spans="2:40"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13"/>
      <c r="Q1954" s="13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  <c r="AL1954" s="13"/>
      <c r="AM1954" s="13"/>
      <c r="AN1954" s="13"/>
    </row>
    <row r="1955" spans="2:40"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  <c r="L1955" s="13"/>
      <c r="M1955" s="13"/>
      <c r="N1955" s="13"/>
      <c r="O1955" s="13"/>
      <c r="P1955" s="13"/>
      <c r="Q1955" s="13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  <c r="AL1955" s="13"/>
      <c r="AM1955" s="13"/>
      <c r="AN1955" s="13"/>
    </row>
    <row r="1956" spans="2:40"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  <c r="L1956" s="13"/>
      <c r="M1956" s="13"/>
      <c r="N1956" s="13"/>
      <c r="O1956" s="13"/>
      <c r="P1956" s="13"/>
      <c r="Q1956" s="13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  <c r="AL1956" s="13"/>
      <c r="AM1956" s="13"/>
      <c r="AN1956" s="13"/>
    </row>
    <row r="1957" spans="2:40"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  <c r="L1957" s="13"/>
      <c r="M1957" s="13"/>
      <c r="N1957" s="13"/>
      <c r="O1957" s="13"/>
      <c r="P1957" s="13"/>
      <c r="Q1957" s="13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  <c r="AL1957" s="13"/>
      <c r="AM1957" s="13"/>
      <c r="AN1957" s="13"/>
    </row>
    <row r="1958" spans="2:40"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  <c r="L1958" s="13"/>
      <c r="M1958" s="13"/>
      <c r="N1958" s="13"/>
      <c r="O1958" s="13"/>
      <c r="P1958" s="13"/>
      <c r="Q1958" s="13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  <c r="AL1958" s="13"/>
      <c r="AM1958" s="13"/>
      <c r="AN1958" s="13"/>
    </row>
    <row r="1959" spans="2:40"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  <c r="L1959" s="13"/>
      <c r="M1959" s="13"/>
      <c r="N1959" s="13"/>
      <c r="O1959" s="13"/>
      <c r="P1959" s="13"/>
      <c r="Q1959" s="13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  <c r="AL1959" s="13"/>
      <c r="AM1959" s="13"/>
      <c r="AN1959" s="13"/>
    </row>
    <row r="1960" spans="2:40"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13"/>
      <c r="Q1960" s="13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  <c r="AL1960" s="13"/>
      <c r="AM1960" s="13"/>
      <c r="AN1960" s="13"/>
    </row>
    <row r="1961" spans="2:40"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13"/>
      <c r="Q1961" s="13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  <c r="AL1961" s="13"/>
      <c r="AM1961" s="13"/>
      <c r="AN1961" s="13"/>
    </row>
    <row r="1962" spans="2:40"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  <c r="L1962" s="13"/>
      <c r="M1962" s="13"/>
      <c r="N1962" s="13"/>
      <c r="O1962" s="13"/>
      <c r="P1962" s="13"/>
      <c r="Q1962" s="13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  <c r="AL1962" s="13"/>
      <c r="AM1962" s="13"/>
      <c r="AN1962" s="13"/>
    </row>
    <row r="1963" spans="2:40"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  <c r="L1963" s="13"/>
      <c r="M1963" s="13"/>
      <c r="N1963" s="13"/>
      <c r="O1963" s="13"/>
      <c r="P1963" s="13"/>
      <c r="Q1963" s="13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/>
      <c r="AM1963" s="13"/>
      <c r="AN1963" s="13"/>
    </row>
    <row r="1964" spans="2:40"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13"/>
      <c r="Q1964" s="13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  <c r="AL1964" s="13"/>
      <c r="AM1964" s="13"/>
      <c r="AN1964" s="13"/>
    </row>
    <row r="1965" spans="2:40"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13"/>
      <c r="Q1965" s="13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  <c r="AL1965" s="13"/>
      <c r="AM1965" s="13"/>
      <c r="AN1965" s="13"/>
    </row>
    <row r="1966" spans="2:40"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13"/>
      <c r="Q1966" s="13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  <c r="AL1966" s="13"/>
      <c r="AM1966" s="13"/>
      <c r="AN1966" s="13"/>
    </row>
    <row r="1967" spans="2:40"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13"/>
      <c r="Q1967" s="13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  <c r="AL1967" s="13"/>
      <c r="AM1967" s="13"/>
      <c r="AN1967" s="13"/>
    </row>
    <row r="1968" spans="2:40"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  <c r="L1968" s="13"/>
      <c r="M1968" s="13"/>
      <c r="N1968" s="13"/>
      <c r="O1968" s="13"/>
      <c r="P1968" s="13"/>
      <c r="Q1968" s="13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  <c r="AL1968" s="13"/>
      <c r="AM1968" s="13"/>
      <c r="AN1968" s="13"/>
    </row>
    <row r="1969" spans="2:40"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  <c r="L1969" s="13"/>
      <c r="M1969" s="13"/>
      <c r="N1969" s="13"/>
      <c r="O1969" s="13"/>
      <c r="P1969" s="13"/>
      <c r="Q1969" s="13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  <c r="AL1969" s="13"/>
      <c r="AM1969" s="13"/>
      <c r="AN1969" s="13"/>
    </row>
    <row r="1970" spans="2:40"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  <c r="L1970" s="13"/>
      <c r="M1970" s="13"/>
      <c r="N1970" s="13"/>
      <c r="O1970" s="13"/>
      <c r="P1970" s="13"/>
      <c r="Q1970" s="13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  <c r="AL1970" s="13"/>
      <c r="AM1970" s="13"/>
      <c r="AN1970" s="13"/>
    </row>
    <row r="1971" spans="2:40"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  <c r="L1971" s="13"/>
      <c r="M1971" s="13"/>
      <c r="N1971" s="13"/>
      <c r="O1971" s="13"/>
      <c r="P1971" s="13"/>
      <c r="Q1971" s="13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  <c r="AL1971" s="13"/>
      <c r="AM1971" s="13"/>
      <c r="AN1971" s="13"/>
    </row>
    <row r="1972" spans="2:40"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  <c r="L1972" s="13"/>
      <c r="M1972" s="13"/>
      <c r="N1972" s="13"/>
      <c r="O1972" s="13"/>
      <c r="P1972" s="13"/>
      <c r="Q1972" s="13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  <c r="AL1972" s="13"/>
      <c r="AM1972" s="13"/>
      <c r="AN1972" s="13"/>
    </row>
    <row r="1973" spans="2:40"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  <c r="AL1973" s="13"/>
      <c r="AM1973" s="13"/>
      <c r="AN1973" s="13"/>
    </row>
    <row r="1974" spans="2:40"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  <c r="AL1974" s="13"/>
      <c r="AM1974" s="13"/>
      <c r="AN1974" s="13"/>
    </row>
    <row r="1975" spans="2:40"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  <c r="AL1975" s="13"/>
      <c r="AM1975" s="13"/>
      <c r="AN1975" s="13"/>
    </row>
    <row r="1976" spans="2:40"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  <c r="AL1976" s="13"/>
      <c r="AM1976" s="13"/>
      <c r="AN1976" s="13"/>
    </row>
    <row r="1977" spans="2:40"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  <c r="AL1977" s="13"/>
      <c r="AM1977" s="13"/>
      <c r="AN1977" s="13"/>
    </row>
    <row r="1978" spans="2:40"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  <c r="AL1978" s="13"/>
      <c r="AM1978" s="13"/>
      <c r="AN1978" s="13"/>
    </row>
    <row r="1979" spans="2:40"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  <c r="AL1979" s="13"/>
      <c r="AM1979" s="13"/>
      <c r="AN1979" s="13"/>
    </row>
    <row r="1980" spans="2:40"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  <c r="AL1980" s="13"/>
      <c r="AM1980" s="13"/>
      <c r="AN1980" s="13"/>
    </row>
    <row r="1981" spans="2:40"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  <c r="AL1981" s="13"/>
      <c r="AM1981" s="13"/>
      <c r="AN1981" s="13"/>
    </row>
    <row r="1982" spans="2:40"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  <c r="AL1982" s="13"/>
      <c r="AM1982" s="13"/>
      <c r="AN1982" s="13"/>
    </row>
    <row r="1983" spans="2:40"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  <c r="AL1983" s="13"/>
      <c r="AM1983" s="13"/>
      <c r="AN1983" s="13"/>
    </row>
    <row r="1984" spans="2:40"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  <c r="AL1984" s="13"/>
      <c r="AM1984" s="13"/>
      <c r="AN1984" s="13"/>
    </row>
    <row r="1985" spans="2:40"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  <c r="AL1985" s="13"/>
      <c r="AM1985" s="13"/>
      <c r="AN1985" s="13"/>
    </row>
    <row r="1986" spans="2:40"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  <c r="AL1986" s="13"/>
      <c r="AM1986" s="13"/>
      <c r="AN1986" s="13"/>
    </row>
    <row r="1987" spans="2:40"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  <c r="AL1987" s="13"/>
      <c r="AM1987" s="13"/>
      <c r="AN1987" s="13"/>
    </row>
    <row r="1988" spans="2:40"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  <c r="AL1988" s="13"/>
      <c r="AM1988" s="13"/>
      <c r="AN1988" s="13"/>
    </row>
    <row r="1989" spans="2:40"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  <c r="AL1989" s="13"/>
      <c r="AM1989" s="13"/>
      <c r="AN1989" s="13"/>
    </row>
    <row r="1990" spans="2:40"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  <c r="AL1990" s="13"/>
      <c r="AM1990" s="13"/>
      <c r="AN1990" s="13"/>
    </row>
    <row r="1991" spans="2:40"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  <c r="AL1991" s="13"/>
      <c r="AM1991" s="13"/>
      <c r="AN1991" s="13"/>
    </row>
    <row r="1992" spans="2:40"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  <c r="AL1992" s="13"/>
      <c r="AM1992" s="13"/>
      <c r="AN1992" s="13"/>
    </row>
    <row r="1993" spans="2:40"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  <c r="AL1993" s="13"/>
      <c r="AM1993" s="13"/>
      <c r="AN1993" s="13"/>
    </row>
    <row r="1994" spans="2:40"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  <c r="AL1994" s="13"/>
      <c r="AM1994" s="13"/>
      <c r="AN1994" s="13"/>
    </row>
    <row r="1995" spans="2:40"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  <c r="AL1995" s="13"/>
      <c r="AM1995" s="13"/>
      <c r="AN1995" s="13"/>
    </row>
    <row r="1996" spans="2:40"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  <c r="AL1996" s="13"/>
      <c r="AM1996" s="13"/>
      <c r="AN1996" s="13"/>
    </row>
    <row r="1997" spans="2:40"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  <c r="AL1997" s="13"/>
      <c r="AM1997" s="13"/>
      <c r="AN1997" s="13"/>
    </row>
    <row r="1998" spans="2:40"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  <c r="AL1998" s="13"/>
      <c r="AM1998" s="13"/>
      <c r="AN1998" s="13"/>
    </row>
    <row r="1999" spans="2:40"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  <c r="AL1999" s="13"/>
      <c r="AM1999" s="13"/>
      <c r="AN1999" s="13"/>
    </row>
    <row r="2000" spans="2:40"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  <c r="L2000" s="13"/>
      <c r="M2000" s="13"/>
      <c r="N2000" s="13"/>
      <c r="O2000" s="13"/>
      <c r="P2000" s="13"/>
      <c r="Q2000" s="13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  <c r="AL2000" s="13"/>
      <c r="AM2000" s="13"/>
      <c r="AN2000" s="13"/>
    </row>
    <row r="2001" spans="2:40"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  <c r="L2001" s="13"/>
      <c r="M2001" s="13"/>
      <c r="N2001" s="13"/>
      <c r="O2001" s="13"/>
      <c r="P2001" s="13"/>
      <c r="Q2001" s="13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  <c r="AL2001" s="13"/>
      <c r="AM2001" s="13"/>
      <c r="AN2001" s="13"/>
    </row>
    <row r="2002" spans="2:40"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  <c r="L2002" s="13"/>
      <c r="M2002" s="13"/>
      <c r="N2002" s="13"/>
      <c r="O2002" s="13"/>
      <c r="P2002" s="13"/>
      <c r="Q2002" s="13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  <c r="AL2002" s="13"/>
      <c r="AM2002" s="13"/>
      <c r="AN2002" s="13"/>
    </row>
    <row r="2003" spans="2:40"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  <c r="L2003" s="13"/>
      <c r="M2003" s="13"/>
      <c r="N2003" s="13"/>
      <c r="O2003" s="13"/>
      <c r="P2003" s="13"/>
      <c r="Q2003" s="13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  <c r="AL2003" s="13"/>
      <c r="AM2003" s="13"/>
      <c r="AN2003" s="13"/>
    </row>
    <row r="2004" spans="2:40"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  <c r="L2004" s="13"/>
      <c r="M2004" s="13"/>
      <c r="N2004" s="13"/>
      <c r="O2004" s="13"/>
      <c r="P2004" s="13"/>
      <c r="Q2004" s="13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  <c r="AL2004" s="13"/>
      <c r="AM2004" s="13"/>
      <c r="AN2004" s="13"/>
    </row>
    <row r="2005" spans="2:40"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  <c r="L2005" s="13"/>
      <c r="M2005" s="13"/>
      <c r="N2005" s="13"/>
      <c r="O2005" s="13"/>
      <c r="P2005" s="13"/>
      <c r="Q2005" s="13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  <c r="AL2005" s="13"/>
      <c r="AM2005" s="13"/>
      <c r="AN2005" s="13"/>
    </row>
    <row r="2006" spans="2:40"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  <c r="L2006" s="13"/>
      <c r="M2006" s="13"/>
      <c r="N2006" s="13"/>
      <c r="O2006" s="13"/>
      <c r="P2006" s="13"/>
      <c r="Q2006" s="13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</row>
    <row r="2007" spans="2:40"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  <c r="L2007" s="13"/>
      <c r="M2007" s="13"/>
      <c r="N2007" s="13"/>
      <c r="O2007" s="13"/>
      <c r="P2007" s="13"/>
      <c r="Q2007" s="13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  <c r="AL2007" s="13"/>
      <c r="AM2007" s="13"/>
      <c r="AN2007" s="13"/>
    </row>
    <row r="2008" spans="2:40"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  <c r="L2008" s="13"/>
      <c r="M2008" s="13"/>
      <c r="N2008" s="13"/>
      <c r="O2008" s="13"/>
      <c r="P2008" s="13"/>
      <c r="Q2008" s="13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  <c r="AL2008" s="13"/>
      <c r="AM2008" s="13"/>
      <c r="AN2008" s="13"/>
    </row>
    <row r="2009" spans="2:40"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  <c r="L2009" s="13"/>
      <c r="M2009" s="13"/>
      <c r="N2009" s="13"/>
      <c r="O2009" s="13"/>
      <c r="P2009" s="13"/>
      <c r="Q2009" s="13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</row>
    <row r="2010" spans="2:40"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  <c r="L2010" s="13"/>
      <c r="M2010" s="13"/>
      <c r="N2010" s="13"/>
      <c r="O2010" s="13"/>
      <c r="P2010" s="13"/>
      <c r="Q2010" s="13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</row>
    <row r="2011" spans="2:40"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  <c r="L2011" s="13"/>
      <c r="M2011" s="13"/>
      <c r="N2011" s="13"/>
      <c r="O2011" s="13"/>
      <c r="P2011" s="13"/>
      <c r="Q2011" s="13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</row>
    <row r="2012" spans="2:40"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  <c r="L2012" s="13"/>
      <c r="M2012" s="13"/>
      <c r="N2012" s="13"/>
      <c r="O2012" s="13"/>
      <c r="P2012" s="13"/>
      <c r="Q2012" s="13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</row>
    <row r="2013" spans="2:40"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  <c r="L2013" s="13"/>
      <c r="M2013" s="13"/>
      <c r="N2013" s="13"/>
      <c r="O2013" s="13"/>
      <c r="P2013" s="13"/>
      <c r="Q2013" s="13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</row>
    <row r="2014" spans="2:40"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  <c r="L2014" s="13"/>
      <c r="M2014" s="13"/>
      <c r="N2014" s="13"/>
      <c r="O2014" s="13"/>
      <c r="P2014" s="13"/>
      <c r="Q2014" s="13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</row>
    <row r="2015" spans="2:40"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  <c r="L2015" s="13"/>
      <c r="M2015" s="13"/>
      <c r="N2015" s="13"/>
      <c r="O2015" s="13"/>
      <c r="P2015" s="13"/>
      <c r="Q2015" s="13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</row>
    <row r="2016" spans="2:40"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  <c r="L2016" s="13"/>
      <c r="M2016" s="13"/>
      <c r="N2016" s="13"/>
      <c r="O2016" s="13"/>
      <c r="P2016" s="13"/>
      <c r="Q2016" s="13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</row>
    <row r="2017" spans="2:40"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  <c r="L2017" s="13"/>
      <c r="M2017" s="13"/>
      <c r="N2017" s="13"/>
      <c r="O2017" s="13"/>
      <c r="P2017" s="13"/>
      <c r="Q2017" s="13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</row>
    <row r="2018" spans="2:40"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  <c r="L2018" s="13"/>
      <c r="M2018" s="13"/>
      <c r="N2018" s="13"/>
      <c r="O2018" s="13"/>
      <c r="P2018" s="13"/>
      <c r="Q2018" s="13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</row>
    <row r="2019" spans="2:40"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  <c r="L2019" s="13"/>
      <c r="M2019" s="13"/>
      <c r="N2019" s="13"/>
      <c r="O2019" s="13"/>
      <c r="P2019" s="13"/>
      <c r="Q2019" s="13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</row>
    <row r="2020" spans="2:40"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  <c r="L2020" s="13"/>
      <c r="M2020" s="13"/>
      <c r="N2020" s="13"/>
      <c r="O2020" s="13"/>
      <c r="P2020" s="13"/>
      <c r="Q2020" s="13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</row>
    <row r="2021" spans="2:40"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  <c r="L2021" s="13"/>
      <c r="M2021" s="13"/>
      <c r="N2021" s="13"/>
      <c r="O2021" s="13"/>
      <c r="P2021" s="13"/>
      <c r="Q2021" s="13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</row>
    <row r="2022" spans="2:40"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  <c r="L2022" s="13"/>
      <c r="M2022" s="13"/>
      <c r="N2022" s="13"/>
      <c r="O2022" s="13"/>
      <c r="P2022" s="13"/>
      <c r="Q2022" s="13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</row>
    <row r="2023" spans="2:40"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  <c r="L2023" s="13"/>
      <c r="M2023" s="13"/>
      <c r="N2023" s="13"/>
      <c r="O2023" s="13"/>
      <c r="P2023" s="13"/>
      <c r="Q2023" s="13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</row>
    <row r="2024" spans="2:40"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  <c r="L2024" s="13"/>
      <c r="M2024" s="13"/>
      <c r="N2024" s="13"/>
      <c r="O2024" s="13"/>
      <c r="P2024" s="13"/>
      <c r="Q2024" s="13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</row>
    <row r="2025" spans="2:40"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  <c r="L2025" s="13"/>
      <c r="M2025" s="13"/>
      <c r="N2025" s="13"/>
      <c r="O2025" s="13"/>
      <c r="P2025" s="13"/>
      <c r="Q2025" s="13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</row>
    <row r="2026" spans="2:40"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  <c r="L2026" s="13"/>
      <c r="M2026" s="13"/>
      <c r="N2026" s="13"/>
      <c r="O2026" s="13"/>
      <c r="P2026" s="13"/>
      <c r="Q2026" s="13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</row>
    <row r="2027" spans="2:40"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  <c r="L2027" s="13"/>
      <c r="M2027" s="13"/>
      <c r="N2027" s="13"/>
      <c r="O2027" s="13"/>
      <c r="P2027" s="13"/>
      <c r="Q2027" s="13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</row>
    <row r="2028" spans="2:40"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  <c r="L2028" s="13"/>
      <c r="M2028" s="13"/>
      <c r="N2028" s="13"/>
      <c r="O2028" s="13"/>
      <c r="P2028" s="13"/>
      <c r="Q2028" s="13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</row>
    <row r="2029" spans="2:40"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  <c r="L2029" s="13"/>
      <c r="M2029" s="13"/>
      <c r="N2029" s="13"/>
      <c r="O2029" s="13"/>
      <c r="P2029" s="13"/>
      <c r="Q2029" s="13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</row>
    <row r="2030" spans="2:40"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  <c r="L2030" s="13"/>
      <c r="M2030" s="13"/>
      <c r="N2030" s="13"/>
      <c r="O2030" s="13"/>
      <c r="P2030" s="13"/>
      <c r="Q2030" s="13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</row>
    <row r="2031" spans="2:40"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  <c r="L2031" s="13"/>
      <c r="M2031" s="13"/>
      <c r="N2031" s="13"/>
      <c r="O2031" s="13"/>
      <c r="P2031" s="13"/>
      <c r="Q2031" s="13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</row>
    <row r="2032" spans="2:40"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  <c r="L2032" s="13"/>
      <c r="M2032" s="13"/>
      <c r="N2032" s="13"/>
      <c r="O2032" s="13"/>
      <c r="P2032" s="13"/>
      <c r="Q2032" s="13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</row>
    <row r="2033" spans="2:40"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  <c r="L2033" s="13"/>
      <c r="M2033" s="13"/>
      <c r="N2033" s="13"/>
      <c r="O2033" s="13"/>
      <c r="P2033" s="13"/>
      <c r="Q2033" s="13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</row>
    <row r="2034" spans="2:40"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  <c r="L2034" s="13"/>
      <c r="M2034" s="13"/>
      <c r="N2034" s="13"/>
      <c r="O2034" s="13"/>
      <c r="P2034" s="13"/>
      <c r="Q2034" s="13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</row>
    <row r="2035" spans="2:40"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  <c r="L2035" s="13"/>
      <c r="M2035" s="13"/>
      <c r="N2035" s="13"/>
      <c r="O2035" s="13"/>
      <c r="P2035" s="13"/>
      <c r="Q2035" s="13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</row>
    <row r="2036" spans="2:40"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  <c r="L2036" s="13"/>
      <c r="M2036" s="13"/>
      <c r="N2036" s="13"/>
      <c r="O2036" s="13"/>
      <c r="P2036" s="13"/>
      <c r="Q2036" s="13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</row>
    <row r="2037" spans="2:40"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  <c r="L2037" s="13"/>
      <c r="M2037" s="13"/>
      <c r="N2037" s="13"/>
      <c r="O2037" s="13"/>
      <c r="P2037" s="13"/>
      <c r="Q2037" s="13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</row>
    <row r="2038" spans="2:40"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  <c r="L2038" s="13"/>
      <c r="M2038" s="13"/>
      <c r="N2038" s="13"/>
      <c r="O2038" s="13"/>
      <c r="P2038" s="13"/>
      <c r="Q2038" s="13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</row>
    <row r="2039" spans="2:40"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  <c r="L2039" s="13"/>
      <c r="M2039" s="13"/>
      <c r="N2039" s="13"/>
      <c r="O2039" s="13"/>
      <c r="P2039" s="13"/>
      <c r="Q2039" s="13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</row>
    <row r="2040" spans="2:40"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  <c r="L2040" s="13"/>
      <c r="M2040" s="13"/>
      <c r="N2040" s="13"/>
      <c r="O2040" s="13"/>
      <c r="P2040" s="13"/>
      <c r="Q2040" s="13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</row>
    <row r="2041" spans="2:40"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  <c r="L2041" s="13"/>
      <c r="M2041" s="13"/>
      <c r="N2041" s="13"/>
      <c r="O2041" s="13"/>
      <c r="P2041" s="13"/>
      <c r="Q2041" s="13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</row>
    <row r="2042" spans="2:40"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  <c r="L2042" s="13"/>
      <c r="M2042" s="13"/>
      <c r="N2042" s="13"/>
      <c r="O2042" s="13"/>
      <c r="P2042" s="13"/>
      <c r="Q2042" s="13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</row>
    <row r="2043" spans="2:40"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  <c r="L2043" s="13"/>
      <c r="M2043" s="13"/>
      <c r="N2043" s="13"/>
      <c r="O2043" s="13"/>
      <c r="P2043" s="13"/>
      <c r="Q2043" s="13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</row>
    <row r="2044" spans="2:40"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  <c r="L2044" s="13"/>
      <c r="M2044" s="13"/>
      <c r="N2044" s="13"/>
      <c r="O2044" s="13"/>
      <c r="P2044" s="13"/>
      <c r="Q2044" s="13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</row>
    <row r="2045" spans="2:40"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  <c r="L2045" s="13"/>
      <c r="M2045" s="13"/>
      <c r="N2045" s="13"/>
      <c r="O2045" s="13"/>
      <c r="P2045" s="13"/>
      <c r="Q2045" s="13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</row>
    <row r="2046" spans="2:40"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  <c r="L2046" s="13"/>
      <c r="M2046" s="13"/>
      <c r="N2046" s="13"/>
      <c r="O2046" s="13"/>
      <c r="P2046" s="13"/>
      <c r="Q2046" s="13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</row>
    <row r="2047" spans="2:40"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  <c r="L2047" s="13"/>
      <c r="M2047" s="13"/>
      <c r="N2047" s="13"/>
      <c r="O2047" s="13"/>
      <c r="P2047" s="13"/>
      <c r="Q2047" s="13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</row>
    <row r="2048" spans="2:40"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  <c r="L2048" s="13"/>
      <c r="M2048" s="13"/>
      <c r="N2048" s="13"/>
      <c r="O2048" s="13"/>
      <c r="P2048" s="13"/>
      <c r="Q2048" s="13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</row>
    <row r="2049" spans="2:40"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  <c r="L2049" s="13"/>
      <c r="M2049" s="13"/>
      <c r="N2049" s="13"/>
      <c r="O2049" s="13"/>
      <c r="P2049" s="13"/>
      <c r="Q2049" s="13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</row>
    <row r="2050" spans="2:40"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  <c r="L2050" s="13"/>
      <c r="M2050" s="13"/>
      <c r="N2050" s="13"/>
      <c r="O2050" s="13"/>
      <c r="P2050" s="13"/>
      <c r="Q2050" s="13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</row>
    <row r="2051" spans="2:40"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  <c r="L2051" s="13"/>
      <c r="M2051" s="13"/>
      <c r="N2051" s="13"/>
      <c r="O2051" s="13"/>
      <c r="P2051" s="13"/>
      <c r="Q2051" s="13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</row>
    <row r="2052" spans="2:40">
      <c r="B2052" s="13"/>
      <c r="C2052" s="13"/>
      <c r="D2052" s="13"/>
      <c r="E2052" s="13"/>
      <c r="F2052" s="13"/>
      <c r="G2052" s="13"/>
      <c r="H2052" s="13"/>
      <c r="I2052" s="13"/>
      <c r="J2052" s="13"/>
      <c r="K2052" s="13"/>
      <c r="L2052" s="13"/>
      <c r="M2052" s="13"/>
      <c r="N2052" s="13"/>
      <c r="O2052" s="13"/>
      <c r="P2052" s="13"/>
      <c r="Q2052" s="13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</row>
    <row r="2053" spans="2:40">
      <c r="B2053" s="13"/>
      <c r="C2053" s="13"/>
      <c r="D2053" s="13"/>
      <c r="E2053" s="13"/>
      <c r="F2053" s="13"/>
      <c r="G2053" s="13"/>
      <c r="H2053" s="13"/>
      <c r="I2053" s="13"/>
      <c r="J2053" s="13"/>
      <c r="K2053" s="13"/>
      <c r="L2053" s="13"/>
      <c r="M2053" s="13"/>
      <c r="N2053" s="13"/>
      <c r="O2053" s="13"/>
      <c r="P2053" s="13"/>
      <c r="Q2053" s="13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</row>
    <row r="2054" spans="2:40"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  <c r="L2054" s="13"/>
      <c r="M2054" s="13"/>
      <c r="N2054" s="13"/>
      <c r="O2054" s="13"/>
      <c r="P2054" s="13"/>
      <c r="Q2054" s="13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</row>
    <row r="2055" spans="2:40">
      <c r="B2055" s="13"/>
      <c r="C2055" s="13"/>
      <c r="D2055" s="13"/>
      <c r="E2055" s="13"/>
      <c r="F2055" s="13"/>
      <c r="G2055" s="13"/>
      <c r="H2055" s="13"/>
      <c r="I2055" s="13"/>
      <c r="J2055" s="13"/>
      <c r="K2055" s="13"/>
      <c r="L2055" s="13"/>
      <c r="M2055" s="13"/>
      <c r="N2055" s="13"/>
      <c r="O2055" s="13"/>
      <c r="P2055" s="13"/>
      <c r="Q2055" s="13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</row>
    <row r="2056" spans="2:40">
      <c r="B2056" s="13"/>
      <c r="C2056" s="13"/>
      <c r="D2056" s="13"/>
      <c r="E2056" s="13"/>
      <c r="F2056" s="13"/>
      <c r="G2056" s="13"/>
      <c r="H2056" s="13"/>
      <c r="I2056" s="13"/>
      <c r="J2056" s="13"/>
      <c r="K2056" s="13"/>
      <c r="L2056" s="13"/>
      <c r="M2056" s="13"/>
      <c r="N2056" s="13"/>
      <c r="O2056" s="13"/>
      <c r="P2056" s="13"/>
      <c r="Q2056" s="13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</row>
    <row r="2057" spans="2:40">
      <c r="B2057" s="13"/>
      <c r="C2057" s="13"/>
      <c r="D2057" s="13"/>
      <c r="E2057" s="13"/>
      <c r="F2057" s="13"/>
      <c r="G2057" s="13"/>
      <c r="H2057" s="13"/>
      <c r="I2057" s="13"/>
      <c r="J2057" s="13"/>
      <c r="K2057" s="13"/>
      <c r="L2057" s="13"/>
      <c r="M2057" s="13"/>
      <c r="N2057" s="13"/>
      <c r="O2057" s="13"/>
      <c r="P2057" s="13"/>
      <c r="Q2057" s="13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</row>
    <row r="2058" spans="2:40">
      <c r="B2058" s="13"/>
      <c r="C2058" s="13"/>
      <c r="D2058" s="13"/>
      <c r="E2058" s="13"/>
      <c r="F2058" s="13"/>
      <c r="G2058" s="13"/>
      <c r="H2058" s="13"/>
      <c r="I2058" s="13"/>
      <c r="J2058" s="13"/>
      <c r="K2058" s="13"/>
      <c r="L2058" s="13"/>
      <c r="M2058" s="13"/>
      <c r="N2058" s="13"/>
      <c r="O2058" s="13"/>
      <c r="P2058" s="13"/>
      <c r="Q2058" s="13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</row>
    <row r="2059" spans="2:40">
      <c r="B2059" s="13"/>
      <c r="C2059" s="13"/>
      <c r="D2059" s="13"/>
      <c r="E2059" s="13"/>
      <c r="F2059" s="13"/>
      <c r="G2059" s="13"/>
      <c r="H2059" s="13"/>
      <c r="I2059" s="13"/>
      <c r="J2059" s="13"/>
      <c r="K2059" s="13"/>
      <c r="L2059" s="13"/>
      <c r="M2059" s="13"/>
      <c r="N2059" s="13"/>
      <c r="O2059" s="13"/>
      <c r="P2059" s="13"/>
      <c r="Q2059" s="13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</row>
    <row r="2060" spans="2:40">
      <c r="B2060" s="13"/>
      <c r="C2060" s="13"/>
      <c r="D2060" s="13"/>
      <c r="E2060" s="13"/>
      <c r="F2060" s="13"/>
      <c r="G2060" s="13"/>
      <c r="H2060" s="13"/>
      <c r="I2060" s="13"/>
      <c r="J2060" s="13"/>
      <c r="K2060" s="13"/>
      <c r="L2060" s="13"/>
      <c r="M2060" s="13"/>
      <c r="N2060" s="13"/>
      <c r="O2060" s="13"/>
      <c r="P2060" s="13"/>
      <c r="Q2060" s="13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</row>
    <row r="2061" spans="2:40">
      <c r="B2061" s="13"/>
      <c r="C2061" s="13"/>
      <c r="D2061" s="13"/>
      <c r="E2061" s="13"/>
      <c r="F2061" s="13"/>
      <c r="G2061" s="13"/>
      <c r="H2061" s="13"/>
      <c r="I2061" s="13"/>
      <c r="J2061" s="13"/>
      <c r="K2061" s="13"/>
      <c r="L2061" s="13"/>
      <c r="M2061" s="13"/>
      <c r="N2061" s="13"/>
      <c r="O2061" s="13"/>
      <c r="P2061" s="13"/>
      <c r="Q2061" s="13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</row>
    <row r="2062" spans="2:40">
      <c r="B2062" s="13"/>
      <c r="C2062" s="13"/>
      <c r="D2062" s="13"/>
      <c r="E2062" s="13"/>
      <c r="F2062" s="13"/>
      <c r="G2062" s="13"/>
      <c r="H2062" s="13"/>
      <c r="I2062" s="13"/>
      <c r="J2062" s="13"/>
      <c r="K2062" s="13"/>
      <c r="L2062" s="13"/>
      <c r="M2062" s="13"/>
      <c r="N2062" s="13"/>
      <c r="O2062" s="13"/>
      <c r="P2062" s="13"/>
      <c r="Q2062" s="13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</row>
    <row r="2063" spans="2:40"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  <c r="L2063" s="13"/>
      <c r="M2063" s="13"/>
      <c r="N2063" s="13"/>
      <c r="O2063" s="13"/>
      <c r="P2063" s="13"/>
      <c r="Q2063" s="13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</row>
    <row r="2064" spans="2:40">
      <c r="B2064" s="13"/>
      <c r="C2064" s="13"/>
      <c r="D2064" s="13"/>
      <c r="E2064" s="13"/>
      <c r="F2064" s="13"/>
      <c r="G2064" s="13"/>
      <c r="H2064" s="13"/>
      <c r="I2064" s="13"/>
      <c r="J2064" s="13"/>
      <c r="K2064" s="13"/>
      <c r="L2064" s="13"/>
      <c r="M2064" s="13"/>
      <c r="N2064" s="13"/>
      <c r="O2064" s="13"/>
      <c r="P2064" s="13"/>
      <c r="Q2064" s="13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</row>
    <row r="2065" spans="2:40">
      <c r="B2065" s="13"/>
      <c r="C2065" s="13"/>
      <c r="D2065" s="13"/>
      <c r="E2065" s="13"/>
      <c r="F2065" s="13"/>
      <c r="G2065" s="13"/>
      <c r="H2065" s="13"/>
      <c r="I2065" s="13"/>
      <c r="J2065" s="13"/>
      <c r="K2065" s="13"/>
      <c r="L2065" s="13"/>
      <c r="M2065" s="13"/>
      <c r="N2065" s="13"/>
      <c r="O2065" s="13"/>
      <c r="P2065" s="13"/>
      <c r="Q2065" s="13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</row>
    <row r="2066" spans="2:40"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  <c r="L2066" s="13"/>
      <c r="M2066" s="13"/>
      <c r="N2066" s="13"/>
      <c r="O2066" s="13"/>
      <c r="P2066" s="13"/>
      <c r="Q2066" s="13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</row>
    <row r="2067" spans="2:40">
      <c r="B2067" s="13"/>
      <c r="C2067" s="13"/>
      <c r="D2067" s="13"/>
      <c r="E2067" s="13"/>
      <c r="F2067" s="13"/>
      <c r="G2067" s="13"/>
      <c r="H2067" s="13"/>
      <c r="I2067" s="13"/>
      <c r="J2067" s="13"/>
      <c r="K2067" s="13"/>
      <c r="L2067" s="13"/>
      <c r="M2067" s="13"/>
      <c r="N2067" s="13"/>
      <c r="O2067" s="13"/>
      <c r="P2067" s="13"/>
      <c r="Q2067" s="13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</row>
    <row r="2068" spans="2:40">
      <c r="B2068" s="13"/>
      <c r="C2068" s="13"/>
      <c r="D2068" s="13"/>
      <c r="E2068" s="13"/>
      <c r="F2068" s="13"/>
      <c r="G2068" s="13"/>
      <c r="H2068" s="13"/>
      <c r="I2068" s="13"/>
      <c r="J2068" s="13"/>
      <c r="K2068" s="13"/>
      <c r="L2068" s="13"/>
      <c r="M2068" s="13"/>
      <c r="N2068" s="13"/>
      <c r="O2068" s="13"/>
      <c r="P2068" s="13"/>
      <c r="Q2068" s="13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</row>
    <row r="2069" spans="2:40"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  <c r="L2069" s="13"/>
      <c r="M2069" s="13"/>
      <c r="N2069" s="13"/>
      <c r="O2069" s="13"/>
      <c r="P2069" s="13"/>
      <c r="Q2069" s="13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</row>
    <row r="2070" spans="2:40">
      <c r="B2070" s="13"/>
      <c r="C2070" s="13"/>
      <c r="D2070" s="13"/>
      <c r="E2070" s="13"/>
      <c r="F2070" s="13"/>
      <c r="G2070" s="13"/>
      <c r="H2070" s="13"/>
      <c r="I2070" s="13"/>
      <c r="J2070" s="13"/>
      <c r="K2070" s="13"/>
      <c r="L2070" s="13"/>
      <c r="M2070" s="13"/>
      <c r="N2070" s="13"/>
      <c r="O2070" s="13"/>
      <c r="P2070" s="13"/>
      <c r="Q2070" s="13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</row>
    <row r="2071" spans="2:40">
      <c r="B2071" s="13"/>
      <c r="C2071" s="13"/>
      <c r="D2071" s="13"/>
      <c r="E2071" s="13"/>
      <c r="F2071" s="13"/>
      <c r="G2071" s="13"/>
      <c r="H2071" s="13"/>
      <c r="I2071" s="13"/>
      <c r="J2071" s="13"/>
      <c r="K2071" s="13"/>
      <c r="L2071" s="13"/>
      <c r="M2071" s="13"/>
      <c r="N2071" s="13"/>
      <c r="O2071" s="13"/>
      <c r="P2071" s="13"/>
      <c r="Q2071" s="13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</row>
    <row r="2072" spans="2:40">
      <c r="B2072" s="13"/>
      <c r="C2072" s="13"/>
      <c r="D2072" s="13"/>
      <c r="E2072" s="13"/>
      <c r="F2072" s="13"/>
      <c r="G2072" s="13"/>
      <c r="H2072" s="13"/>
      <c r="I2072" s="13"/>
      <c r="J2072" s="13"/>
      <c r="K2072" s="13"/>
      <c r="L2072" s="13"/>
      <c r="M2072" s="13"/>
      <c r="N2072" s="13"/>
      <c r="O2072" s="13"/>
      <c r="P2072" s="13"/>
      <c r="Q2072" s="13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</row>
    <row r="2073" spans="2:40">
      <c r="B2073" s="13"/>
      <c r="C2073" s="13"/>
      <c r="D2073" s="13"/>
      <c r="E2073" s="13"/>
      <c r="F2073" s="13"/>
      <c r="G2073" s="13"/>
      <c r="H2073" s="13"/>
      <c r="I2073" s="13"/>
      <c r="J2073" s="13"/>
      <c r="K2073" s="13"/>
      <c r="L2073" s="13"/>
      <c r="M2073" s="13"/>
      <c r="N2073" s="13"/>
      <c r="O2073" s="13"/>
      <c r="P2073" s="13"/>
      <c r="Q2073" s="13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</row>
    <row r="2074" spans="2:40">
      <c r="B2074" s="13"/>
      <c r="C2074" s="13"/>
      <c r="D2074" s="13"/>
      <c r="E2074" s="13"/>
      <c r="F2074" s="13"/>
      <c r="G2074" s="13"/>
      <c r="H2074" s="13"/>
      <c r="I2074" s="13"/>
      <c r="J2074" s="13"/>
      <c r="K2074" s="13"/>
      <c r="L2074" s="13"/>
      <c r="M2074" s="13"/>
      <c r="N2074" s="13"/>
      <c r="O2074" s="13"/>
      <c r="P2074" s="13"/>
      <c r="Q2074" s="13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</row>
    <row r="2075" spans="2:40">
      <c r="B2075" s="13"/>
      <c r="C2075" s="13"/>
      <c r="D2075" s="13"/>
      <c r="E2075" s="13"/>
      <c r="F2075" s="13"/>
      <c r="G2075" s="13"/>
      <c r="H2075" s="13"/>
      <c r="I2075" s="13"/>
      <c r="J2075" s="13"/>
      <c r="K2075" s="13"/>
      <c r="L2075" s="13"/>
      <c r="M2075" s="13"/>
      <c r="N2075" s="13"/>
      <c r="O2075" s="13"/>
      <c r="P2075" s="13"/>
      <c r="Q2075" s="13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</row>
    <row r="2076" spans="2:40">
      <c r="B2076" s="13"/>
      <c r="C2076" s="13"/>
      <c r="D2076" s="13"/>
      <c r="E2076" s="13"/>
      <c r="F2076" s="13"/>
      <c r="G2076" s="13"/>
      <c r="H2076" s="13"/>
      <c r="I2076" s="13"/>
      <c r="J2076" s="13"/>
      <c r="K2076" s="13"/>
      <c r="L2076" s="13"/>
      <c r="M2076" s="13"/>
      <c r="N2076" s="13"/>
      <c r="O2076" s="13"/>
      <c r="P2076" s="13"/>
      <c r="Q2076" s="13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</row>
    <row r="2077" spans="2:40">
      <c r="B2077" s="13"/>
      <c r="C2077" s="13"/>
      <c r="D2077" s="13"/>
      <c r="E2077" s="13"/>
      <c r="F2077" s="13"/>
      <c r="G2077" s="13"/>
      <c r="H2077" s="13"/>
      <c r="I2077" s="13"/>
      <c r="J2077" s="13"/>
      <c r="K2077" s="13"/>
      <c r="L2077" s="13"/>
      <c r="M2077" s="13"/>
      <c r="N2077" s="13"/>
      <c r="O2077" s="13"/>
      <c r="P2077" s="13"/>
      <c r="Q2077" s="13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</row>
    <row r="2078" spans="2:40">
      <c r="B2078" s="13"/>
      <c r="C2078" s="13"/>
      <c r="D2078" s="13"/>
      <c r="E2078" s="13"/>
      <c r="F2078" s="13"/>
      <c r="G2078" s="13"/>
      <c r="H2078" s="13"/>
      <c r="I2078" s="13"/>
      <c r="J2078" s="13"/>
      <c r="K2078" s="13"/>
      <c r="L2078" s="13"/>
      <c r="M2078" s="13"/>
      <c r="N2078" s="13"/>
      <c r="O2078" s="13"/>
      <c r="P2078" s="13"/>
      <c r="Q2078" s="13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</row>
    <row r="2079" spans="2:40">
      <c r="B2079" s="13"/>
      <c r="C2079" s="13"/>
      <c r="D2079" s="13"/>
      <c r="E2079" s="13"/>
      <c r="F2079" s="13"/>
      <c r="G2079" s="13"/>
      <c r="H2079" s="13"/>
      <c r="I2079" s="13"/>
      <c r="J2079" s="13"/>
      <c r="K2079" s="13"/>
      <c r="L2079" s="13"/>
      <c r="M2079" s="13"/>
      <c r="N2079" s="13"/>
      <c r="O2079" s="13"/>
      <c r="P2079" s="13"/>
      <c r="Q2079" s="13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</row>
    <row r="2080" spans="2:40">
      <c r="B2080" s="13"/>
      <c r="C2080" s="13"/>
      <c r="D2080" s="13"/>
      <c r="E2080" s="13"/>
      <c r="F2080" s="13"/>
      <c r="G2080" s="13"/>
      <c r="H2080" s="13"/>
      <c r="I2080" s="13"/>
      <c r="J2080" s="13"/>
      <c r="K2080" s="13"/>
      <c r="L2080" s="13"/>
      <c r="M2080" s="13"/>
      <c r="N2080" s="13"/>
      <c r="O2080" s="13"/>
      <c r="P2080" s="13"/>
      <c r="Q2080" s="13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</row>
    <row r="2081" spans="2:40">
      <c r="B2081" s="13"/>
      <c r="C2081" s="13"/>
      <c r="D2081" s="13"/>
      <c r="E2081" s="13"/>
      <c r="F2081" s="13"/>
      <c r="G2081" s="13"/>
      <c r="H2081" s="13"/>
      <c r="I2081" s="13"/>
      <c r="J2081" s="13"/>
      <c r="K2081" s="13"/>
      <c r="L2081" s="13"/>
      <c r="M2081" s="13"/>
      <c r="N2081" s="13"/>
      <c r="O2081" s="13"/>
      <c r="P2081" s="13"/>
      <c r="Q2081" s="13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</row>
    <row r="2082" spans="2:40">
      <c r="B2082" s="13"/>
      <c r="C2082" s="13"/>
      <c r="D2082" s="13"/>
      <c r="E2082" s="13"/>
      <c r="F2082" s="13"/>
      <c r="G2082" s="13"/>
      <c r="H2082" s="13"/>
      <c r="I2082" s="13"/>
      <c r="J2082" s="13"/>
      <c r="K2082" s="13"/>
      <c r="L2082" s="13"/>
      <c r="M2082" s="13"/>
      <c r="N2082" s="13"/>
      <c r="O2082" s="13"/>
      <c r="P2082" s="13"/>
      <c r="Q2082" s="13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</row>
    <row r="2083" spans="2:40">
      <c r="B2083" s="13"/>
      <c r="C2083" s="13"/>
      <c r="D2083" s="13"/>
      <c r="E2083" s="13"/>
      <c r="F2083" s="13"/>
      <c r="G2083" s="13"/>
      <c r="H2083" s="13"/>
      <c r="I2083" s="13"/>
      <c r="J2083" s="13"/>
      <c r="K2083" s="13"/>
      <c r="L2083" s="13"/>
      <c r="M2083" s="13"/>
      <c r="N2083" s="13"/>
      <c r="O2083" s="13"/>
      <c r="P2083" s="13"/>
      <c r="Q2083" s="13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</row>
    <row r="2084" spans="2:40"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  <c r="L2084" s="13"/>
      <c r="M2084" s="13"/>
      <c r="N2084" s="13"/>
      <c r="O2084" s="13"/>
      <c r="P2084" s="13"/>
      <c r="Q2084" s="13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</row>
    <row r="2085" spans="2:40"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  <c r="L2085" s="13"/>
      <c r="M2085" s="13"/>
      <c r="N2085" s="13"/>
      <c r="O2085" s="13"/>
      <c r="P2085" s="13"/>
      <c r="Q2085" s="13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</row>
    <row r="2086" spans="2:40"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  <c r="L2086" s="13"/>
      <c r="M2086" s="13"/>
      <c r="N2086" s="13"/>
      <c r="O2086" s="13"/>
      <c r="P2086" s="13"/>
      <c r="Q2086" s="13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</row>
    <row r="2087" spans="2:40"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  <c r="L2087" s="13"/>
      <c r="M2087" s="13"/>
      <c r="N2087" s="13"/>
      <c r="O2087" s="13"/>
      <c r="P2087" s="13"/>
      <c r="Q2087" s="13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</row>
    <row r="2088" spans="2:40"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  <c r="L2088" s="13"/>
      <c r="M2088" s="13"/>
      <c r="N2088" s="13"/>
      <c r="O2088" s="13"/>
      <c r="P2088" s="13"/>
      <c r="Q2088" s="13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</row>
    <row r="2089" spans="2:40"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  <c r="L2089" s="13"/>
      <c r="M2089" s="13"/>
      <c r="N2089" s="13"/>
      <c r="O2089" s="13"/>
      <c r="P2089" s="13"/>
      <c r="Q2089" s="13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</row>
    <row r="2090" spans="2:40"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  <c r="L2090" s="13"/>
      <c r="M2090" s="13"/>
      <c r="N2090" s="13"/>
      <c r="O2090" s="13"/>
      <c r="P2090" s="13"/>
      <c r="Q2090" s="13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</row>
    <row r="2091" spans="2:40"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  <c r="L2091" s="13"/>
      <c r="M2091" s="13"/>
      <c r="N2091" s="13"/>
      <c r="O2091" s="13"/>
      <c r="P2091" s="13"/>
      <c r="Q2091" s="13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</row>
    <row r="2092" spans="2:40"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  <c r="L2092" s="13"/>
      <c r="M2092" s="13"/>
      <c r="N2092" s="13"/>
      <c r="O2092" s="13"/>
      <c r="P2092" s="13"/>
      <c r="Q2092" s="13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</row>
    <row r="2093" spans="2:40"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  <c r="L2093" s="13"/>
      <c r="M2093" s="13"/>
      <c r="N2093" s="13"/>
      <c r="O2093" s="13"/>
      <c r="P2093" s="13"/>
      <c r="Q2093" s="13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</row>
    <row r="2094" spans="2:40"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  <c r="L2094" s="13"/>
      <c r="M2094" s="13"/>
      <c r="N2094" s="13"/>
      <c r="O2094" s="13"/>
      <c r="P2094" s="13"/>
      <c r="Q2094" s="13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</row>
    <row r="2095" spans="2:40"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  <c r="L2095" s="13"/>
      <c r="M2095" s="13"/>
      <c r="N2095" s="13"/>
      <c r="O2095" s="13"/>
      <c r="P2095" s="13"/>
      <c r="Q2095" s="13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</row>
    <row r="2096" spans="2:40"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  <c r="L2096" s="13"/>
      <c r="M2096" s="13"/>
      <c r="N2096" s="13"/>
      <c r="O2096" s="13"/>
      <c r="P2096" s="13"/>
      <c r="Q2096" s="13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</row>
    <row r="2097" spans="2:40"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  <c r="L2097" s="13"/>
      <c r="M2097" s="13"/>
      <c r="N2097" s="13"/>
      <c r="O2097" s="13"/>
      <c r="P2097" s="13"/>
      <c r="Q2097" s="13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</row>
    <row r="2098" spans="2:40"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  <c r="L2098" s="13"/>
      <c r="M2098" s="13"/>
      <c r="N2098" s="13"/>
      <c r="O2098" s="13"/>
      <c r="P2098" s="13"/>
      <c r="Q2098" s="13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</row>
    <row r="2099" spans="2:40"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  <c r="L2099" s="13"/>
      <c r="M2099" s="13"/>
      <c r="N2099" s="13"/>
      <c r="O2099" s="13"/>
      <c r="P2099" s="13"/>
      <c r="Q2099" s="13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</row>
    <row r="2100" spans="2:40"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  <c r="L2100" s="13"/>
      <c r="M2100" s="13"/>
      <c r="N2100" s="13"/>
      <c r="O2100" s="13"/>
      <c r="P2100" s="13"/>
      <c r="Q2100" s="13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</row>
    <row r="2101" spans="2:40"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  <c r="L2101" s="13"/>
      <c r="M2101" s="13"/>
      <c r="N2101" s="13"/>
      <c r="O2101" s="13"/>
      <c r="P2101" s="13"/>
      <c r="Q2101" s="13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</row>
    <row r="2102" spans="2:40"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  <c r="L2102" s="13"/>
      <c r="M2102" s="13"/>
      <c r="N2102" s="13"/>
      <c r="O2102" s="13"/>
      <c r="P2102" s="13"/>
      <c r="Q2102" s="13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  <c r="AL2102" s="13"/>
      <c r="AM2102" s="13"/>
      <c r="AN2102" s="13"/>
    </row>
    <row r="2103" spans="2:40"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  <c r="L2103" s="13"/>
      <c r="M2103" s="13"/>
      <c r="N2103" s="13"/>
      <c r="O2103" s="13"/>
      <c r="P2103" s="13"/>
      <c r="Q2103" s="13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3"/>
    </row>
    <row r="2104" spans="2:40"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  <c r="L2104" s="13"/>
      <c r="M2104" s="13"/>
      <c r="N2104" s="13"/>
      <c r="O2104" s="13"/>
      <c r="P2104" s="13"/>
      <c r="Q2104" s="13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</row>
    <row r="2105" spans="2:40"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  <c r="L2105" s="13"/>
      <c r="M2105" s="13"/>
      <c r="N2105" s="13"/>
      <c r="O2105" s="13"/>
      <c r="P2105" s="13"/>
      <c r="Q2105" s="13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</row>
    <row r="2106" spans="2:40"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  <c r="L2106" s="13"/>
      <c r="M2106" s="13"/>
      <c r="N2106" s="13"/>
      <c r="O2106" s="13"/>
      <c r="P2106" s="13"/>
      <c r="Q2106" s="13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  <c r="AN2106" s="13"/>
    </row>
    <row r="2107" spans="2:40"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  <c r="L2107" s="13"/>
      <c r="M2107" s="13"/>
      <c r="N2107" s="13"/>
      <c r="O2107" s="13"/>
      <c r="P2107" s="13"/>
      <c r="Q2107" s="13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3"/>
    </row>
    <row r="2108" spans="2:40"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  <c r="L2108" s="13"/>
      <c r="M2108" s="13"/>
      <c r="N2108" s="13"/>
      <c r="O2108" s="13"/>
      <c r="P2108" s="13"/>
      <c r="Q2108" s="13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  <c r="AL2108" s="13"/>
      <c r="AM2108" s="13"/>
      <c r="AN2108" s="13"/>
    </row>
    <row r="2109" spans="2:40"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  <c r="L2109" s="13"/>
      <c r="M2109" s="13"/>
      <c r="N2109" s="13"/>
      <c r="O2109" s="13"/>
      <c r="P2109" s="13"/>
      <c r="Q2109" s="13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  <c r="AL2109" s="13"/>
      <c r="AM2109" s="13"/>
      <c r="AN2109" s="13"/>
    </row>
    <row r="2110" spans="2:40"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  <c r="L2110" s="13"/>
      <c r="M2110" s="13"/>
      <c r="N2110" s="13"/>
      <c r="O2110" s="13"/>
      <c r="P2110" s="13"/>
      <c r="Q2110" s="13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</row>
    <row r="2111" spans="2:40"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  <c r="L2111" s="13"/>
      <c r="M2111" s="13"/>
      <c r="N2111" s="13"/>
      <c r="O2111" s="13"/>
      <c r="P2111" s="13"/>
      <c r="Q2111" s="13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</row>
    <row r="2112" spans="2:40"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  <c r="L2112" s="13"/>
      <c r="M2112" s="13"/>
      <c r="N2112" s="13"/>
      <c r="O2112" s="13"/>
      <c r="P2112" s="13"/>
      <c r="Q2112" s="13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</row>
    <row r="2113" spans="2:40"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  <c r="L2113" s="13"/>
      <c r="M2113" s="13"/>
      <c r="N2113" s="13"/>
      <c r="O2113" s="13"/>
      <c r="P2113" s="13"/>
      <c r="Q2113" s="13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</row>
    <row r="2114" spans="2:40"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  <c r="L2114" s="13"/>
      <c r="M2114" s="13"/>
      <c r="N2114" s="13"/>
      <c r="O2114" s="13"/>
      <c r="P2114" s="13"/>
      <c r="Q2114" s="13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</row>
    <row r="2115" spans="2:40"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  <c r="L2115" s="13"/>
      <c r="M2115" s="13"/>
      <c r="N2115" s="13"/>
      <c r="O2115" s="13"/>
      <c r="P2115" s="13"/>
      <c r="Q2115" s="13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</row>
    <row r="2116" spans="2:40"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  <c r="L2116" s="13"/>
      <c r="M2116" s="13"/>
      <c r="N2116" s="13"/>
      <c r="O2116" s="13"/>
      <c r="P2116" s="13"/>
      <c r="Q2116" s="13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3"/>
    </row>
    <row r="2117" spans="2:40"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  <c r="L2117" s="13"/>
      <c r="M2117" s="13"/>
      <c r="N2117" s="13"/>
      <c r="O2117" s="13"/>
      <c r="P2117" s="13"/>
      <c r="Q2117" s="13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  <c r="AL2117" s="13"/>
      <c r="AM2117" s="13"/>
      <c r="AN2117" s="13"/>
    </row>
    <row r="2118" spans="2:40"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  <c r="L2118" s="13"/>
      <c r="M2118" s="13"/>
      <c r="N2118" s="13"/>
      <c r="O2118" s="13"/>
      <c r="P2118" s="13"/>
      <c r="Q2118" s="13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</row>
    <row r="2119" spans="2:40"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  <c r="L2119" s="13"/>
      <c r="M2119" s="13"/>
      <c r="N2119" s="13"/>
      <c r="O2119" s="13"/>
      <c r="P2119" s="13"/>
      <c r="Q2119" s="13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  <c r="AL2119" s="13"/>
      <c r="AM2119" s="13"/>
      <c r="AN2119" s="13"/>
    </row>
    <row r="2120" spans="2:40"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  <c r="L2120" s="13"/>
      <c r="M2120" s="13"/>
      <c r="N2120" s="13"/>
      <c r="O2120" s="13"/>
      <c r="P2120" s="13"/>
      <c r="Q2120" s="13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</row>
    <row r="2121" spans="2:40"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  <c r="L2121" s="13"/>
      <c r="M2121" s="13"/>
      <c r="N2121" s="13"/>
      <c r="O2121" s="13"/>
      <c r="P2121" s="13"/>
      <c r="Q2121" s="13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</row>
    <row r="2122" spans="2:40"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  <c r="L2122" s="13"/>
      <c r="M2122" s="13"/>
      <c r="N2122" s="13"/>
      <c r="O2122" s="13"/>
      <c r="P2122" s="13"/>
      <c r="Q2122" s="13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  <c r="AL2122" s="13"/>
      <c r="AM2122" s="13"/>
      <c r="AN2122" s="13"/>
    </row>
    <row r="2123" spans="2:40"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  <c r="L2123" s="13"/>
      <c r="M2123" s="13"/>
      <c r="N2123" s="13"/>
      <c r="O2123" s="13"/>
      <c r="P2123" s="13"/>
      <c r="Q2123" s="13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  <c r="AL2123" s="13"/>
      <c r="AM2123" s="13"/>
      <c r="AN2123" s="13"/>
    </row>
    <row r="2124" spans="2:40"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  <c r="L2124" s="13"/>
      <c r="M2124" s="13"/>
      <c r="N2124" s="13"/>
      <c r="O2124" s="13"/>
      <c r="P2124" s="13"/>
      <c r="Q2124" s="13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  <c r="AL2124" s="13"/>
      <c r="AM2124" s="13"/>
      <c r="AN2124" s="13"/>
    </row>
    <row r="2125" spans="2:40"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  <c r="L2125" s="13"/>
      <c r="M2125" s="13"/>
      <c r="N2125" s="13"/>
      <c r="O2125" s="13"/>
      <c r="P2125" s="13"/>
      <c r="Q2125" s="13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  <c r="AL2125" s="13"/>
      <c r="AM2125" s="13"/>
      <c r="AN2125" s="13"/>
    </row>
    <row r="2126" spans="2:40"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  <c r="L2126" s="13"/>
      <c r="M2126" s="13"/>
      <c r="N2126" s="13"/>
      <c r="O2126" s="13"/>
      <c r="P2126" s="13"/>
      <c r="Q2126" s="13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  <c r="AL2126" s="13"/>
      <c r="AM2126" s="13"/>
      <c r="AN2126" s="13"/>
    </row>
    <row r="2127" spans="2:40"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  <c r="L2127" s="13"/>
      <c r="M2127" s="13"/>
      <c r="N2127" s="13"/>
      <c r="O2127" s="13"/>
      <c r="P2127" s="13"/>
      <c r="Q2127" s="13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  <c r="AL2127" s="13"/>
      <c r="AM2127" s="13"/>
      <c r="AN2127" s="13"/>
    </row>
    <row r="2128" spans="2:40"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  <c r="L2128" s="13"/>
      <c r="M2128" s="13"/>
      <c r="N2128" s="13"/>
      <c r="O2128" s="13"/>
      <c r="P2128" s="13"/>
      <c r="Q2128" s="13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</row>
    <row r="2129" spans="2:40"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  <c r="L2129" s="13"/>
      <c r="M2129" s="13"/>
      <c r="N2129" s="13"/>
      <c r="O2129" s="13"/>
      <c r="P2129" s="13"/>
      <c r="Q2129" s="13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  <c r="AL2129" s="13"/>
      <c r="AM2129" s="13"/>
      <c r="AN2129" s="13"/>
    </row>
    <row r="2130" spans="2:40"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  <c r="L2130" s="13"/>
      <c r="M2130" s="13"/>
      <c r="N2130" s="13"/>
      <c r="O2130" s="13"/>
      <c r="P2130" s="13"/>
      <c r="Q2130" s="13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  <c r="AL2130" s="13"/>
      <c r="AM2130" s="13"/>
      <c r="AN2130" s="13"/>
    </row>
    <row r="2131" spans="2:40"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  <c r="L2131" s="13"/>
      <c r="M2131" s="13"/>
      <c r="N2131" s="13"/>
      <c r="O2131" s="13"/>
      <c r="P2131" s="13"/>
      <c r="Q2131" s="13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  <c r="AL2131" s="13"/>
      <c r="AM2131" s="13"/>
      <c r="AN2131" s="13"/>
    </row>
    <row r="2132" spans="2:40"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  <c r="L2132" s="13"/>
      <c r="M2132" s="13"/>
      <c r="N2132" s="13"/>
      <c r="O2132" s="13"/>
      <c r="P2132" s="13"/>
      <c r="Q2132" s="13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</row>
    <row r="2133" spans="2:40"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  <c r="L2133" s="13"/>
      <c r="M2133" s="13"/>
      <c r="N2133" s="13"/>
      <c r="O2133" s="13"/>
      <c r="P2133" s="13"/>
      <c r="Q2133" s="13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  <c r="AL2133" s="13"/>
      <c r="AM2133" s="13"/>
      <c r="AN2133" s="13"/>
    </row>
    <row r="2134" spans="2:40"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  <c r="L2134" s="13"/>
      <c r="M2134" s="13"/>
      <c r="N2134" s="13"/>
      <c r="O2134" s="13"/>
      <c r="P2134" s="13"/>
      <c r="Q2134" s="13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  <c r="AL2134" s="13"/>
      <c r="AM2134" s="13"/>
      <c r="AN2134" s="13"/>
    </row>
    <row r="2135" spans="2:40"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  <c r="L2135" s="13"/>
      <c r="M2135" s="13"/>
      <c r="N2135" s="13"/>
      <c r="O2135" s="13"/>
      <c r="P2135" s="13"/>
      <c r="Q2135" s="13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  <c r="AL2135" s="13"/>
      <c r="AM2135" s="13"/>
      <c r="AN2135" s="13"/>
    </row>
    <row r="2136" spans="2:40"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  <c r="L2136" s="13"/>
      <c r="M2136" s="13"/>
      <c r="N2136" s="13"/>
      <c r="O2136" s="13"/>
      <c r="P2136" s="13"/>
      <c r="Q2136" s="13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  <c r="AL2136" s="13"/>
      <c r="AM2136" s="13"/>
      <c r="AN2136" s="13"/>
    </row>
    <row r="2137" spans="2:40"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  <c r="L2137" s="13"/>
      <c r="M2137" s="13"/>
      <c r="N2137" s="13"/>
      <c r="O2137" s="13"/>
      <c r="P2137" s="13"/>
      <c r="Q2137" s="13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3"/>
    </row>
    <row r="2138" spans="2:40"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  <c r="L2138" s="13"/>
      <c r="M2138" s="13"/>
      <c r="N2138" s="13"/>
      <c r="O2138" s="13"/>
      <c r="P2138" s="13"/>
      <c r="Q2138" s="13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  <c r="AL2138" s="13"/>
      <c r="AM2138" s="13"/>
      <c r="AN2138" s="13"/>
    </row>
    <row r="2139" spans="2:40"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  <c r="L2139" s="13"/>
      <c r="M2139" s="13"/>
      <c r="N2139" s="13"/>
      <c r="O2139" s="13"/>
      <c r="P2139" s="13"/>
      <c r="Q2139" s="13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  <c r="AN2139" s="13"/>
    </row>
    <row r="2140" spans="2:40"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  <c r="L2140" s="13"/>
      <c r="M2140" s="13"/>
      <c r="N2140" s="13"/>
      <c r="O2140" s="13"/>
      <c r="P2140" s="13"/>
      <c r="Q2140" s="13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  <c r="AL2140" s="13"/>
      <c r="AM2140" s="13"/>
      <c r="AN2140" s="13"/>
    </row>
    <row r="2141" spans="2:40"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  <c r="L2141" s="13"/>
      <c r="M2141" s="13"/>
      <c r="N2141" s="13"/>
      <c r="O2141" s="13"/>
      <c r="P2141" s="13"/>
      <c r="Q2141" s="13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</row>
    <row r="2142" spans="2:40"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  <c r="L2142" s="13"/>
      <c r="M2142" s="13"/>
      <c r="N2142" s="13"/>
      <c r="O2142" s="13"/>
      <c r="P2142" s="13"/>
      <c r="Q2142" s="13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  <c r="AL2142" s="13"/>
      <c r="AM2142" s="13"/>
      <c r="AN2142" s="13"/>
    </row>
    <row r="2143" spans="2:40"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  <c r="L2143" s="13"/>
      <c r="M2143" s="13"/>
      <c r="N2143" s="13"/>
      <c r="O2143" s="13"/>
      <c r="P2143" s="13"/>
      <c r="Q2143" s="13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  <c r="AL2143" s="13"/>
      <c r="AM2143" s="13"/>
      <c r="AN2143" s="13"/>
    </row>
    <row r="2144" spans="2:40"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  <c r="L2144" s="13"/>
      <c r="M2144" s="13"/>
      <c r="N2144" s="13"/>
      <c r="O2144" s="13"/>
      <c r="P2144" s="13"/>
      <c r="Q2144" s="13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/>
      <c r="AM2144" s="13"/>
      <c r="AN2144" s="13"/>
    </row>
    <row r="2145" spans="2:40"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  <c r="L2145" s="13"/>
      <c r="M2145" s="13"/>
      <c r="N2145" s="13"/>
      <c r="O2145" s="13"/>
      <c r="P2145" s="13"/>
      <c r="Q2145" s="13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  <c r="AL2145" s="13"/>
      <c r="AM2145" s="13"/>
      <c r="AN2145" s="13"/>
    </row>
    <row r="2146" spans="2:40"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  <c r="L2146" s="13"/>
      <c r="M2146" s="13"/>
      <c r="N2146" s="13"/>
      <c r="O2146" s="13"/>
      <c r="P2146" s="13"/>
      <c r="Q2146" s="13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/>
      <c r="AM2146" s="13"/>
      <c r="AN2146" s="13"/>
    </row>
    <row r="2147" spans="2:40"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  <c r="L2147" s="13"/>
      <c r="M2147" s="13"/>
      <c r="N2147" s="13"/>
      <c r="O2147" s="13"/>
      <c r="P2147" s="13"/>
      <c r="Q2147" s="13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  <c r="AL2147" s="13"/>
      <c r="AM2147" s="13"/>
      <c r="AN2147" s="13"/>
    </row>
    <row r="2148" spans="2:40"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  <c r="L2148" s="13"/>
      <c r="M2148" s="13"/>
      <c r="N2148" s="13"/>
      <c r="O2148" s="13"/>
      <c r="P2148" s="13"/>
      <c r="Q2148" s="13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/>
      <c r="AM2148" s="13"/>
      <c r="AN2148" s="13"/>
    </row>
    <row r="2149" spans="2:40"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  <c r="L2149" s="13"/>
      <c r="M2149" s="13"/>
      <c r="N2149" s="13"/>
      <c r="O2149" s="13"/>
      <c r="P2149" s="13"/>
      <c r="Q2149" s="13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  <c r="AL2149" s="13"/>
      <c r="AM2149" s="13"/>
      <c r="AN2149" s="13"/>
    </row>
    <row r="2150" spans="2:40"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  <c r="L2150" s="13"/>
      <c r="M2150" s="13"/>
      <c r="N2150" s="13"/>
      <c r="O2150" s="13"/>
      <c r="P2150" s="13"/>
      <c r="Q2150" s="13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  <c r="AL2150" s="13"/>
      <c r="AM2150" s="13"/>
      <c r="AN2150" s="13"/>
    </row>
    <row r="2151" spans="2:40"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  <c r="L2151" s="13"/>
      <c r="M2151" s="13"/>
      <c r="N2151" s="13"/>
      <c r="O2151" s="13"/>
      <c r="P2151" s="13"/>
      <c r="Q2151" s="13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  <c r="AL2151" s="13"/>
      <c r="AM2151" s="13"/>
      <c r="AN2151" s="13"/>
    </row>
    <row r="2152" spans="2:40"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  <c r="L2152" s="13"/>
      <c r="M2152" s="13"/>
      <c r="N2152" s="13"/>
      <c r="O2152" s="13"/>
      <c r="P2152" s="13"/>
      <c r="Q2152" s="13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</row>
    <row r="2153" spans="2:40"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  <c r="L2153" s="13"/>
      <c r="M2153" s="13"/>
      <c r="N2153" s="13"/>
      <c r="O2153" s="13"/>
      <c r="P2153" s="13"/>
      <c r="Q2153" s="13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  <c r="AL2153" s="13"/>
      <c r="AM2153" s="13"/>
      <c r="AN2153" s="13"/>
    </row>
    <row r="2154" spans="2:40"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  <c r="L2154" s="13"/>
      <c r="M2154" s="13"/>
      <c r="N2154" s="13"/>
      <c r="O2154" s="13"/>
      <c r="P2154" s="13"/>
      <c r="Q2154" s="13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  <c r="AL2154" s="13"/>
      <c r="AM2154" s="13"/>
      <c r="AN2154" s="13"/>
    </row>
    <row r="2155" spans="2:40"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  <c r="L2155" s="13"/>
      <c r="M2155" s="13"/>
      <c r="N2155" s="13"/>
      <c r="O2155" s="13"/>
      <c r="P2155" s="13"/>
      <c r="Q2155" s="13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  <c r="AL2155" s="13"/>
      <c r="AM2155" s="13"/>
      <c r="AN2155" s="13"/>
    </row>
    <row r="2156" spans="2:40"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  <c r="L2156" s="13"/>
      <c r="M2156" s="13"/>
      <c r="N2156" s="13"/>
      <c r="O2156" s="13"/>
      <c r="P2156" s="13"/>
      <c r="Q2156" s="13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  <c r="AL2156" s="13"/>
      <c r="AM2156" s="13"/>
      <c r="AN2156" s="13"/>
    </row>
    <row r="2157" spans="2:40"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  <c r="L2157" s="13"/>
      <c r="M2157" s="13"/>
      <c r="N2157" s="13"/>
      <c r="O2157" s="13"/>
      <c r="P2157" s="13"/>
      <c r="Q2157" s="13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  <c r="AL2157" s="13"/>
      <c r="AM2157" s="13"/>
      <c r="AN2157" s="13"/>
    </row>
    <row r="2158" spans="2:40"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  <c r="L2158" s="13"/>
      <c r="M2158" s="13"/>
      <c r="N2158" s="13"/>
      <c r="O2158" s="13"/>
      <c r="P2158" s="13"/>
      <c r="Q2158" s="13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  <c r="AL2158" s="13"/>
      <c r="AM2158" s="13"/>
      <c r="AN2158" s="13"/>
    </row>
    <row r="2159" spans="2:40"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  <c r="L2159" s="13"/>
      <c r="M2159" s="13"/>
      <c r="N2159" s="13"/>
      <c r="O2159" s="13"/>
      <c r="P2159" s="13"/>
      <c r="Q2159" s="13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  <c r="AL2159" s="13"/>
      <c r="AM2159" s="13"/>
      <c r="AN2159" s="13"/>
    </row>
    <row r="2160" spans="2:40"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  <c r="L2160" s="13"/>
      <c r="M2160" s="13"/>
      <c r="N2160" s="13"/>
      <c r="O2160" s="13"/>
      <c r="P2160" s="13"/>
      <c r="Q2160" s="13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  <c r="AL2160" s="13"/>
      <c r="AM2160" s="13"/>
      <c r="AN2160" s="13"/>
    </row>
    <row r="2161" spans="2:40"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  <c r="L2161" s="13"/>
      <c r="M2161" s="13"/>
      <c r="N2161" s="13"/>
      <c r="O2161" s="13"/>
      <c r="P2161" s="13"/>
      <c r="Q2161" s="13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  <c r="AL2161" s="13"/>
      <c r="AM2161" s="13"/>
      <c r="AN2161" s="13"/>
    </row>
    <row r="2162" spans="2:40"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  <c r="L2162" s="13"/>
      <c r="M2162" s="13"/>
      <c r="N2162" s="13"/>
      <c r="O2162" s="13"/>
      <c r="P2162" s="13"/>
      <c r="Q2162" s="13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</row>
    <row r="2163" spans="2:40"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  <c r="L2163" s="13"/>
      <c r="M2163" s="13"/>
      <c r="N2163" s="13"/>
      <c r="O2163" s="13"/>
      <c r="P2163" s="13"/>
      <c r="Q2163" s="13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  <c r="AL2163" s="13"/>
      <c r="AM2163" s="13"/>
      <c r="AN2163" s="13"/>
    </row>
    <row r="2164" spans="2:40"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  <c r="L2164" s="13"/>
      <c r="M2164" s="13"/>
      <c r="N2164" s="13"/>
      <c r="O2164" s="13"/>
      <c r="P2164" s="13"/>
      <c r="Q2164" s="13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  <c r="AL2164" s="13"/>
      <c r="AM2164" s="13"/>
      <c r="AN2164" s="13"/>
    </row>
    <row r="2165" spans="2:40"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  <c r="L2165" s="13"/>
      <c r="M2165" s="13"/>
      <c r="N2165" s="13"/>
      <c r="O2165" s="13"/>
      <c r="P2165" s="13"/>
      <c r="Q2165" s="13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  <c r="AL2165" s="13"/>
      <c r="AM2165" s="13"/>
      <c r="AN2165" s="13"/>
    </row>
    <row r="2166" spans="2:40"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  <c r="L2166" s="13"/>
      <c r="M2166" s="13"/>
      <c r="N2166" s="13"/>
      <c r="O2166" s="13"/>
      <c r="P2166" s="13"/>
      <c r="Q2166" s="13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</row>
    <row r="2167" spans="2:40"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  <c r="L2167" s="13"/>
      <c r="M2167" s="13"/>
      <c r="N2167" s="13"/>
      <c r="O2167" s="13"/>
      <c r="P2167" s="13"/>
      <c r="Q2167" s="13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  <c r="AL2167" s="13"/>
      <c r="AM2167" s="13"/>
      <c r="AN2167" s="13"/>
    </row>
    <row r="2168" spans="2:40"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  <c r="L2168" s="13"/>
      <c r="M2168" s="13"/>
      <c r="N2168" s="13"/>
      <c r="O2168" s="13"/>
      <c r="P2168" s="13"/>
      <c r="Q2168" s="13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</row>
    <row r="2169" spans="2:40"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  <c r="L2169" s="13"/>
      <c r="M2169" s="13"/>
      <c r="N2169" s="13"/>
      <c r="O2169" s="13"/>
      <c r="P2169" s="13"/>
      <c r="Q2169" s="13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  <c r="AL2169" s="13"/>
      <c r="AM2169" s="13"/>
      <c r="AN2169" s="13"/>
    </row>
    <row r="2170" spans="2:40"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  <c r="L2170" s="13"/>
      <c r="M2170" s="13"/>
      <c r="N2170" s="13"/>
      <c r="O2170" s="13"/>
      <c r="P2170" s="13"/>
      <c r="Q2170" s="13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  <c r="AL2170" s="13"/>
      <c r="AM2170" s="13"/>
      <c r="AN2170" s="13"/>
    </row>
    <row r="2171" spans="2:40"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  <c r="L2171" s="13"/>
      <c r="M2171" s="13"/>
      <c r="N2171" s="13"/>
      <c r="O2171" s="13"/>
      <c r="P2171" s="13"/>
      <c r="Q2171" s="13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  <c r="AL2171" s="13"/>
      <c r="AM2171" s="13"/>
      <c r="AN2171" s="13"/>
    </row>
    <row r="2172" spans="2:40"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  <c r="L2172" s="13"/>
      <c r="M2172" s="13"/>
      <c r="N2172" s="13"/>
      <c r="O2172" s="13"/>
      <c r="P2172" s="13"/>
      <c r="Q2172" s="13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</row>
    <row r="2173" spans="2:40"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  <c r="L2173" s="13"/>
      <c r="M2173" s="13"/>
      <c r="N2173" s="13"/>
      <c r="O2173" s="13"/>
      <c r="P2173" s="13"/>
      <c r="Q2173" s="13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</row>
    <row r="2174" spans="2:40"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  <c r="L2174" s="13"/>
      <c r="M2174" s="13"/>
      <c r="N2174" s="13"/>
      <c r="O2174" s="13"/>
      <c r="P2174" s="13"/>
      <c r="Q2174" s="13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</row>
    <row r="2175" spans="2:40"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  <c r="L2175" s="13"/>
      <c r="M2175" s="13"/>
      <c r="N2175" s="13"/>
      <c r="O2175" s="13"/>
      <c r="P2175" s="13"/>
      <c r="Q2175" s="13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</row>
    <row r="2176" spans="2:40"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  <c r="L2176" s="13"/>
      <c r="M2176" s="13"/>
      <c r="N2176" s="13"/>
      <c r="O2176" s="13"/>
      <c r="P2176" s="13"/>
      <c r="Q2176" s="13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  <c r="AL2176" s="13"/>
      <c r="AM2176" s="13"/>
      <c r="AN2176" s="13"/>
    </row>
    <row r="2177" spans="2:40"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  <c r="L2177" s="13"/>
      <c r="M2177" s="13"/>
      <c r="N2177" s="13"/>
      <c r="O2177" s="13"/>
      <c r="P2177" s="13"/>
      <c r="Q2177" s="13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</row>
    <row r="2178" spans="2:40"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  <c r="L2178" s="13"/>
      <c r="M2178" s="13"/>
      <c r="N2178" s="13"/>
      <c r="O2178" s="13"/>
      <c r="P2178" s="13"/>
      <c r="Q2178" s="13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/>
      <c r="AM2178" s="13"/>
      <c r="AN2178" s="13"/>
    </row>
    <row r="2179" spans="2:40"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  <c r="L2179" s="13"/>
      <c r="M2179" s="13"/>
      <c r="N2179" s="13"/>
      <c r="O2179" s="13"/>
      <c r="P2179" s="13"/>
      <c r="Q2179" s="13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3"/>
    </row>
    <row r="2180" spans="2:40"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  <c r="L2180" s="13"/>
      <c r="M2180" s="13"/>
      <c r="N2180" s="13"/>
      <c r="O2180" s="13"/>
      <c r="P2180" s="13"/>
      <c r="Q2180" s="13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  <c r="AL2180" s="13"/>
      <c r="AM2180" s="13"/>
      <c r="AN2180" s="13"/>
    </row>
    <row r="2181" spans="2:40"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  <c r="L2181" s="13"/>
      <c r="M2181" s="13"/>
      <c r="N2181" s="13"/>
      <c r="O2181" s="13"/>
      <c r="P2181" s="13"/>
      <c r="Q2181" s="13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  <c r="AL2181" s="13"/>
      <c r="AM2181" s="13"/>
      <c r="AN2181" s="13"/>
    </row>
    <row r="2182" spans="2:40"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  <c r="L2182" s="13"/>
      <c r="M2182" s="13"/>
      <c r="N2182" s="13"/>
      <c r="O2182" s="13"/>
      <c r="P2182" s="13"/>
      <c r="Q2182" s="13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</row>
    <row r="2183" spans="2:40"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  <c r="L2183" s="13"/>
      <c r="M2183" s="13"/>
      <c r="N2183" s="13"/>
      <c r="O2183" s="13"/>
      <c r="P2183" s="13"/>
      <c r="Q2183" s="13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</row>
    <row r="2184" spans="2:40"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  <c r="L2184" s="13"/>
      <c r="M2184" s="13"/>
      <c r="N2184" s="13"/>
      <c r="O2184" s="13"/>
      <c r="P2184" s="13"/>
      <c r="Q2184" s="13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</row>
    <row r="2185" spans="2:40"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  <c r="L2185" s="13"/>
      <c r="M2185" s="13"/>
      <c r="N2185" s="13"/>
      <c r="O2185" s="13"/>
      <c r="P2185" s="13"/>
      <c r="Q2185" s="13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</row>
    <row r="2186" spans="2:40"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  <c r="L2186" s="13"/>
      <c r="M2186" s="13"/>
      <c r="N2186" s="13"/>
      <c r="O2186" s="13"/>
      <c r="P2186" s="13"/>
      <c r="Q2186" s="13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  <c r="AL2186" s="13"/>
      <c r="AM2186" s="13"/>
      <c r="AN2186" s="13"/>
    </row>
    <row r="2187" spans="2:40"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  <c r="L2187" s="13"/>
      <c r="M2187" s="13"/>
      <c r="N2187" s="13"/>
      <c r="O2187" s="13"/>
      <c r="P2187" s="13"/>
      <c r="Q2187" s="13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</row>
    <row r="2188" spans="2:40"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  <c r="L2188" s="13"/>
      <c r="M2188" s="13"/>
      <c r="N2188" s="13"/>
      <c r="O2188" s="13"/>
      <c r="P2188" s="13"/>
      <c r="Q2188" s="13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  <c r="AL2188" s="13"/>
      <c r="AM2188" s="13"/>
      <c r="AN2188" s="13"/>
    </row>
    <row r="2189" spans="2:40"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  <c r="L2189" s="13"/>
      <c r="M2189" s="13"/>
      <c r="N2189" s="13"/>
      <c r="O2189" s="13"/>
      <c r="P2189" s="13"/>
      <c r="Q2189" s="13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</row>
    <row r="2190" spans="2:40"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  <c r="L2190" s="13"/>
      <c r="M2190" s="13"/>
      <c r="N2190" s="13"/>
      <c r="O2190" s="13"/>
      <c r="P2190" s="13"/>
      <c r="Q2190" s="13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  <c r="AL2190" s="13"/>
      <c r="AM2190" s="13"/>
      <c r="AN2190" s="13"/>
    </row>
    <row r="2191" spans="2:40"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  <c r="L2191" s="13"/>
      <c r="M2191" s="13"/>
      <c r="N2191" s="13"/>
      <c r="O2191" s="13"/>
      <c r="P2191" s="13"/>
      <c r="Q2191" s="13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  <c r="AL2191" s="13"/>
      <c r="AM2191" s="13"/>
      <c r="AN2191" s="13"/>
    </row>
    <row r="2192" spans="2:40"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  <c r="L2192" s="13"/>
      <c r="M2192" s="13"/>
      <c r="N2192" s="13"/>
      <c r="O2192" s="13"/>
      <c r="P2192" s="13"/>
      <c r="Q2192" s="13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</row>
    <row r="2193" spans="2:40"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  <c r="L2193" s="13"/>
      <c r="M2193" s="13"/>
      <c r="N2193" s="13"/>
      <c r="O2193" s="13"/>
      <c r="P2193" s="13"/>
      <c r="Q2193" s="13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</row>
    <row r="2194" spans="2:40"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  <c r="L2194" s="13"/>
      <c r="M2194" s="13"/>
      <c r="N2194" s="13"/>
      <c r="O2194" s="13"/>
      <c r="P2194" s="13"/>
      <c r="Q2194" s="13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</row>
    <row r="2195" spans="2:40"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  <c r="L2195" s="13"/>
      <c r="M2195" s="13"/>
      <c r="N2195" s="13"/>
      <c r="O2195" s="13"/>
      <c r="P2195" s="13"/>
      <c r="Q2195" s="13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  <c r="AL2195" s="13"/>
      <c r="AM2195" s="13"/>
      <c r="AN2195" s="13"/>
    </row>
    <row r="2196" spans="2:40"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  <c r="L2196" s="13"/>
      <c r="M2196" s="13"/>
      <c r="N2196" s="13"/>
      <c r="O2196" s="13"/>
      <c r="P2196" s="13"/>
      <c r="Q2196" s="13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</row>
    <row r="2197" spans="2:40"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  <c r="L2197" s="13"/>
      <c r="M2197" s="13"/>
      <c r="N2197" s="13"/>
      <c r="O2197" s="13"/>
      <c r="P2197" s="13"/>
      <c r="Q2197" s="13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</row>
    <row r="2198" spans="2:40"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  <c r="L2198" s="13"/>
      <c r="M2198" s="13"/>
      <c r="N2198" s="13"/>
      <c r="O2198" s="13"/>
      <c r="P2198" s="13"/>
      <c r="Q2198" s="13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  <c r="AL2198" s="13"/>
      <c r="AM2198" s="13"/>
      <c r="AN2198" s="13"/>
    </row>
    <row r="2199" spans="2:40"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  <c r="L2199" s="13"/>
      <c r="M2199" s="13"/>
      <c r="N2199" s="13"/>
      <c r="O2199" s="13"/>
      <c r="P2199" s="13"/>
      <c r="Q2199" s="13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</row>
    <row r="2200" spans="2:40"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  <c r="L2200" s="13"/>
      <c r="M2200" s="13"/>
      <c r="N2200" s="13"/>
      <c r="O2200" s="13"/>
      <c r="P2200" s="13"/>
      <c r="Q2200" s="13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</row>
    <row r="2201" spans="2:40"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  <c r="L2201" s="13"/>
      <c r="M2201" s="13"/>
      <c r="N2201" s="13"/>
      <c r="O2201" s="13"/>
      <c r="P2201" s="13"/>
      <c r="Q2201" s="13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</row>
    <row r="2202" spans="2:40"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  <c r="L2202" s="13"/>
      <c r="M2202" s="13"/>
      <c r="N2202" s="13"/>
      <c r="O2202" s="13"/>
      <c r="P2202" s="13"/>
      <c r="Q2202" s="13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  <c r="AL2202" s="13"/>
      <c r="AM2202" s="13"/>
      <c r="AN2202" s="13"/>
    </row>
    <row r="2203" spans="2:40"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  <c r="L2203" s="13"/>
      <c r="M2203" s="13"/>
      <c r="N2203" s="13"/>
      <c r="O2203" s="13"/>
      <c r="P2203" s="13"/>
      <c r="Q2203" s="13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  <c r="AL2203" s="13"/>
      <c r="AM2203" s="13"/>
      <c r="AN2203" s="13"/>
    </row>
    <row r="2204" spans="2:40"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  <c r="L2204" s="13"/>
      <c r="M2204" s="13"/>
      <c r="N2204" s="13"/>
      <c r="O2204" s="13"/>
      <c r="P2204" s="13"/>
      <c r="Q2204" s="13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  <c r="AL2204" s="13"/>
      <c r="AM2204" s="13"/>
      <c r="AN2204" s="13"/>
    </row>
    <row r="2205" spans="2:40"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  <c r="L2205" s="13"/>
      <c r="M2205" s="13"/>
      <c r="N2205" s="13"/>
      <c r="O2205" s="13"/>
      <c r="P2205" s="13"/>
      <c r="Q2205" s="13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  <c r="AL2205" s="13"/>
      <c r="AM2205" s="13"/>
      <c r="AN2205" s="13"/>
    </row>
    <row r="2206" spans="2:40"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  <c r="L2206" s="13"/>
      <c r="M2206" s="13"/>
      <c r="N2206" s="13"/>
      <c r="O2206" s="13"/>
      <c r="P2206" s="13"/>
      <c r="Q2206" s="13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  <c r="AL2206" s="13"/>
      <c r="AM2206" s="13"/>
      <c r="AN2206" s="13"/>
    </row>
    <row r="2207" spans="2:40"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  <c r="L2207" s="13"/>
      <c r="M2207" s="13"/>
      <c r="N2207" s="13"/>
      <c r="O2207" s="13"/>
      <c r="P2207" s="13"/>
      <c r="Q2207" s="13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</row>
    <row r="2208" spans="2:40"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  <c r="L2208" s="13"/>
      <c r="M2208" s="13"/>
      <c r="N2208" s="13"/>
      <c r="O2208" s="13"/>
      <c r="P2208" s="13"/>
      <c r="Q2208" s="13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</row>
    <row r="2209" spans="2:40"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  <c r="L2209" s="13"/>
      <c r="M2209" s="13"/>
      <c r="N2209" s="13"/>
      <c r="O2209" s="13"/>
      <c r="P2209" s="13"/>
      <c r="Q2209" s="13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  <c r="AL2209" s="13"/>
      <c r="AM2209" s="13"/>
      <c r="AN2209" s="13"/>
    </row>
    <row r="2210" spans="2:40"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  <c r="L2210" s="13"/>
      <c r="M2210" s="13"/>
      <c r="N2210" s="13"/>
      <c r="O2210" s="13"/>
      <c r="P2210" s="13"/>
      <c r="Q2210" s="13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  <c r="AL2210" s="13"/>
      <c r="AM2210" s="13"/>
      <c r="AN2210" s="13"/>
    </row>
    <row r="2211" spans="2:40"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  <c r="L2211" s="13"/>
      <c r="M2211" s="13"/>
      <c r="N2211" s="13"/>
      <c r="O2211" s="13"/>
      <c r="P2211" s="13"/>
      <c r="Q2211" s="13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  <c r="AL2211" s="13"/>
      <c r="AM2211" s="13"/>
      <c r="AN2211" s="13"/>
    </row>
    <row r="2212" spans="2:40"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  <c r="L2212" s="13"/>
      <c r="M2212" s="13"/>
      <c r="N2212" s="13"/>
      <c r="O2212" s="13"/>
      <c r="P2212" s="13"/>
      <c r="Q2212" s="13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</row>
    <row r="2213" spans="2:40"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  <c r="L2213" s="13"/>
      <c r="M2213" s="13"/>
      <c r="N2213" s="13"/>
      <c r="O2213" s="13"/>
      <c r="P2213" s="13"/>
      <c r="Q2213" s="13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  <c r="AN2213" s="13"/>
    </row>
    <row r="2214" spans="2:40"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  <c r="L2214" s="13"/>
      <c r="M2214" s="13"/>
      <c r="N2214" s="13"/>
      <c r="O2214" s="13"/>
      <c r="P2214" s="13"/>
      <c r="Q2214" s="13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</row>
    <row r="2215" spans="2:40"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  <c r="L2215" s="13"/>
      <c r="M2215" s="13"/>
      <c r="N2215" s="13"/>
      <c r="O2215" s="13"/>
      <c r="P2215" s="13"/>
      <c r="Q2215" s="13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  <c r="AL2215" s="13"/>
      <c r="AM2215" s="13"/>
      <c r="AN2215" s="13"/>
    </row>
    <row r="2216" spans="2:40"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  <c r="L2216" s="13"/>
      <c r="M2216" s="13"/>
      <c r="N2216" s="13"/>
      <c r="O2216" s="13"/>
      <c r="P2216" s="13"/>
      <c r="Q2216" s="13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  <c r="AL2216" s="13"/>
      <c r="AM2216" s="13"/>
      <c r="AN2216" s="13"/>
    </row>
    <row r="2217" spans="2:40"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  <c r="L2217" s="13"/>
      <c r="M2217" s="13"/>
      <c r="N2217" s="13"/>
      <c r="O2217" s="13"/>
      <c r="P2217" s="13"/>
      <c r="Q2217" s="13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  <c r="AL2217" s="13"/>
      <c r="AM2217" s="13"/>
      <c r="AN2217" s="13"/>
    </row>
    <row r="2218" spans="2:40"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  <c r="L2218" s="13"/>
      <c r="M2218" s="13"/>
      <c r="N2218" s="13"/>
      <c r="O2218" s="13"/>
      <c r="P2218" s="13"/>
      <c r="Q2218" s="13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</row>
    <row r="2219" spans="2:40"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  <c r="L2219" s="13"/>
      <c r="M2219" s="13"/>
      <c r="N2219" s="13"/>
      <c r="O2219" s="13"/>
      <c r="P2219" s="13"/>
      <c r="Q2219" s="13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  <c r="AL2219" s="13"/>
      <c r="AM2219" s="13"/>
      <c r="AN2219" s="13"/>
    </row>
    <row r="2220" spans="2:40"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  <c r="L2220" s="13"/>
      <c r="M2220" s="13"/>
      <c r="N2220" s="13"/>
      <c r="O2220" s="13"/>
      <c r="P2220" s="13"/>
      <c r="Q2220" s="13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  <c r="AL2220" s="13"/>
      <c r="AM2220" s="13"/>
      <c r="AN2220" s="13"/>
    </row>
    <row r="2221" spans="2:40"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  <c r="L2221" s="13"/>
      <c r="M2221" s="13"/>
      <c r="N2221" s="13"/>
      <c r="O2221" s="13"/>
      <c r="P2221" s="13"/>
      <c r="Q2221" s="13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  <c r="AL2221" s="13"/>
      <c r="AM2221" s="13"/>
      <c r="AN2221" s="13"/>
    </row>
    <row r="2222" spans="2:40"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  <c r="L2222" s="13"/>
      <c r="M2222" s="13"/>
      <c r="N2222" s="13"/>
      <c r="O2222" s="13"/>
      <c r="P2222" s="13"/>
      <c r="Q2222" s="13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  <c r="AL2222" s="13"/>
      <c r="AM2222" s="13"/>
      <c r="AN2222" s="13"/>
    </row>
    <row r="2223" spans="2:40"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  <c r="L2223" s="13"/>
      <c r="M2223" s="13"/>
      <c r="N2223" s="13"/>
      <c r="O2223" s="13"/>
      <c r="P2223" s="13"/>
      <c r="Q2223" s="13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  <c r="AL2223" s="13"/>
      <c r="AM2223" s="13"/>
      <c r="AN2223" s="13"/>
    </row>
    <row r="2224" spans="2:40"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  <c r="L2224" s="13"/>
      <c r="M2224" s="13"/>
      <c r="N2224" s="13"/>
      <c r="O2224" s="13"/>
      <c r="P2224" s="13"/>
      <c r="Q2224" s="13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</row>
    <row r="2225" spans="2:40"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  <c r="L2225" s="13"/>
      <c r="M2225" s="13"/>
      <c r="N2225" s="13"/>
      <c r="O2225" s="13"/>
      <c r="P2225" s="13"/>
      <c r="Q2225" s="13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  <c r="AL2225" s="13"/>
      <c r="AM2225" s="13"/>
      <c r="AN2225" s="13"/>
    </row>
    <row r="2226" spans="2:40"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  <c r="L2226" s="13"/>
      <c r="M2226" s="13"/>
      <c r="N2226" s="13"/>
      <c r="O2226" s="13"/>
      <c r="P2226" s="13"/>
      <c r="Q2226" s="13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</row>
    <row r="2227" spans="2:40"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  <c r="L2227" s="13"/>
      <c r="M2227" s="13"/>
      <c r="N2227" s="13"/>
      <c r="O2227" s="13"/>
      <c r="P2227" s="13"/>
      <c r="Q2227" s="13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  <c r="AL2227" s="13"/>
      <c r="AM2227" s="13"/>
      <c r="AN2227" s="13"/>
    </row>
    <row r="2228" spans="2:40"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  <c r="L2228" s="13"/>
      <c r="M2228" s="13"/>
      <c r="N2228" s="13"/>
      <c r="O2228" s="13"/>
      <c r="P2228" s="13"/>
      <c r="Q2228" s="13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</row>
    <row r="2229" spans="2:40"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  <c r="L2229" s="13"/>
      <c r="M2229" s="13"/>
      <c r="N2229" s="13"/>
      <c r="O2229" s="13"/>
      <c r="P2229" s="13"/>
      <c r="Q2229" s="13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  <c r="AL2229" s="13"/>
      <c r="AM2229" s="13"/>
      <c r="AN2229" s="13"/>
    </row>
    <row r="2230" spans="2:40"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  <c r="L2230" s="13"/>
      <c r="M2230" s="13"/>
      <c r="N2230" s="13"/>
      <c r="O2230" s="13"/>
      <c r="P2230" s="13"/>
      <c r="Q2230" s="13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</row>
    <row r="2231" spans="2:40"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  <c r="L2231" s="13"/>
      <c r="M2231" s="13"/>
      <c r="N2231" s="13"/>
      <c r="O2231" s="13"/>
      <c r="P2231" s="13"/>
      <c r="Q2231" s="13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  <c r="AL2231" s="13"/>
      <c r="AM2231" s="13"/>
      <c r="AN2231" s="13"/>
    </row>
    <row r="2232" spans="2:40"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  <c r="L2232" s="13"/>
      <c r="M2232" s="13"/>
      <c r="N2232" s="13"/>
      <c r="O2232" s="13"/>
      <c r="P2232" s="13"/>
      <c r="Q2232" s="13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</row>
    <row r="2233" spans="2:40"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  <c r="L2233" s="13"/>
      <c r="M2233" s="13"/>
      <c r="N2233" s="13"/>
      <c r="O2233" s="13"/>
      <c r="P2233" s="13"/>
      <c r="Q2233" s="13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  <c r="AL2233" s="13"/>
      <c r="AM2233" s="13"/>
      <c r="AN2233" s="13"/>
    </row>
    <row r="2234" spans="2:40"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  <c r="L2234" s="13"/>
      <c r="M2234" s="13"/>
      <c r="N2234" s="13"/>
      <c r="O2234" s="13"/>
      <c r="P2234" s="13"/>
      <c r="Q2234" s="13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</row>
    <row r="2235" spans="2:40"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  <c r="L2235" s="13"/>
      <c r="M2235" s="13"/>
      <c r="N2235" s="13"/>
      <c r="O2235" s="13"/>
      <c r="P2235" s="13"/>
      <c r="Q2235" s="13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  <c r="AL2235" s="13"/>
      <c r="AM2235" s="13"/>
      <c r="AN2235" s="13"/>
    </row>
    <row r="2236" spans="2:40"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  <c r="L2236" s="13"/>
      <c r="M2236" s="13"/>
      <c r="N2236" s="13"/>
      <c r="O2236" s="13"/>
      <c r="P2236" s="13"/>
      <c r="Q2236" s="13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</row>
    <row r="2237" spans="2:40"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  <c r="L2237" s="13"/>
      <c r="M2237" s="13"/>
      <c r="N2237" s="13"/>
      <c r="O2237" s="13"/>
      <c r="P2237" s="13"/>
      <c r="Q2237" s="13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</row>
    <row r="2238" spans="2:40"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  <c r="L2238" s="13"/>
      <c r="M2238" s="13"/>
      <c r="N2238" s="13"/>
      <c r="O2238" s="13"/>
      <c r="P2238" s="13"/>
      <c r="Q2238" s="13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</row>
    <row r="2239" spans="2:40"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  <c r="L2239" s="13"/>
      <c r="M2239" s="13"/>
      <c r="N2239" s="13"/>
      <c r="O2239" s="13"/>
      <c r="P2239" s="13"/>
      <c r="Q2239" s="13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</row>
    <row r="2240" spans="2:40"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  <c r="L2240" s="13"/>
      <c r="M2240" s="13"/>
      <c r="N2240" s="13"/>
      <c r="O2240" s="13"/>
      <c r="P2240" s="13"/>
      <c r="Q2240" s="13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</row>
    <row r="2241" spans="2:40"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  <c r="L2241" s="13"/>
      <c r="M2241" s="13"/>
      <c r="N2241" s="13"/>
      <c r="O2241" s="13"/>
      <c r="P2241" s="13"/>
      <c r="Q2241" s="13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</row>
    <row r="2242" spans="2:40"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  <c r="L2242" s="13"/>
      <c r="M2242" s="13"/>
      <c r="N2242" s="13"/>
      <c r="O2242" s="13"/>
      <c r="P2242" s="13"/>
      <c r="Q2242" s="13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</row>
    <row r="2243" spans="2:40"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  <c r="L2243" s="13"/>
      <c r="M2243" s="13"/>
      <c r="N2243" s="13"/>
      <c r="O2243" s="13"/>
      <c r="P2243" s="13"/>
      <c r="Q2243" s="13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  <c r="AL2243" s="13"/>
      <c r="AM2243" s="13"/>
      <c r="AN2243" s="13"/>
    </row>
    <row r="2244" spans="2:40"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  <c r="L2244" s="13"/>
      <c r="M2244" s="13"/>
      <c r="N2244" s="13"/>
      <c r="O2244" s="13"/>
      <c r="P2244" s="13"/>
      <c r="Q2244" s="13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</row>
    <row r="2245" spans="2:40"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  <c r="L2245" s="13"/>
      <c r="M2245" s="13"/>
      <c r="N2245" s="13"/>
      <c r="O2245" s="13"/>
      <c r="P2245" s="13"/>
      <c r="Q2245" s="13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</row>
    <row r="2246" spans="2:40"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  <c r="L2246" s="13"/>
      <c r="M2246" s="13"/>
      <c r="N2246" s="13"/>
      <c r="O2246" s="13"/>
      <c r="P2246" s="13"/>
      <c r="Q2246" s="13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</row>
    <row r="2247" spans="2:40"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  <c r="L2247" s="13"/>
      <c r="M2247" s="13"/>
      <c r="N2247" s="13"/>
      <c r="O2247" s="13"/>
      <c r="P2247" s="13"/>
      <c r="Q2247" s="13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</row>
    <row r="2248" spans="2:40"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  <c r="L2248" s="13"/>
      <c r="M2248" s="13"/>
      <c r="N2248" s="13"/>
      <c r="O2248" s="13"/>
      <c r="P2248" s="13"/>
      <c r="Q2248" s="13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</row>
    <row r="2249" spans="2:40"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  <c r="L2249" s="13"/>
      <c r="M2249" s="13"/>
      <c r="N2249" s="13"/>
      <c r="O2249" s="13"/>
      <c r="P2249" s="13"/>
      <c r="Q2249" s="13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  <c r="AL2249" s="13"/>
      <c r="AM2249" s="13"/>
      <c r="AN2249" s="13"/>
    </row>
    <row r="2250" spans="2:40"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  <c r="L2250" s="13"/>
      <c r="M2250" s="13"/>
      <c r="N2250" s="13"/>
      <c r="O2250" s="13"/>
      <c r="P2250" s="13"/>
      <c r="Q2250" s="13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</row>
    <row r="2251" spans="2:40"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  <c r="L2251" s="13"/>
      <c r="M2251" s="13"/>
      <c r="N2251" s="13"/>
      <c r="O2251" s="13"/>
      <c r="P2251" s="13"/>
      <c r="Q2251" s="13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3"/>
    </row>
    <row r="2252" spans="2:40"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  <c r="L2252" s="13"/>
      <c r="M2252" s="13"/>
      <c r="N2252" s="13"/>
      <c r="O2252" s="13"/>
      <c r="P2252" s="13"/>
      <c r="Q2252" s="13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</row>
    <row r="2253" spans="2:40"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  <c r="L2253" s="13"/>
      <c r="M2253" s="13"/>
      <c r="N2253" s="13"/>
      <c r="O2253" s="13"/>
      <c r="P2253" s="13"/>
      <c r="Q2253" s="13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  <c r="AL2253" s="13"/>
      <c r="AM2253" s="13"/>
      <c r="AN2253" s="13"/>
    </row>
    <row r="2254" spans="2:40"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  <c r="L2254" s="13"/>
      <c r="M2254" s="13"/>
      <c r="N2254" s="13"/>
      <c r="O2254" s="13"/>
      <c r="P2254" s="13"/>
      <c r="Q2254" s="13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</row>
    <row r="2255" spans="2:40"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  <c r="L2255" s="13"/>
      <c r="M2255" s="13"/>
      <c r="N2255" s="13"/>
      <c r="O2255" s="13"/>
      <c r="P2255" s="13"/>
      <c r="Q2255" s="13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  <c r="AL2255" s="13"/>
      <c r="AM2255" s="13"/>
      <c r="AN2255" s="13"/>
    </row>
    <row r="2256" spans="2:40"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  <c r="L2256" s="13"/>
      <c r="M2256" s="13"/>
      <c r="N2256" s="13"/>
      <c r="O2256" s="13"/>
      <c r="P2256" s="13"/>
      <c r="Q2256" s="13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  <c r="AL2256" s="13"/>
      <c r="AM2256" s="13"/>
      <c r="AN2256" s="13"/>
    </row>
    <row r="2257" spans="2:40"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  <c r="L2257" s="13"/>
      <c r="M2257" s="13"/>
      <c r="N2257" s="13"/>
      <c r="O2257" s="13"/>
      <c r="P2257" s="13"/>
      <c r="Q2257" s="13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</row>
    <row r="2258" spans="2:40"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  <c r="L2258" s="13"/>
      <c r="M2258" s="13"/>
      <c r="N2258" s="13"/>
      <c r="O2258" s="13"/>
      <c r="P2258" s="13"/>
      <c r="Q2258" s="13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  <c r="AL2258" s="13"/>
      <c r="AM2258" s="13"/>
      <c r="AN2258" s="13"/>
    </row>
    <row r="2259" spans="2:40"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  <c r="L2259" s="13"/>
      <c r="M2259" s="13"/>
      <c r="N2259" s="13"/>
      <c r="O2259" s="13"/>
      <c r="P2259" s="13"/>
      <c r="Q2259" s="13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  <c r="AL2259" s="13"/>
      <c r="AM2259" s="13"/>
      <c r="AN2259" s="13"/>
    </row>
    <row r="2260" spans="2:40"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  <c r="L2260" s="13"/>
      <c r="M2260" s="13"/>
      <c r="N2260" s="13"/>
      <c r="O2260" s="13"/>
      <c r="P2260" s="13"/>
      <c r="Q2260" s="13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  <c r="AL2260" s="13"/>
      <c r="AM2260" s="13"/>
      <c r="AN2260" s="13"/>
    </row>
    <row r="2261" spans="2:40"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  <c r="L2261" s="13"/>
      <c r="M2261" s="13"/>
      <c r="N2261" s="13"/>
      <c r="O2261" s="13"/>
      <c r="P2261" s="13"/>
      <c r="Q2261" s="13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  <c r="AL2261" s="13"/>
      <c r="AM2261" s="13"/>
      <c r="AN2261" s="13"/>
    </row>
    <row r="2262" spans="2:40"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  <c r="L2262" s="13"/>
      <c r="M2262" s="13"/>
      <c r="N2262" s="13"/>
      <c r="O2262" s="13"/>
      <c r="P2262" s="13"/>
      <c r="Q2262" s="13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  <c r="AL2262" s="13"/>
      <c r="AM2262" s="13"/>
      <c r="AN2262" s="13"/>
    </row>
    <row r="2263" spans="2:40"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  <c r="L2263" s="13"/>
      <c r="M2263" s="13"/>
      <c r="N2263" s="13"/>
      <c r="O2263" s="13"/>
      <c r="P2263" s="13"/>
      <c r="Q2263" s="13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  <c r="AL2263" s="13"/>
      <c r="AM2263" s="13"/>
      <c r="AN2263" s="13"/>
    </row>
    <row r="2264" spans="2:40"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  <c r="L2264" s="13"/>
      <c r="M2264" s="13"/>
      <c r="N2264" s="13"/>
      <c r="O2264" s="13"/>
      <c r="P2264" s="13"/>
      <c r="Q2264" s="13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</row>
    <row r="2265" spans="2:40"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  <c r="L2265" s="13"/>
      <c r="M2265" s="13"/>
      <c r="N2265" s="13"/>
      <c r="O2265" s="13"/>
      <c r="P2265" s="13"/>
      <c r="Q2265" s="13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  <c r="AL2265" s="13"/>
      <c r="AM2265" s="13"/>
      <c r="AN2265" s="13"/>
    </row>
    <row r="2266" spans="2:40"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  <c r="L2266" s="13"/>
      <c r="M2266" s="13"/>
      <c r="N2266" s="13"/>
      <c r="O2266" s="13"/>
      <c r="P2266" s="13"/>
      <c r="Q2266" s="13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  <c r="AL2266" s="13"/>
      <c r="AM2266" s="13"/>
      <c r="AN2266" s="13"/>
    </row>
    <row r="2267" spans="2:40"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  <c r="L2267" s="13"/>
      <c r="M2267" s="13"/>
      <c r="N2267" s="13"/>
      <c r="O2267" s="13"/>
      <c r="P2267" s="13"/>
      <c r="Q2267" s="13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  <c r="AL2267" s="13"/>
      <c r="AM2267" s="13"/>
      <c r="AN2267" s="13"/>
    </row>
    <row r="2268" spans="2:40"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  <c r="L2268" s="13"/>
      <c r="M2268" s="13"/>
      <c r="N2268" s="13"/>
      <c r="O2268" s="13"/>
      <c r="P2268" s="13"/>
      <c r="Q2268" s="13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  <c r="AL2268" s="13"/>
      <c r="AM2268" s="13"/>
      <c r="AN2268" s="13"/>
    </row>
    <row r="2269" spans="2:40"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  <c r="L2269" s="13"/>
      <c r="M2269" s="13"/>
      <c r="N2269" s="13"/>
      <c r="O2269" s="13"/>
      <c r="P2269" s="13"/>
      <c r="Q2269" s="13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  <c r="AL2269" s="13"/>
      <c r="AM2269" s="13"/>
      <c r="AN2269" s="13"/>
    </row>
    <row r="2270" spans="2:40"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  <c r="L2270" s="13"/>
      <c r="M2270" s="13"/>
      <c r="N2270" s="13"/>
      <c r="O2270" s="13"/>
      <c r="P2270" s="13"/>
      <c r="Q2270" s="13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  <c r="AL2270" s="13"/>
      <c r="AM2270" s="13"/>
      <c r="AN2270" s="13"/>
    </row>
    <row r="2271" spans="2:40"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  <c r="L2271" s="13"/>
      <c r="M2271" s="13"/>
      <c r="N2271" s="13"/>
      <c r="O2271" s="13"/>
      <c r="P2271" s="13"/>
      <c r="Q2271" s="13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  <c r="AL2271" s="13"/>
      <c r="AM2271" s="13"/>
      <c r="AN2271" s="13"/>
    </row>
    <row r="2272" spans="2:40"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  <c r="AL2272" s="13"/>
      <c r="AM2272" s="13"/>
      <c r="AN2272" s="13"/>
    </row>
    <row r="2273" spans="2:40"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  <c r="L2273" s="13"/>
      <c r="M2273" s="13"/>
      <c r="N2273" s="13"/>
      <c r="O2273" s="13"/>
      <c r="P2273" s="13"/>
      <c r="Q2273" s="13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  <c r="AL2273" s="13"/>
      <c r="AM2273" s="13"/>
      <c r="AN2273" s="13"/>
    </row>
    <row r="2274" spans="2:40"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  <c r="L2274" s="13"/>
      <c r="M2274" s="13"/>
      <c r="N2274" s="13"/>
      <c r="O2274" s="13"/>
      <c r="P2274" s="13"/>
      <c r="Q2274" s="13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  <c r="AL2274" s="13"/>
      <c r="AM2274" s="13"/>
      <c r="AN2274" s="13"/>
    </row>
    <row r="2275" spans="2:40"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  <c r="L2275" s="13"/>
      <c r="M2275" s="13"/>
      <c r="N2275" s="13"/>
      <c r="O2275" s="13"/>
      <c r="P2275" s="13"/>
      <c r="Q2275" s="13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  <c r="AL2275" s="13"/>
      <c r="AM2275" s="13"/>
      <c r="AN2275" s="13"/>
    </row>
    <row r="2276" spans="2:40"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  <c r="L2276" s="13"/>
      <c r="M2276" s="13"/>
      <c r="N2276" s="13"/>
      <c r="O2276" s="13"/>
      <c r="P2276" s="13"/>
      <c r="Q2276" s="13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</row>
    <row r="2277" spans="2:40"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  <c r="L2277" s="13"/>
      <c r="M2277" s="13"/>
      <c r="N2277" s="13"/>
      <c r="O2277" s="13"/>
      <c r="P2277" s="13"/>
      <c r="Q2277" s="13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</row>
    <row r="2278" spans="2:40"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  <c r="L2278" s="13"/>
      <c r="M2278" s="13"/>
      <c r="N2278" s="13"/>
      <c r="O2278" s="13"/>
      <c r="P2278" s="13"/>
      <c r="Q2278" s="13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</row>
    <row r="2279" spans="2:40"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  <c r="L2279" s="13"/>
      <c r="M2279" s="13"/>
      <c r="N2279" s="13"/>
      <c r="O2279" s="13"/>
      <c r="P2279" s="13"/>
      <c r="Q2279" s="13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</row>
    <row r="2280" spans="2:40"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  <c r="L2280" s="13"/>
      <c r="M2280" s="13"/>
      <c r="N2280" s="13"/>
      <c r="O2280" s="13"/>
      <c r="P2280" s="13"/>
      <c r="Q2280" s="13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</row>
    <row r="2281" spans="2:40"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  <c r="L2281" s="13"/>
      <c r="M2281" s="13"/>
      <c r="N2281" s="13"/>
      <c r="O2281" s="13"/>
      <c r="P2281" s="13"/>
      <c r="Q2281" s="13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</row>
    <row r="2282" spans="2:40"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  <c r="L2282" s="13"/>
      <c r="M2282" s="13"/>
      <c r="N2282" s="13"/>
      <c r="O2282" s="13"/>
      <c r="P2282" s="13"/>
      <c r="Q2282" s="13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</row>
    <row r="2283" spans="2:40"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  <c r="L2283" s="13"/>
      <c r="M2283" s="13"/>
      <c r="N2283" s="13"/>
      <c r="O2283" s="13"/>
      <c r="P2283" s="13"/>
      <c r="Q2283" s="13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</row>
    <row r="2284" spans="2:40"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  <c r="L2284" s="13"/>
      <c r="M2284" s="13"/>
      <c r="N2284" s="13"/>
      <c r="O2284" s="13"/>
      <c r="P2284" s="13"/>
      <c r="Q2284" s="13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</row>
    <row r="2285" spans="2:40"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  <c r="L2285" s="13"/>
      <c r="M2285" s="13"/>
      <c r="N2285" s="13"/>
      <c r="O2285" s="13"/>
      <c r="P2285" s="13"/>
      <c r="Q2285" s="13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</row>
    <row r="2286" spans="2:40"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  <c r="L2286" s="13"/>
      <c r="M2286" s="13"/>
      <c r="N2286" s="13"/>
      <c r="O2286" s="13"/>
      <c r="P2286" s="13"/>
      <c r="Q2286" s="13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</row>
    <row r="2287" spans="2:40"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  <c r="L2287" s="13"/>
      <c r="M2287" s="13"/>
      <c r="N2287" s="13"/>
      <c r="O2287" s="13"/>
      <c r="P2287" s="13"/>
      <c r="Q2287" s="13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</row>
    <row r="2288" spans="2:40"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  <c r="L2288" s="13"/>
      <c r="M2288" s="13"/>
      <c r="N2288" s="13"/>
      <c r="O2288" s="13"/>
      <c r="P2288" s="13"/>
      <c r="Q2288" s="13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</row>
    <row r="2289" spans="2:40"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  <c r="L2289" s="13"/>
      <c r="M2289" s="13"/>
      <c r="N2289" s="13"/>
      <c r="O2289" s="13"/>
      <c r="P2289" s="13"/>
      <c r="Q2289" s="13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</row>
    <row r="2290" spans="2:40"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  <c r="L2290" s="13"/>
      <c r="M2290" s="13"/>
      <c r="N2290" s="13"/>
      <c r="O2290" s="13"/>
      <c r="P2290" s="13"/>
      <c r="Q2290" s="13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</row>
    <row r="2291" spans="2:40"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  <c r="L2291" s="13"/>
      <c r="M2291" s="13"/>
      <c r="N2291" s="13"/>
      <c r="O2291" s="13"/>
      <c r="P2291" s="13"/>
      <c r="Q2291" s="13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</row>
    <row r="2292" spans="2:40"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  <c r="L2292" s="13"/>
      <c r="M2292" s="13"/>
      <c r="N2292" s="13"/>
      <c r="O2292" s="13"/>
      <c r="P2292" s="13"/>
      <c r="Q2292" s="13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</row>
    <row r="2293" spans="2:40"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  <c r="L2293" s="13"/>
      <c r="M2293" s="13"/>
      <c r="N2293" s="13"/>
      <c r="O2293" s="13"/>
      <c r="P2293" s="13"/>
      <c r="Q2293" s="13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</row>
    <row r="2294" spans="2:40"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  <c r="L2294" s="13"/>
      <c r="M2294" s="13"/>
      <c r="N2294" s="13"/>
      <c r="O2294" s="13"/>
      <c r="P2294" s="13"/>
      <c r="Q2294" s="13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3"/>
    </row>
    <row r="2295" spans="2:40"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  <c r="L2295" s="13"/>
      <c r="M2295" s="13"/>
      <c r="N2295" s="13"/>
      <c r="O2295" s="13"/>
      <c r="P2295" s="13"/>
      <c r="Q2295" s="13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</row>
    <row r="2296" spans="2:40"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  <c r="L2296" s="13"/>
      <c r="M2296" s="13"/>
      <c r="N2296" s="13"/>
      <c r="O2296" s="13"/>
      <c r="P2296" s="13"/>
      <c r="Q2296" s="13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</row>
    <row r="2297" spans="2:40"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  <c r="L2297" s="13"/>
      <c r="M2297" s="13"/>
      <c r="N2297" s="13"/>
      <c r="O2297" s="13"/>
      <c r="P2297" s="13"/>
      <c r="Q2297" s="13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</row>
    <row r="2298" spans="2:40"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  <c r="L2298" s="13"/>
      <c r="M2298" s="13"/>
      <c r="N2298" s="13"/>
      <c r="O2298" s="13"/>
      <c r="P2298" s="13"/>
      <c r="Q2298" s="13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</row>
    <row r="2299" spans="2:40"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  <c r="L2299" s="13"/>
      <c r="M2299" s="13"/>
      <c r="N2299" s="13"/>
      <c r="O2299" s="13"/>
      <c r="P2299" s="13"/>
      <c r="Q2299" s="13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</row>
    <row r="2300" spans="2:40"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  <c r="L2300" s="13"/>
      <c r="M2300" s="13"/>
      <c r="N2300" s="13"/>
      <c r="O2300" s="13"/>
      <c r="P2300" s="13"/>
      <c r="Q2300" s="13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</row>
    <row r="2301" spans="2:40"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  <c r="L2301" s="13"/>
      <c r="M2301" s="13"/>
      <c r="N2301" s="13"/>
      <c r="O2301" s="13"/>
      <c r="P2301" s="13"/>
      <c r="Q2301" s="13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</row>
    <row r="2302" spans="2:40"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  <c r="L2302" s="13"/>
      <c r="M2302" s="13"/>
      <c r="N2302" s="13"/>
      <c r="O2302" s="13"/>
      <c r="P2302" s="13"/>
      <c r="Q2302" s="13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</row>
    <row r="2303" spans="2:40"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  <c r="L2303" s="13"/>
      <c r="M2303" s="13"/>
      <c r="N2303" s="13"/>
      <c r="O2303" s="13"/>
      <c r="P2303" s="13"/>
      <c r="Q2303" s="13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  <c r="AL2303" s="13"/>
      <c r="AM2303" s="13"/>
      <c r="AN2303" s="13"/>
    </row>
    <row r="2304" spans="2:40"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  <c r="L2304" s="13"/>
      <c r="M2304" s="13"/>
      <c r="N2304" s="13"/>
      <c r="O2304" s="13"/>
      <c r="P2304" s="13"/>
      <c r="Q2304" s="13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</row>
    <row r="2305" spans="2:40"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  <c r="L2305" s="13"/>
      <c r="M2305" s="13"/>
      <c r="N2305" s="13"/>
      <c r="O2305" s="13"/>
      <c r="P2305" s="13"/>
      <c r="Q2305" s="13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</row>
    <row r="2306" spans="2:40"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</row>
    <row r="2307" spans="2:40"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  <c r="L2307" s="13"/>
      <c r="M2307" s="13"/>
      <c r="N2307" s="13"/>
      <c r="O2307" s="13"/>
      <c r="P2307" s="13"/>
      <c r="Q2307" s="13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3"/>
    </row>
    <row r="2308" spans="2:40">
      <c r="B2308" s="13"/>
      <c r="C2308" s="13"/>
      <c r="D2308" s="13"/>
      <c r="E2308" s="13"/>
      <c r="F2308" s="13"/>
      <c r="G2308" s="13"/>
      <c r="H2308" s="13"/>
      <c r="I2308" s="13"/>
      <c r="J2308" s="13"/>
      <c r="K2308" s="13"/>
      <c r="L2308" s="13"/>
      <c r="M2308" s="13"/>
      <c r="N2308" s="13"/>
      <c r="O2308" s="13"/>
      <c r="P2308" s="13"/>
      <c r="Q2308" s="13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</row>
    <row r="2309" spans="2:40">
      <c r="B2309" s="13"/>
      <c r="C2309" s="13"/>
      <c r="D2309" s="13"/>
      <c r="E2309" s="13"/>
      <c r="F2309" s="13"/>
      <c r="G2309" s="13"/>
      <c r="H2309" s="13"/>
      <c r="I2309" s="13"/>
      <c r="J2309" s="13"/>
      <c r="K2309" s="13"/>
      <c r="L2309" s="13"/>
      <c r="M2309" s="13"/>
      <c r="N2309" s="13"/>
      <c r="O2309" s="13"/>
      <c r="P2309" s="13"/>
      <c r="Q2309" s="13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</row>
    <row r="2310" spans="2:40">
      <c r="B2310" s="13"/>
      <c r="C2310" s="13"/>
      <c r="D2310" s="13"/>
      <c r="E2310" s="13"/>
      <c r="F2310" s="13"/>
      <c r="G2310" s="13"/>
      <c r="H2310" s="13"/>
      <c r="I2310" s="13"/>
      <c r="J2310" s="13"/>
      <c r="K2310" s="13"/>
      <c r="L2310" s="13"/>
      <c r="M2310" s="13"/>
      <c r="N2310" s="13"/>
      <c r="O2310" s="13"/>
      <c r="P2310" s="13"/>
      <c r="Q2310" s="13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</row>
    <row r="2311" spans="2:40">
      <c r="B2311" s="13"/>
      <c r="C2311" s="13"/>
      <c r="D2311" s="13"/>
      <c r="E2311" s="13"/>
      <c r="F2311" s="13"/>
      <c r="G2311" s="13"/>
      <c r="H2311" s="13"/>
      <c r="I2311" s="13"/>
      <c r="J2311" s="13"/>
      <c r="K2311" s="13"/>
      <c r="L2311" s="13"/>
      <c r="M2311" s="13"/>
      <c r="N2311" s="13"/>
      <c r="O2311" s="13"/>
      <c r="P2311" s="13"/>
      <c r="Q2311" s="13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</row>
    <row r="2312" spans="2:40">
      <c r="B2312" s="13"/>
      <c r="C2312" s="13"/>
      <c r="D2312" s="13"/>
      <c r="E2312" s="13"/>
      <c r="F2312" s="13"/>
      <c r="G2312" s="13"/>
      <c r="H2312" s="13"/>
      <c r="I2312" s="13"/>
      <c r="J2312" s="13"/>
      <c r="K2312" s="13"/>
      <c r="L2312" s="13"/>
      <c r="M2312" s="13"/>
      <c r="N2312" s="13"/>
      <c r="O2312" s="13"/>
      <c r="P2312" s="13"/>
      <c r="Q2312" s="13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  <c r="AL2312" s="13"/>
      <c r="AM2312" s="13"/>
      <c r="AN2312" s="13"/>
    </row>
    <row r="2313" spans="2:40">
      <c r="B2313" s="13"/>
      <c r="C2313" s="13"/>
      <c r="D2313" s="13"/>
      <c r="E2313" s="13"/>
      <c r="F2313" s="13"/>
      <c r="G2313" s="13"/>
      <c r="H2313" s="13"/>
      <c r="I2313" s="13"/>
      <c r="J2313" s="13"/>
      <c r="K2313" s="13"/>
      <c r="L2313" s="13"/>
      <c r="M2313" s="13"/>
      <c r="N2313" s="13"/>
      <c r="O2313" s="13"/>
      <c r="P2313" s="13"/>
      <c r="Q2313" s="13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  <c r="AL2313" s="13"/>
      <c r="AM2313" s="13"/>
      <c r="AN2313" s="13"/>
    </row>
    <row r="2314" spans="2:40">
      <c r="B2314" s="13"/>
      <c r="C2314" s="13"/>
      <c r="D2314" s="13"/>
      <c r="E2314" s="13"/>
      <c r="F2314" s="13"/>
      <c r="G2314" s="13"/>
      <c r="H2314" s="13"/>
      <c r="I2314" s="13"/>
      <c r="J2314" s="13"/>
      <c r="K2314" s="13"/>
      <c r="L2314" s="13"/>
      <c r="M2314" s="13"/>
      <c r="N2314" s="13"/>
      <c r="O2314" s="13"/>
      <c r="P2314" s="13"/>
      <c r="Q2314" s="13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  <c r="AL2314" s="13"/>
      <c r="AM2314" s="13"/>
      <c r="AN2314" s="13"/>
    </row>
    <row r="2315" spans="2:40">
      <c r="B2315" s="13"/>
      <c r="C2315" s="13"/>
      <c r="D2315" s="13"/>
      <c r="E2315" s="13"/>
      <c r="F2315" s="13"/>
      <c r="G2315" s="13"/>
      <c r="H2315" s="13"/>
      <c r="I2315" s="13"/>
      <c r="J2315" s="13"/>
      <c r="K2315" s="13"/>
      <c r="L2315" s="13"/>
      <c r="M2315" s="13"/>
      <c r="N2315" s="13"/>
      <c r="O2315" s="13"/>
      <c r="P2315" s="13"/>
      <c r="Q2315" s="13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</row>
    <row r="2316" spans="2:40">
      <c r="B2316" s="13"/>
      <c r="C2316" s="13"/>
      <c r="D2316" s="13"/>
      <c r="E2316" s="13"/>
      <c r="F2316" s="13"/>
      <c r="G2316" s="13"/>
      <c r="H2316" s="13"/>
      <c r="I2316" s="13"/>
      <c r="J2316" s="13"/>
      <c r="K2316" s="13"/>
      <c r="L2316" s="13"/>
      <c r="M2316" s="13"/>
      <c r="N2316" s="13"/>
      <c r="O2316" s="13"/>
      <c r="P2316" s="13"/>
      <c r="Q2316" s="13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  <c r="AL2316" s="13"/>
      <c r="AM2316" s="13"/>
      <c r="AN2316" s="13"/>
    </row>
    <row r="2317" spans="2:40">
      <c r="B2317" s="13"/>
      <c r="C2317" s="13"/>
      <c r="D2317" s="13"/>
      <c r="E2317" s="13"/>
      <c r="F2317" s="13"/>
      <c r="G2317" s="13"/>
      <c r="H2317" s="13"/>
      <c r="I2317" s="13"/>
      <c r="J2317" s="13"/>
      <c r="K2317" s="13"/>
      <c r="L2317" s="13"/>
      <c r="M2317" s="13"/>
      <c r="N2317" s="13"/>
      <c r="O2317" s="13"/>
      <c r="P2317" s="13"/>
      <c r="Q2317" s="13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</row>
    <row r="2318" spans="2:40">
      <c r="B2318" s="13"/>
      <c r="C2318" s="13"/>
      <c r="D2318" s="13"/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13"/>
      <c r="Q2318" s="13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  <c r="AL2318" s="13"/>
      <c r="AM2318" s="13"/>
      <c r="AN2318" s="13"/>
    </row>
    <row r="2319" spans="2:40">
      <c r="B2319" s="13"/>
      <c r="C2319" s="13"/>
      <c r="D2319" s="13"/>
      <c r="E2319" s="13"/>
      <c r="F2319" s="13"/>
      <c r="G2319" s="13"/>
      <c r="H2319" s="13"/>
      <c r="I2319" s="13"/>
      <c r="J2319" s="13"/>
      <c r="K2319" s="13"/>
      <c r="L2319" s="13"/>
      <c r="M2319" s="13"/>
      <c r="N2319" s="13"/>
      <c r="O2319" s="13"/>
      <c r="P2319" s="13"/>
      <c r="Q2319" s="13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  <c r="AL2319" s="13"/>
      <c r="AM2319" s="13"/>
      <c r="AN2319" s="13"/>
    </row>
    <row r="2320" spans="2:40">
      <c r="B2320" s="13"/>
      <c r="C2320" s="13"/>
      <c r="D2320" s="13"/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/>
      <c r="P2320" s="13"/>
      <c r="Q2320" s="13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  <c r="AN2320" s="13"/>
    </row>
    <row r="2321" spans="2:40">
      <c r="B2321" s="13"/>
      <c r="C2321" s="13"/>
      <c r="D2321" s="13"/>
      <c r="E2321" s="13"/>
      <c r="F2321" s="13"/>
      <c r="G2321" s="13"/>
      <c r="H2321" s="13"/>
      <c r="I2321" s="13"/>
      <c r="J2321" s="13"/>
      <c r="K2321" s="13"/>
      <c r="L2321" s="13"/>
      <c r="M2321" s="13"/>
      <c r="N2321" s="13"/>
      <c r="O2321" s="13"/>
      <c r="P2321" s="13"/>
      <c r="Q2321" s="13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3"/>
    </row>
    <row r="2322" spans="2:40">
      <c r="B2322" s="13"/>
      <c r="C2322" s="13"/>
      <c r="D2322" s="13"/>
      <c r="E2322" s="13"/>
      <c r="F2322" s="13"/>
      <c r="G2322" s="13"/>
      <c r="H2322" s="13"/>
      <c r="I2322" s="13"/>
      <c r="J2322" s="13"/>
      <c r="K2322" s="13"/>
      <c r="L2322" s="13"/>
      <c r="M2322" s="13"/>
      <c r="N2322" s="13"/>
      <c r="O2322" s="13"/>
      <c r="P2322" s="13"/>
      <c r="Q2322" s="13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  <c r="AL2322" s="13"/>
      <c r="AM2322" s="13"/>
      <c r="AN2322" s="13"/>
    </row>
    <row r="2323" spans="2:40">
      <c r="B2323" s="13"/>
      <c r="C2323" s="13"/>
      <c r="D2323" s="13"/>
      <c r="E2323" s="13"/>
      <c r="F2323" s="13"/>
      <c r="G2323" s="13"/>
      <c r="H2323" s="13"/>
      <c r="I2323" s="13"/>
      <c r="J2323" s="13"/>
      <c r="K2323" s="13"/>
      <c r="L2323" s="13"/>
      <c r="M2323" s="13"/>
      <c r="N2323" s="13"/>
      <c r="O2323" s="13"/>
      <c r="P2323" s="13"/>
      <c r="Q2323" s="13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  <c r="AL2323" s="13"/>
      <c r="AM2323" s="13"/>
      <c r="AN2323" s="13"/>
    </row>
    <row r="2324" spans="2:40">
      <c r="B2324" s="13"/>
      <c r="C2324" s="13"/>
      <c r="D2324" s="13"/>
      <c r="E2324" s="13"/>
      <c r="F2324" s="13"/>
      <c r="G2324" s="13"/>
      <c r="H2324" s="13"/>
      <c r="I2324" s="13"/>
      <c r="J2324" s="13"/>
      <c r="K2324" s="13"/>
      <c r="L2324" s="13"/>
      <c r="M2324" s="13"/>
      <c r="N2324" s="13"/>
      <c r="O2324" s="13"/>
      <c r="P2324" s="13"/>
      <c r="Q2324" s="13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  <c r="AL2324" s="13"/>
      <c r="AM2324" s="13"/>
      <c r="AN2324" s="13"/>
    </row>
    <row r="2325" spans="2:40">
      <c r="B2325" s="13"/>
      <c r="C2325" s="13"/>
      <c r="D2325" s="13"/>
      <c r="E2325" s="13"/>
      <c r="F2325" s="13"/>
      <c r="G2325" s="13"/>
      <c r="H2325" s="13"/>
      <c r="I2325" s="13"/>
      <c r="J2325" s="13"/>
      <c r="K2325" s="13"/>
      <c r="L2325" s="13"/>
      <c r="M2325" s="13"/>
      <c r="N2325" s="13"/>
      <c r="O2325" s="13"/>
      <c r="P2325" s="13"/>
      <c r="Q2325" s="13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  <c r="AL2325" s="13"/>
      <c r="AM2325" s="13"/>
      <c r="AN2325" s="13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Z77"/>
  <sheetViews>
    <sheetView showGridLines="0" workbookViewId="0"/>
  </sheetViews>
  <sheetFormatPr defaultRowHeight="12.75"/>
  <cols>
    <col min="1" max="1" width="21.7109375" style="62" bestFit="1" customWidth="1"/>
    <col min="2" max="2" width="16.28515625" style="62" bestFit="1" customWidth="1"/>
    <col min="3" max="3" width="16" style="62" customWidth="1"/>
    <col min="4" max="4" width="21.28515625" style="62" customWidth="1"/>
    <col min="5" max="5" width="9.7109375" style="62" bestFit="1" customWidth="1"/>
    <col min="6" max="6" width="9.140625" style="62"/>
    <col min="7" max="7" width="8.28515625" style="62" customWidth="1"/>
    <col min="8" max="8" width="15.5703125" style="62" bestFit="1" customWidth="1"/>
    <col min="9" max="13" width="9.140625" style="62"/>
    <col min="14" max="14" width="11.42578125" style="62" bestFit="1" customWidth="1"/>
    <col min="15" max="15" width="11.28515625" style="62" bestFit="1" customWidth="1"/>
    <col min="16" max="16" width="10" style="62" bestFit="1" customWidth="1"/>
    <col min="17" max="17" width="13.28515625" style="62" bestFit="1" customWidth="1"/>
    <col min="18" max="19" width="11.42578125" style="62" bestFit="1" customWidth="1"/>
    <col min="20" max="20" width="13.28515625" style="62" bestFit="1" customWidth="1"/>
    <col min="21" max="22" width="11.42578125" style="62" bestFit="1" customWidth="1"/>
    <col min="23" max="23" width="9.7109375" style="62" bestFit="1" customWidth="1"/>
    <col min="24" max="250" width="9.140625" style="62"/>
    <col min="251" max="251" width="21.85546875" style="62" customWidth="1"/>
    <col min="252" max="252" width="9.140625" style="62"/>
    <col min="253" max="253" width="14.7109375" style="62" customWidth="1"/>
    <col min="254" max="254" width="12" style="62" customWidth="1"/>
    <col min="255" max="255" width="9.140625" style="62"/>
    <col min="256" max="256" width="10.42578125" style="62" bestFit="1" customWidth="1"/>
    <col min="257" max="257" width="21.7109375" style="62" bestFit="1" customWidth="1"/>
    <col min="258" max="258" width="22" style="62" bestFit="1" customWidth="1"/>
    <col min="259" max="259" width="14.42578125" style="62" customWidth="1"/>
    <col min="260" max="260" width="16.42578125" style="62" customWidth="1"/>
    <col min="261" max="506" width="9.140625" style="62"/>
    <col min="507" max="507" width="21.85546875" style="62" customWidth="1"/>
    <col min="508" max="508" width="9.140625" style="62"/>
    <col min="509" max="509" width="14.7109375" style="62" customWidth="1"/>
    <col min="510" max="510" width="12" style="62" customWidth="1"/>
    <col min="511" max="511" width="9.140625" style="62"/>
    <col min="512" max="512" width="10.42578125" style="62" bestFit="1" customWidth="1"/>
    <col min="513" max="513" width="21.7109375" style="62" bestFit="1" customWidth="1"/>
    <col min="514" max="514" width="22" style="62" bestFit="1" customWidth="1"/>
    <col min="515" max="515" width="14.42578125" style="62" customWidth="1"/>
    <col min="516" max="516" width="16.42578125" style="62" customWidth="1"/>
    <col min="517" max="762" width="9.140625" style="62"/>
    <col min="763" max="763" width="21.85546875" style="62" customWidth="1"/>
    <col min="764" max="764" width="9.140625" style="62"/>
    <col min="765" max="765" width="14.7109375" style="62" customWidth="1"/>
    <col min="766" max="766" width="12" style="62" customWidth="1"/>
    <col min="767" max="767" width="9.140625" style="62"/>
    <col min="768" max="768" width="10.42578125" style="62" bestFit="1" customWidth="1"/>
    <col min="769" max="769" width="21.7109375" style="62" bestFit="1" customWidth="1"/>
    <col min="770" max="770" width="22" style="62" bestFit="1" customWidth="1"/>
    <col min="771" max="771" width="14.42578125" style="62" customWidth="1"/>
    <col min="772" max="772" width="16.42578125" style="62" customWidth="1"/>
    <col min="773" max="1018" width="9.140625" style="62"/>
    <col min="1019" max="1019" width="21.85546875" style="62" customWidth="1"/>
    <col min="1020" max="1020" width="9.140625" style="62"/>
    <col min="1021" max="1021" width="14.7109375" style="62" customWidth="1"/>
    <col min="1022" max="1022" width="12" style="62" customWidth="1"/>
    <col min="1023" max="1023" width="9.140625" style="62"/>
    <col min="1024" max="1024" width="10.42578125" style="62" bestFit="1" customWidth="1"/>
    <col min="1025" max="1025" width="21.7109375" style="62" bestFit="1" customWidth="1"/>
    <col min="1026" max="1026" width="22" style="62" bestFit="1" customWidth="1"/>
    <col min="1027" max="1027" width="14.42578125" style="62" customWidth="1"/>
    <col min="1028" max="1028" width="16.42578125" style="62" customWidth="1"/>
    <col min="1029" max="1274" width="9.140625" style="62"/>
    <col min="1275" max="1275" width="21.85546875" style="62" customWidth="1"/>
    <col min="1276" max="1276" width="9.140625" style="62"/>
    <col min="1277" max="1277" width="14.7109375" style="62" customWidth="1"/>
    <col min="1278" max="1278" width="12" style="62" customWidth="1"/>
    <col min="1279" max="1279" width="9.140625" style="62"/>
    <col min="1280" max="1280" width="10.42578125" style="62" bestFit="1" customWidth="1"/>
    <col min="1281" max="1281" width="21.7109375" style="62" bestFit="1" customWidth="1"/>
    <col min="1282" max="1282" width="22" style="62" bestFit="1" customWidth="1"/>
    <col min="1283" max="1283" width="14.42578125" style="62" customWidth="1"/>
    <col min="1284" max="1284" width="16.42578125" style="62" customWidth="1"/>
    <col min="1285" max="1530" width="9.140625" style="62"/>
    <col min="1531" max="1531" width="21.85546875" style="62" customWidth="1"/>
    <col min="1532" max="1532" width="9.140625" style="62"/>
    <col min="1533" max="1533" width="14.7109375" style="62" customWidth="1"/>
    <col min="1534" max="1534" width="12" style="62" customWidth="1"/>
    <col min="1535" max="1535" width="9.140625" style="62"/>
    <col min="1536" max="1536" width="10.42578125" style="62" bestFit="1" customWidth="1"/>
    <col min="1537" max="1537" width="21.7109375" style="62" bestFit="1" customWidth="1"/>
    <col min="1538" max="1538" width="22" style="62" bestFit="1" customWidth="1"/>
    <col min="1539" max="1539" width="14.42578125" style="62" customWidth="1"/>
    <col min="1540" max="1540" width="16.42578125" style="62" customWidth="1"/>
    <col min="1541" max="1786" width="9.140625" style="62"/>
    <col min="1787" max="1787" width="21.85546875" style="62" customWidth="1"/>
    <col min="1788" max="1788" width="9.140625" style="62"/>
    <col min="1789" max="1789" width="14.7109375" style="62" customWidth="1"/>
    <col min="1790" max="1790" width="12" style="62" customWidth="1"/>
    <col min="1791" max="1791" width="9.140625" style="62"/>
    <col min="1792" max="1792" width="10.42578125" style="62" bestFit="1" customWidth="1"/>
    <col min="1793" max="1793" width="21.7109375" style="62" bestFit="1" customWidth="1"/>
    <col min="1794" max="1794" width="22" style="62" bestFit="1" customWidth="1"/>
    <col min="1795" max="1795" width="14.42578125" style="62" customWidth="1"/>
    <col min="1796" max="1796" width="16.42578125" style="62" customWidth="1"/>
    <col min="1797" max="2042" width="9.140625" style="62"/>
    <col min="2043" max="2043" width="21.85546875" style="62" customWidth="1"/>
    <col min="2044" max="2044" width="9.140625" style="62"/>
    <col min="2045" max="2045" width="14.7109375" style="62" customWidth="1"/>
    <col min="2046" max="2046" width="12" style="62" customWidth="1"/>
    <col min="2047" max="2047" width="9.140625" style="62"/>
    <col min="2048" max="2048" width="10.42578125" style="62" bestFit="1" customWidth="1"/>
    <col min="2049" max="2049" width="21.7109375" style="62" bestFit="1" customWidth="1"/>
    <col min="2050" max="2050" width="22" style="62" bestFit="1" customWidth="1"/>
    <col min="2051" max="2051" width="14.42578125" style="62" customWidth="1"/>
    <col min="2052" max="2052" width="16.42578125" style="62" customWidth="1"/>
    <col min="2053" max="2298" width="9.140625" style="62"/>
    <col min="2299" max="2299" width="21.85546875" style="62" customWidth="1"/>
    <col min="2300" max="2300" width="9.140625" style="62"/>
    <col min="2301" max="2301" width="14.7109375" style="62" customWidth="1"/>
    <col min="2302" max="2302" width="12" style="62" customWidth="1"/>
    <col min="2303" max="2303" width="9.140625" style="62"/>
    <col min="2304" max="2304" width="10.42578125" style="62" bestFit="1" customWidth="1"/>
    <col min="2305" max="2305" width="21.7109375" style="62" bestFit="1" customWidth="1"/>
    <col min="2306" max="2306" width="22" style="62" bestFit="1" customWidth="1"/>
    <col min="2307" max="2307" width="14.42578125" style="62" customWidth="1"/>
    <col min="2308" max="2308" width="16.42578125" style="62" customWidth="1"/>
    <col min="2309" max="2554" width="9.140625" style="62"/>
    <col min="2555" max="2555" width="21.85546875" style="62" customWidth="1"/>
    <col min="2556" max="2556" width="9.140625" style="62"/>
    <col min="2557" max="2557" width="14.7109375" style="62" customWidth="1"/>
    <col min="2558" max="2558" width="12" style="62" customWidth="1"/>
    <col min="2559" max="2559" width="9.140625" style="62"/>
    <col min="2560" max="2560" width="10.42578125" style="62" bestFit="1" customWidth="1"/>
    <col min="2561" max="2561" width="21.7109375" style="62" bestFit="1" customWidth="1"/>
    <col min="2562" max="2562" width="22" style="62" bestFit="1" customWidth="1"/>
    <col min="2563" max="2563" width="14.42578125" style="62" customWidth="1"/>
    <col min="2564" max="2564" width="16.42578125" style="62" customWidth="1"/>
    <col min="2565" max="2810" width="9.140625" style="62"/>
    <col min="2811" max="2811" width="21.85546875" style="62" customWidth="1"/>
    <col min="2812" max="2812" width="9.140625" style="62"/>
    <col min="2813" max="2813" width="14.7109375" style="62" customWidth="1"/>
    <col min="2814" max="2814" width="12" style="62" customWidth="1"/>
    <col min="2815" max="2815" width="9.140625" style="62"/>
    <col min="2816" max="2816" width="10.42578125" style="62" bestFit="1" customWidth="1"/>
    <col min="2817" max="2817" width="21.7109375" style="62" bestFit="1" customWidth="1"/>
    <col min="2818" max="2818" width="22" style="62" bestFit="1" customWidth="1"/>
    <col min="2819" max="2819" width="14.42578125" style="62" customWidth="1"/>
    <col min="2820" max="2820" width="16.42578125" style="62" customWidth="1"/>
    <col min="2821" max="3066" width="9.140625" style="62"/>
    <col min="3067" max="3067" width="21.85546875" style="62" customWidth="1"/>
    <col min="3068" max="3068" width="9.140625" style="62"/>
    <col min="3069" max="3069" width="14.7109375" style="62" customWidth="1"/>
    <col min="3070" max="3070" width="12" style="62" customWidth="1"/>
    <col min="3071" max="3071" width="9.140625" style="62"/>
    <col min="3072" max="3072" width="10.42578125" style="62" bestFit="1" customWidth="1"/>
    <col min="3073" max="3073" width="21.7109375" style="62" bestFit="1" customWidth="1"/>
    <col min="3074" max="3074" width="22" style="62" bestFit="1" customWidth="1"/>
    <col min="3075" max="3075" width="14.42578125" style="62" customWidth="1"/>
    <col min="3076" max="3076" width="16.42578125" style="62" customWidth="1"/>
    <col min="3077" max="3322" width="9.140625" style="62"/>
    <col min="3323" max="3323" width="21.85546875" style="62" customWidth="1"/>
    <col min="3324" max="3324" width="9.140625" style="62"/>
    <col min="3325" max="3325" width="14.7109375" style="62" customWidth="1"/>
    <col min="3326" max="3326" width="12" style="62" customWidth="1"/>
    <col min="3327" max="3327" width="9.140625" style="62"/>
    <col min="3328" max="3328" width="10.42578125" style="62" bestFit="1" customWidth="1"/>
    <col min="3329" max="3329" width="21.7109375" style="62" bestFit="1" customWidth="1"/>
    <col min="3330" max="3330" width="22" style="62" bestFit="1" customWidth="1"/>
    <col min="3331" max="3331" width="14.42578125" style="62" customWidth="1"/>
    <col min="3332" max="3332" width="16.42578125" style="62" customWidth="1"/>
    <col min="3333" max="3578" width="9.140625" style="62"/>
    <col min="3579" max="3579" width="21.85546875" style="62" customWidth="1"/>
    <col min="3580" max="3580" width="9.140625" style="62"/>
    <col min="3581" max="3581" width="14.7109375" style="62" customWidth="1"/>
    <col min="3582" max="3582" width="12" style="62" customWidth="1"/>
    <col min="3583" max="3583" width="9.140625" style="62"/>
    <col min="3584" max="3584" width="10.42578125" style="62" bestFit="1" customWidth="1"/>
    <col min="3585" max="3585" width="21.7109375" style="62" bestFit="1" customWidth="1"/>
    <col min="3586" max="3586" width="22" style="62" bestFit="1" customWidth="1"/>
    <col min="3587" max="3587" width="14.42578125" style="62" customWidth="1"/>
    <col min="3588" max="3588" width="16.42578125" style="62" customWidth="1"/>
    <col min="3589" max="3834" width="9.140625" style="62"/>
    <col min="3835" max="3835" width="21.85546875" style="62" customWidth="1"/>
    <col min="3836" max="3836" width="9.140625" style="62"/>
    <col min="3837" max="3837" width="14.7109375" style="62" customWidth="1"/>
    <col min="3838" max="3838" width="12" style="62" customWidth="1"/>
    <col min="3839" max="3839" width="9.140625" style="62"/>
    <col min="3840" max="3840" width="10.42578125" style="62" bestFit="1" customWidth="1"/>
    <col min="3841" max="3841" width="21.7109375" style="62" bestFit="1" customWidth="1"/>
    <col min="3842" max="3842" width="22" style="62" bestFit="1" customWidth="1"/>
    <col min="3843" max="3843" width="14.42578125" style="62" customWidth="1"/>
    <col min="3844" max="3844" width="16.42578125" style="62" customWidth="1"/>
    <col min="3845" max="4090" width="9.140625" style="62"/>
    <col min="4091" max="4091" width="21.85546875" style="62" customWidth="1"/>
    <col min="4092" max="4092" width="9.140625" style="62"/>
    <col min="4093" max="4093" width="14.7109375" style="62" customWidth="1"/>
    <col min="4094" max="4094" width="12" style="62" customWidth="1"/>
    <col min="4095" max="4095" width="9.140625" style="62"/>
    <col min="4096" max="4096" width="10.42578125" style="62" bestFit="1" customWidth="1"/>
    <col min="4097" max="4097" width="21.7109375" style="62" bestFit="1" customWidth="1"/>
    <col min="4098" max="4098" width="22" style="62" bestFit="1" customWidth="1"/>
    <col min="4099" max="4099" width="14.42578125" style="62" customWidth="1"/>
    <col min="4100" max="4100" width="16.42578125" style="62" customWidth="1"/>
    <col min="4101" max="4346" width="9.140625" style="62"/>
    <col min="4347" max="4347" width="21.85546875" style="62" customWidth="1"/>
    <col min="4348" max="4348" width="9.140625" style="62"/>
    <col min="4349" max="4349" width="14.7109375" style="62" customWidth="1"/>
    <col min="4350" max="4350" width="12" style="62" customWidth="1"/>
    <col min="4351" max="4351" width="9.140625" style="62"/>
    <col min="4352" max="4352" width="10.42578125" style="62" bestFit="1" customWidth="1"/>
    <col min="4353" max="4353" width="21.7109375" style="62" bestFit="1" customWidth="1"/>
    <col min="4354" max="4354" width="22" style="62" bestFit="1" customWidth="1"/>
    <col min="4355" max="4355" width="14.42578125" style="62" customWidth="1"/>
    <col min="4356" max="4356" width="16.42578125" style="62" customWidth="1"/>
    <col min="4357" max="4602" width="9.140625" style="62"/>
    <col min="4603" max="4603" width="21.85546875" style="62" customWidth="1"/>
    <col min="4604" max="4604" width="9.140625" style="62"/>
    <col min="4605" max="4605" width="14.7109375" style="62" customWidth="1"/>
    <col min="4606" max="4606" width="12" style="62" customWidth="1"/>
    <col min="4607" max="4607" width="9.140625" style="62"/>
    <col min="4608" max="4608" width="10.42578125" style="62" bestFit="1" customWidth="1"/>
    <col min="4609" max="4609" width="21.7109375" style="62" bestFit="1" customWidth="1"/>
    <col min="4610" max="4610" width="22" style="62" bestFit="1" customWidth="1"/>
    <col min="4611" max="4611" width="14.42578125" style="62" customWidth="1"/>
    <col min="4612" max="4612" width="16.42578125" style="62" customWidth="1"/>
    <col min="4613" max="4858" width="9.140625" style="62"/>
    <col min="4859" max="4859" width="21.85546875" style="62" customWidth="1"/>
    <col min="4860" max="4860" width="9.140625" style="62"/>
    <col min="4861" max="4861" width="14.7109375" style="62" customWidth="1"/>
    <col min="4862" max="4862" width="12" style="62" customWidth="1"/>
    <col min="4863" max="4863" width="9.140625" style="62"/>
    <col min="4864" max="4864" width="10.42578125" style="62" bestFit="1" customWidth="1"/>
    <col min="4865" max="4865" width="21.7109375" style="62" bestFit="1" customWidth="1"/>
    <col min="4866" max="4866" width="22" style="62" bestFit="1" customWidth="1"/>
    <col min="4867" max="4867" width="14.42578125" style="62" customWidth="1"/>
    <col min="4868" max="4868" width="16.42578125" style="62" customWidth="1"/>
    <col min="4869" max="5114" width="9.140625" style="62"/>
    <col min="5115" max="5115" width="21.85546875" style="62" customWidth="1"/>
    <col min="5116" max="5116" width="9.140625" style="62"/>
    <col min="5117" max="5117" width="14.7109375" style="62" customWidth="1"/>
    <col min="5118" max="5118" width="12" style="62" customWidth="1"/>
    <col min="5119" max="5119" width="9.140625" style="62"/>
    <col min="5120" max="5120" width="10.42578125" style="62" bestFit="1" customWidth="1"/>
    <col min="5121" max="5121" width="21.7109375" style="62" bestFit="1" customWidth="1"/>
    <col min="5122" max="5122" width="22" style="62" bestFit="1" customWidth="1"/>
    <col min="5123" max="5123" width="14.42578125" style="62" customWidth="1"/>
    <col min="5124" max="5124" width="16.42578125" style="62" customWidth="1"/>
    <col min="5125" max="5370" width="9.140625" style="62"/>
    <col min="5371" max="5371" width="21.85546875" style="62" customWidth="1"/>
    <col min="5372" max="5372" width="9.140625" style="62"/>
    <col min="5373" max="5373" width="14.7109375" style="62" customWidth="1"/>
    <col min="5374" max="5374" width="12" style="62" customWidth="1"/>
    <col min="5375" max="5375" width="9.140625" style="62"/>
    <col min="5376" max="5376" width="10.42578125" style="62" bestFit="1" customWidth="1"/>
    <col min="5377" max="5377" width="21.7109375" style="62" bestFit="1" customWidth="1"/>
    <col min="5378" max="5378" width="22" style="62" bestFit="1" customWidth="1"/>
    <col min="5379" max="5379" width="14.42578125" style="62" customWidth="1"/>
    <col min="5380" max="5380" width="16.42578125" style="62" customWidth="1"/>
    <col min="5381" max="5626" width="9.140625" style="62"/>
    <col min="5627" max="5627" width="21.85546875" style="62" customWidth="1"/>
    <col min="5628" max="5628" width="9.140625" style="62"/>
    <col min="5629" max="5629" width="14.7109375" style="62" customWidth="1"/>
    <col min="5630" max="5630" width="12" style="62" customWidth="1"/>
    <col min="5631" max="5631" width="9.140625" style="62"/>
    <col min="5632" max="5632" width="10.42578125" style="62" bestFit="1" customWidth="1"/>
    <col min="5633" max="5633" width="21.7109375" style="62" bestFit="1" customWidth="1"/>
    <col min="5634" max="5634" width="22" style="62" bestFit="1" customWidth="1"/>
    <col min="5635" max="5635" width="14.42578125" style="62" customWidth="1"/>
    <col min="5636" max="5636" width="16.42578125" style="62" customWidth="1"/>
    <col min="5637" max="5882" width="9.140625" style="62"/>
    <col min="5883" max="5883" width="21.85546875" style="62" customWidth="1"/>
    <col min="5884" max="5884" width="9.140625" style="62"/>
    <col min="5885" max="5885" width="14.7109375" style="62" customWidth="1"/>
    <col min="5886" max="5886" width="12" style="62" customWidth="1"/>
    <col min="5887" max="5887" width="9.140625" style="62"/>
    <col min="5888" max="5888" width="10.42578125" style="62" bestFit="1" customWidth="1"/>
    <col min="5889" max="5889" width="21.7109375" style="62" bestFit="1" customWidth="1"/>
    <col min="5890" max="5890" width="22" style="62" bestFit="1" customWidth="1"/>
    <col min="5891" max="5891" width="14.42578125" style="62" customWidth="1"/>
    <col min="5892" max="5892" width="16.42578125" style="62" customWidth="1"/>
    <col min="5893" max="6138" width="9.140625" style="62"/>
    <col min="6139" max="6139" width="21.85546875" style="62" customWidth="1"/>
    <col min="6140" max="6140" width="9.140625" style="62"/>
    <col min="6141" max="6141" width="14.7109375" style="62" customWidth="1"/>
    <col min="6142" max="6142" width="12" style="62" customWidth="1"/>
    <col min="6143" max="6143" width="9.140625" style="62"/>
    <col min="6144" max="6144" width="10.42578125" style="62" bestFit="1" customWidth="1"/>
    <col min="6145" max="6145" width="21.7109375" style="62" bestFit="1" customWidth="1"/>
    <col min="6146" max="6146" width="22" style="62" bestFit="1" customWidth="1"/>
    <col min="6147" max="6147" width="14.42578125" style="62" customWidth="1"/>
    <col min="6148" max="6148" width="16.42578125" style="62" customWidth="1"/>
    <col min="6149" max="6394" width="9.140625" style="62"/>
    <col min="6395" max="6395" width="21.85546875" style="62" customWidth="1"/>
    <col min="6396" max="6396" width="9.140625" style="62"/>
    <col min="6397" max="6397" width="14.7109375" style="62" customWidth="1"/>
    <col min="6398" max="6398" width="12" style="62" customWidth="1"/>
    <col min="6399" max="6399" width="9.140625" style="62"/>
    <col min="6400" max="6400" width="10.42578125" style="62" bestFit="1" customWidth="1"/>
    <col min="6401" max="6401" width="21.7109375" style="62" bestFit="1" customWidth="1"/>
    <col min="6402" max="6402" width="22" style="62" bestFit="1" customWidth="1"/>
    <col min="6403" max="6403" width="14.42578125" style="62" customWidth="1"/>
    <col min="6404" max="6404" width="16.42578125" style="62" customWidth="1"/>
    <col min="6405" max="6650" width="9.140625" style="62"/>
    <col min="6651" max="6651" width="21.85546875" style="62" customWidth="1"/>
    <col min="6652" max="6652" width="9.140625" style="62"/>
    <col min="6653" max="6653" width="14.7109375" style="62" customWidth="1"/>
    <col min="6654" max="6654" width="12" style="62" customWidth="1"/>
    <col min="6655" max="6655" width="9.140625" style="62"/>
    <col min="6656" max="6656" width="10.42578125" style="62" bestFit="1" customWidth="1"/>
    <col min="6657" max="6657" width="21.7109375" style="62" bestFit="1" customWidth="1"/>
    <col min="6658" max="6658" width="22" style="62" bestFit="1" customWidth="1"/>
    <col min="6659" max="6659" width="14.42578125" style="62" customWidth="1"/>
    <col min="6660" max="6660" width="16.42578125" style="62" customWidth="1"/>
    <col min="6661" max="6906" width="9.140625" style="62"/>
    <col min="6907" max="6907" width="21.85546875" style="62" customWidth="1"/>
    <col min="6908" max="6908" width="9.140625" style="62"/>
    <col min="6909" max="6909" width="14.7109375" style="62" customWidth="1"/>
    <col min="6910" max="6910" width="12" style="62" customWidth="1"/>
    <col min="6911" max="6911" width="9.140625" style="62"/>
    <col min="6912" max="6912" width="10.42578125" style="62" bestFit="1" customWidth="1"/>
    <col min="6913" max="6913" width="21.7109375" style="62" bestFit="1" customWidth="1"/>
    <col min="6914" max="6914" width="22" style="62" bestFit="1" customWidth="1"/>
    <col min="6915" max="6915" width="14.42578125" style="62" customWidth="1"/>
    <col min="6916" max="6916" width="16.42578125" style="62" customWidth="1"/>
    <col min="6917" max="7162" width="9.140625" style="62"/>
    <col min="7163" max="7163" width="21.85546875" style="62" customWidth="1"/>
    <col min="7164" max="7164" width="9.140625" style="62"/>
    <col min="7165" max="7165" width="14.7109375" style="62" customWidth="1"/>
    <col min="7166" max="7166" width="12" style="62" customWidth="1"/>
    <col min="7167" max="7167" width="9.140625" style="62"/>
    <col min="7168" max="7168" width="10.42578125" style="62" bestFit="1" customWidth="1"/>
    <col min="7169" max="7169" width="21.7109375" style="62" bestFit="1" customWidth="1"/>
    <col min="7170" max="7170" width="22" style="62" bestFit="1" customWidth="1"/>
    <col min="7171" max="7171" width="14.42578125" style="62" customWidth="1"/>
    <col min="7172" max="7172" width="16.42578125" style="62" customWidth="1"/>
    <col min="7173" max="7418" width="9.140625" style="62"/>
    <col min="7419" max="7419" width="21.85546875" style="62" customWidth="1"/>
    <col min="7420" max="7420" width="9.140625" style="62"/>
    <col min="7421" max="7421" width="14.7109375" style="62" customWidth="1"/>
    <col min="7422" max="7422" width="12" style="62" customWidth="1"/>
    <col min="7423" max="7423" width="9.140625" style="62"/>
    <col min="7424" max="7424" width="10.42578125" style="62" bestFit="1" customWidth="1"/>
    <col min="7425" max="7425" width="21.7109375" style="62" bestFit="1" customWidth="1"/>
    <col min="7426" max="7426" width="22" style="62" bestFit="1" customWidth="1"/>
    <col min="7427" max="7427" width="14.42578125" style="62" customWidth="1"/>
    <col min="7428" max="7428" width="16.42578125" style="62" customWidth="1"/>
    <col min="7429" max="7674" width="9.140625" style="62"/>
    <col min="7675" max="7675" width="21.85546875" style="62" customWidth="1"/>
    <col min="7676" max="7676" width="9.140625" style="62"/>
    <col min="7677" max="7677" width="14.7109375" style="62" customWidth="1"/>
    <col min="7678" max="7678" width="12" style="62" customWidth="1"/>
    <col min="7679" max="7679" width="9.140625" style="62"/>
    <col min="7680" max="7680" width="10.42578125" style="62" bestFit="1" customWidth="1"/>
    <col min="7681" max="7681" width="21.7109375" style="62" bestFit="1" customWidth="1"/>
    <col min="7682" max="7682" width="22" style="62" bestFit="1" customWidth="1"/>
    <col min="7683" max="7683" width="14.42578125" style="62" customWidth="1"/>
    <col min="7684" max="7684" width="16.42578125" style="62" customWidth="1"/>
    <col min="7685" max="7930" width="9.140625" style="62"/>
    <col min="7931" max="7931" width="21.85546875" style="62" customWidth="1"/>
    <col min="7932" max="7932" width="9.140625" style="62"/>
    <col min="7933" max="7933" width="14.7109375" style="62" customWidth="1"/>
    <col min="7934" max="7934" width="12" style="62" customWidth="1"/>
    <col min="7935" max="7935" width="9.140625" style="62"/>
    <col min="7936" max="7936" width="10.42578125" style="62" bestFit="1" customWidth="1"/>
    <col min="7937" max="7937" width="21.7109375" style="62" bestFit="1" customWidth="1"/>
    <col min="7938" max="7938" width="22" style="62" bestFit="1" customWidth="1"/>
    <col min="7939" max="7939" width="14.42578125" style="62" customWidth="1"/>
    <col min="7940" max="7940" width="16.42578125" style="62" customWidth="1"/>
    <col min="7941" max="8186" width="9.140625" style="62"/>
    <col min="8187" max="8187" width="21.85546875" style="62" customWidth="1"/>
    <col min="8188" max="8188" width="9.140625" style="62"/>
    <col min="8189" max="8189" width="14.7109375" style="62" customWidth="1"/>
    <col min="8190" max="8190" width="12" style="62" customWidth="1"/>
    <col min="8191" max="8191" width="9.140625" style="62"/>
    <col min="8192" max="8192" width="10.42578125" style="62" bestFit="1" customWidth="1"/>
    <col min="8193" max="8193" width="21.7109375" style="62" bestFit="1" customWidth="1"/>
    <col min="8194" max="8194" width="22" style="62" bestFit="1" customWidth="1"/>
    <col min="8195" max="8195" width="14.42578125" style="62" customWidth="1"/>
    <col min="8196" max="8196" width="16.42578125" style="62" customWidth="1"/>
    <col min="8197" max="8442" width="9.140625" style="62"/>
    <col min="8443" max="8443" width="21.85546875" style="62" customWidth="1"/>
    <col min="8444" max="8444" width="9.140625" style="62"/>
    <col min="8445" max="8445" width="14.7109375" style="62" customWidth="1"/>
    <col min="8446" max="8446" width="12" style="62" customWidth="1"/>
    <col min="8447" max="8447" width="9.140625" style="62"/>
    <col min="8448" max="8448" width="10.42578125" style="62" bestFit="1" customWidth="1"/>
    <col min="8449" max="8449" width="21.7109375" style="62" bestFit="1" customWidth="1"/>
    <col min="8450" max="8450" width="22" style="62" bestFit="1" customWidth="1"/>
    <col min="8451" max="8451" width="14.42578125" style="62" customWidth="1"/>
    <col min="8452" max="8452" width="16.42578125" style="62" customWidth="1"/>
    <col min="8453" max="8698" width="9.140625" style="62"/>
    <col min="8699" max="8699" width="21.85546875" style="62" customWidth="1"/>
    <col min="8700" max="8700" width="9.140625" style="62"/>
    <col min="8701" max="8701" width="14.7109375" style="62" customWidth="1"/>
    <col min="8702" max="8702" width="12" style="62" customWidth="1"/>
    <col min="8703" max="8703" width="9.140625" style="62"/>
    <col min="8704" max="8704" width="10.42578125" style="62" bestFit="1" customWidth="1"/>
    <col min="8705" max="8705" width="21.7109375" style="62" bestFit="1" customWidth="1"/>
    <col min="8706" max="8706" width="22" style="62" bestFit="1" customWidth="1"/>
    <col min="8707" max="8707" width="14.42578125" style="62" customWidth="1"/>
    <col min="8708" max="8708" width="16.42578125" style="62" customWidth="1"/>
    <col min="8709" max="8954" width="9.140625" style="62"/>
    <col min="8955" max="8955" width="21.85546875" style="62" customWidth="1"/>
    <col min="8956" max="8956" width="9.140625" style="62"/>
    <col min="8957" max="8957" width="14.7109375" style="62" customWidth="1"/>
    <col min="8958" max="8958" width="12" style="62" customWidth="1"/>
    <col min="8959" max="8959" width="9.140625" style="62"/>
    <col min="8960" max="8960" width="10.42578125" style="62" bestFit="1" customWidth="1"/>
    <col min="8961" max="8961" width="21.7109375" style="62" bestFit="1" customWidth="1"/>
    <col min="8962" max="8962" width="22" style="62" bestFit="1" customWidth="1"/>
    <col min="8963" max="8963" width="14.42578125" style="62" customWidth="1"/>
    <col min="8964" max="8964" width="16.42578125" style="62" customWidth="1"/>
    <col min="8965" max="9210" width="9.140625" style="62"/>
    <col min="9211" max="9211" width="21.85546875" style="62" customWidth="1"/>
    <col min="9212" max="9212" width="9.140625" style="62"/>
    <col min="9213" max="9213" width="14.7109375" style="62" customWidth="1"/>
    <col min="9214" max="9214" width="12" style="62" customWidth="1"/>
    <col min="9215" max="9215" width="9.140625" style="62"/>
    <col min="9216" max="9216" width="10.42578125" style="62" bestFit="1" customWidth="1"/>
    <col min="9217" max="9217" width="21.7109375" style="62" bestFit="1" customWidth="1"/>
    <col min="9218" max="9218" width="22" style="62" bestFit="1" customWidth="1"/>
    <col min="9219" max="9219" width="14.42578125" style="62" customWidth="1"/>
    <col min="9220" max="9220" width="16.42578125" style="62" customWidth="1"/>
    <col min="9221" max="9466" width="9.140625" style="62"/>
    <col min="9467" max="9467" width="21.85546875" style="62" customWidth="1"/>
    <col min="9468" max="9468" width="9.140625" style="62"/>
    <col min="9469" max="9469" width="14.7109375" style="62" customWidth="1"/>
    <col min="9470" max="9470" width="12" style="62" customWidth="1"/>
    <col min="9471" max="9471" width="9.140625" style="62"/>
    <col min="9472" max="9472" width="10.42578125" style="62" bestFit="1" customWidth="1"/>
    <col min="9473" max="9473" width="21.7109375" style="62" bestFit="1" customWidth="1"/>
    <col min="9474" max="9474" width="22" style="62" bestFit="1" customWidth="1"/>
    <col min="9475" max="9475" width="14.42578125" style="62" customWidth="1"/>
    <col min="9476" max="9476" width="16.42578125" style="62" customWidth="1"/>
    <col min="9477" max="9722" width="9.140625" style="62"/>
    <col min="9723" max="9723" width="21.85546875" style="62" customWidth="1"/>
    <col min="9724" max="9724" width="9.140625" style="62"/>
    <col min="9725" max="9725" width="14.7109375" style="62" customWidth="1"/>
    <col min="9726" max="9726" width="12" style="62" customWidth="1"/>
    <col min="9727" max="9727" width="9.140625" style="62"/>
    <col min="9728" max="9728" width="10.42578125" style="62" bestFit="1" customWidth="1"/>
    <col min="9729" max="9729" width="21.7109375" style="62" bestFit="1" customWidth="1"/>
    <col min="9730" max="9730" width="22" style="62" bestFit="1" customWidth="1"/>
    <col min="9731" max="9731" width="14.42578125" style="62" customWidth="1"/>
    <col min="9732" max="9732" width="16.42578125" style="62" customWidth="1"/>
    <col min="9733" max="9978" width="9.140625" style="62"/>
    <col min="9979" max="9979" width="21.85546875" style="62" customWidth="1"/>
    <col min="9980" max="9980" width="9.140625" style="62"/>
    <col min="9981" max="9981" width="14.7109375" style="62" customWidth="1"/>
    <col min="9982" max="9982" width="12" style="62" customWidth="1"/>
    <col min="9983" max="9983" width="9.140625" style="62"/>
    <col min="9984" max="9984" width="10.42578125" style="62" bestFit="1" customWidth="1"/>
    <col min="9985" max="9985" width="21.7109375" style="62" bestFit="1" customWidth="1"/>
    <col min="9986" max="9986" width="22" style="62" bestFit="1" customWidth="1"/>
    <col min="9987" max="9987" width="14.42578125" style="62" customWidth="1"/>
    <col min="9988" max="9988" width="16.42578125" style="62" customWidth="1"/>
    <col min="9989" max="10234" width="9.140625" style="62"/>
    <col min="10235" max="10235" width="21.85546875" style="62" customWidth="1"/>
    <col min="10236" max="10236" width="9.140625" style="62"/>
    <col min="10237" max="10237" width="14.7109375" style="62" customWidth="1"/>
    <col min="10238" max="10238" width="12" style="62" customWidth="1"/>
    <col min="10239" max="10239" width="9.140625" style="62"/>
    <col min="10240" max="10240" width="10.42578125" style="62" bestFit="1" customWidth="1"/>
    <col min="10241" max="10241" width="21.7109375" style="62" bestFit="1" customWidth="1"/>
    <col min="10242" max="10242" width="22" style="62" bestFit="1" customWidth="1"/>
    <col min="10243" max="10243" width="14.42578125" style="62" customWidth="1"/>
    <col min="10244" max="10244" width="16.42578125" style="62" customWidth="1"/>
    <col min="10245" max="10490" width="9.140625" style="62"/>
    <col min="10491" max="10491" width="21.85546875" style="62" customWidth="1"/>
    <col min="10492" max="10492" width="9.140625" style="62"/>
    <col min="10493" max="10493" width="14.7109375" style="62" customWidth="1"/>
    <col min="10494" max="10494" width="12" style="62" customWidth="1"/>
    <col min="10495" max="10495" width="9.140625" style="62"/>
    <col min="10496" max="10496" width="10.42578125" style="62" bestFit="1" customWidth="1"/>
    <col min="10497" max="10497" width="21.7109375" style="62" bestFit="1" customWidth="1"/>
    <col min="10498" max="10498" width="22" style="62" bestFit="1" customWidth="1"/>
    <col min="10499" max="10499" width="14.42578125" style="62" customWidth="1"/>
    <col min="10500" max="10500" width="16.42578125" style="62" customWidth="1"/>
    <col min="10501" max="10746" width="9.140625" style="62"/>
    <col min="10747" max="10747" width="21.85546875" style="62" customWidth="1"/>
    <col min="10748" max="10748" width="9.140625" style="62"/>
    <col min="10749" max="10749" width="14.7109375" style="62" customWidth="1"/>
    <col min="10750" max="10750" width="12" style="62" customWidth="1"/>
    <col min="10751" max="10751" width="9.140625" style="62"/>
    <col min="10752" max="10752" width="10.42578125" style="62" bestFit="1" customWidth="1"/>
    <col min="10753" max="10753" width="21.7109375" style="62" bestFit="1" customWidth="1"/>
    <col min="10754" max="10754" width="22" style="62" bestFit="1" customWidth="1"/>
    <col min="10755" max="10755" width="14.42578125" style="62" customWidth="1"/>
    <col min="10756" max="10756" width="16.42578125" style="62" customWidth="1"/>
    <col min="10757" max="11002" width="9.140625" style="62"/>
    <col min="11003" max="11003" width="21.85546875" style="62" customWidth="1"/>
    <col min="11004" max="11004" width="9.140625" style="62"/>
    <col min="11005" max="11005" width="14.7109375" style="62" customWidth="1"/>
    <col min="11006" max="11006" width="12" style="62" customWidth="1"/>
    <col min="11007" max="11007" width="9.140625" style="62"/>
    <col min="11008" max="11008" width="10.42578125" style="62" bestFit="1" customWidth="1"/>
    <col min="11009" max="11009" width="21.7109375" style="62" bestFit="1" customWidth="1"/>
    <col min="11010" max="11010" width="22" style="62" bestFit="1" customWidth="1"/>
    <col min="11011" max="11011" width="14.42578125" style="62" customWidth="1"/>
    <col min="11012" max="11012" width="16.42578125" style="62" customWidth="1"/>
    <col min="11013" max="11258" width="9.140625" style="62"/>
    <col min="11259" max="11259" width="21.85546875" style="62" customWidth="1"/>
    <col min="11260" max="11260" width="9.140625" style="62"/>
    <col min="11261" max="11261" width="14.7109375" style="62" customWidth="1"/>
    <col min="11262" max="11262" width="12" style="62" customWidth="1"/>
    <col min="11263" max="11263" width="9.140625" style="62"/>
    <col min="11264" max="11264" width="10.42578125" style="62" bestFit="1" customWidth="1"/>
    <col min="11265" max="11265" width="21.7109375" style="62" bestFit="1" customWidth="1"/>
    <col min="11266" max="11266" width="22" style="62" bestFit="1" customWidth="1"/>
    <col min="11267" max="11267" width="14.42578125" style="62" customWidth="1"/>
    <col min="11268" max="11268" width="16.42578125" style="62" customWidth="1"/>
    <col min="11269" max="11514" width="9.140625" style="62"/>
    <col min="11515" max="11515" width="21.85546875" style="62" customWidth="1"/>
    <col min="11516" max="11516" width="9.140625" style="62"/>
    <col min="11517" max="11517" width="14.7109375" style="62" customWidth="1"/>
    <col min="11518" max="11518" width="12" style="62" customWidth="1"/>
    <col min="11519" max="11519" width="9.140625" style="62"/>
    <col min="11520" max="11520" width="10.42578125" style="62" bestFit="1" customWidth="1"/>
    <col min="11521" max="11521" width="21.7109375" style="62" bestFit="1" customWidth="1"/>
    <col min="11522" max="11522" width="22" style="62" bestFit="1" customWidth="1"/>
    <col min="11523" max="11523" width="14.42578125" style="62" customWidth="1"/>
    <col min="11524" max="11524" width="16.42578125" style="62" customWidth="1"/>
    <col min="11525" max="11770" width="9.140625" style="62"/>
    <col min="11771" max="11771" width="21.85546875" style="62" customWidth="1"/>
    <col min="11772" max="11772" width="9.140625" style="62"/>
    <col min="11773" max="11773" width="14.7109375" style="62" customWidth="1"/>
    <col min="11774" max="11774" width="12" style="62" customWidth="1"/>
    <col min="11775" max="11775" width="9.140625" style="62"/>
    <col min="11776" max="11776" width="10.42578125" style="62" bestFit="1" customWidth="1"/>
    <col min="11777" max="11777" width="21.7109375" style="62" bestFit="1" customWidth="1"/>
    <col min="11778" max="11778" width="22" style="62" bestFit="1" customWidth="1"/>
    <col min="11779" max="11779" width="14.42578125" style="62" customWidth="1"/>
    <col min="11780" max="11780" width="16.42578125" style="62" customWidth="1"/>
    <col min="11781" max="12026" width="9.140625" style="62"/>
    <col min="12027" max="12027" width="21.85546875" style="62" customWidth="1"/>
    <col min="12028" max="12028" width="9.140625" style="62"/>
    <col min="12029" max="12029" width="14.7109375" style="62" customWidth="1"/>
    <col min="12030" max="12030" width="12" style="62" customWidth="1"/>
    <col min="12031" max="12031" width="9.140625" style="62"/>
    <col min="12032" max="12032" width="10.42578125" style="62" bestFit="1" customWidth="1"/>
    <col min="12033" max="12033" width="21.7109375" style="62" bestFit="1" customWidth="1"/>
    <col min="12034" max="12034" width="22" style="62" bestFit="1" customWidth="1"/>
    <col min="12035" max="12035" width="14.42578125" style="62" customWidth="1"/>
    <col min="12036" max="12036" width="16.42578125" style="62" customWidth="1"/>
    <col min="12037" max="12282" width="9.140625" style="62"/>
    <col min="12283" max="12283" width="21.85546875" style="62" customWidth="1"/>
    <col min="12284" max="12284" width="9.140625" style="62"/>
    <col min="12285" max="12285" width="14.7109375" style="62" customWidth="1"/>
    <col min="12286" max="12286" width="12" style="62" customWidth="1"/>
    <col min="12287" max="12287" width="9.140625" style="62"/>
    <col min="12288" max="12288" width="10.42578125" style="62" bestFit="1" customWidth="1"/>
    <col min="12289" max="12289" width="21.7109375" style="62" bestFit="1" customWidth="1"/>
    <col min="12290" max="12290" width="22" style="62" bestFit="1" customWidth="1"/>
    <col min="12291" max="12291" width="14.42578125" style="62" customWidth="1"/>
    <col min="12292" max="12292" width="16.42578125" style="62" customWidth="1"/>
    <col min="12293" max="12538" width="9.140625" style="62"/>
    <col min="12539" max="12539" width="21.85546875" style="62" customWidth="1"/>
    <col min="12540" max="12540" width="9.140625" style="62"/>
    <col min="12541" max="12541" width="14.7109375" style="62" customWidth="1"/>
    <col min="12542" max="12542" width="12" style="62" customWidth="1"/>
    <col min="12543" max="12543" width="9.140625" style="62"/>
    <col min="12544" max="12544" width="10.42578125" style="62" bestFit="1" customWidth="1"/>
    <col min="12545" max="12545" width="21.7109375" style="62" bestFit="1" customWidth="1"/>
    <col min="12546" max="12546" width="22" style="62" bestFit="1" customWidth="1"/>
    <col min="12547" max="12547" width="14.42578125" style="62" customWidth="1"/>
    <col min="12548" max="12548" width="16.42578125" style="62" customWidth="1"/>
    <col min="12549" max="12794" width="9.140625" style="62"/>
    <col min="12795" max="12795" width="21.85546875" style="62" customWidth="1"/>
    <col min="12796" max="12796" width="9.140625" style="62"/>
    <col min="12797" max="12797" width="14.7109375" style="62" customWidth="1"/>
    <col min="12798" max="12798" width="12" style="62" customWidth="1"/>
    <col min="12799" max="12799" width="9.140625" style="62"/>
    <col min="12800" max="12800" width="10.42578125" style="62" bestFit="1" customWidth="1"/>
    <col min="12801" max="12801" width="21.7109375" style="62" bestFit="1" customWidth="1"/>
    <col min="12802" max="12802" width="22" style="62" bestFit="1" customWidth="1"/>
    <col min="12803" max="12803" width="14.42578125" style="62" customWidth="1"/>
    <col min="12804" max="12804" width="16.42578125" style="62" customWidth="1"/>
    <col min="12805" max="13050" width="9.140625" style="62"/>
    <col min="13051" max="13051" width="21.85546875" style="62" customWidth="1"/>
    <col min="13052" max="13052" width="9.140625" style="62"/>
    <col min="13053" max="13053" width="14.7109375" style="62" customWidth="1"/>
    <col min="13054" max="13054" width="12" style="62" customWidth="1"/>
    <col min="13055" max="13055" width="9.140625" style="62"/>
    <col min="13056" max="13056" width="10.42578125" style="62" bestFit="1" customWidth="1"/>
    <col min="13057" max="13057" width="21.7109375" style="62" bestFit="1" customWidth="1"/>
    <col min="13058" max="13058" width="22" style="62" bestFit="1" customWidth="1"/>
    <col min="13059" max="13059" width="14.42578125" style="62" customWidth="1"/>
    <col min="13060" max="13060" width="16.42578125" style="62" customWidth="1"/>
    <col min="13061" max="13306" width="9.140625" style="62"/>
    <col min="13307" max="13307" width="21.85546875" style="62" customWidth="1"/>
    <col min="13308" max="13308" width="9.140625" style="62"/>
    <col min="13309" max="13309" width="14.7109375" style="62" customWidth="1"/>
    <col min="13310" max="13310" width="12" style="62" customWidth="1"/>
    <col min="13311" max="13311" width="9.140625" style="62"/>
    <col min="13312" max="13312" width="10.42578125" style="62" bestFit="1" customWidth="1"/>
    <col min="13313" max="13313" width="21.7109375" style="62" bestFit="1" customWidth="1"/>
    <col min="13314" max="13314" width="22" style="62" bestFit="1" customWidth="1"/>
    <col min="13315" max="13315" width="14.42578125" style="62" customWidth="1"/>
    <col min="13316" max="13316" width="16.42578125" style="62" customWidth="1"/>
    <col min="13317" max="13562" width="9.140625" style="62"/>
    <col min="13563" max="13563" width="21.85546875" style="62" customWidth="1"/>
    <col min="13564" max="13564" width="9.140625" style="62"/>
    <col min="13565" max="13565" width="14.7109375" style="62" customWidth="1"/>
    <col min="13566" max="13566" width="12" style="62" customWidth="1"/>
    <col min="13567" max="13567" width="9.140625" style="62"/>
    <col min="13568" max="13568" width="10.42578125" style="62" bestFit="1" customWidth="1"/>
    <col min="13569" max="13569" width="21.7109375" style="62" bestFit="1" customWidth="1"/>
    <col min="13570" max="13570" width="22" style="62" bestFit="1" customWidth="1"/>
    <col min="13571" max="13571" width="14.42578125" style="62" customWidth="1"/>
    <col min="13572" max="13572" width="16.42578125" style="62" customWidth="1"/>
    <col min="13573" max="13818" width="9.140625" style="62"/>
    <col min="13819" max="13819" width="21.85546875" style="62" customWidth="1"/>
    <col min="13820" max="13820" width="9.140625" style="62"/>
    <col min="13821" max="13821" width="14.7109375" style="62" customWidth="1"/>
    <col min="13822" max="13822" width="12" style="62" customWidth="1"/>
    <col min="13823" max="13823" width="9.140625" style="62"/>
    <col min="13824" max="13824" width="10.42578125" style="62" bestFit="1" customWidth="1"/>
    <col min="13825" max="13825" width="21.7109375" style="62" bestFit="1" customWidth="1"/>
    <col min="13826" max="13826" width="22" style="62" bestFit="1" customWidth="1"/>
    <col min="13827" max="13827" width="14.42578125" style="62" customWidth="1"/>
    <col min="13828" max="13828" width="16.42578125" style="62" customWidth="1"/>
    <col min="13829" max="14074" width="9.140625" style="62"/>
    <col min="14075" max="14075" width="21.85546875" style="62" customWidth="1"/>
    <col min="14076" max="14076" width="9.140625" style="62"/>
    <col min="14077" max="14077" width="14.7109375" style="62" customWidth="1"/>
    <col min="14078" max="14078" width="12" style="62" customWidth="1"/>
    <col min="14079" max="14079" width="9.140625" style="62"/>
    <col min="14080" max="14080" width="10.42578125" style="62" bestFit="1" customWidth="1"/>
    <col min="14081" max="14081" width="21.7109375" style="62" bestFit="1" customWidth="1"/>
    <col min="14082" max="14082" width="22" style="62" bestFit="1" customWidth="1"/>
    <col min="14083" max="14083" width="14.42578125" style="62" customWidth="1"/>
    <col min="14084" max="14084" width="16.42578125" style="62" customWidth="1"/>
    <col min="14085" max="14330" width="9.140625" style="62"/>
    <col min="14331" max="14331" width="21.85546875" style="62" customWidth="1"/>
    <col min="14332" max="14332" width="9.140625" style="62"/>
    <col min="14333" max="14333" width="14.7109375" style="62" customWidth="1"/>
    <col min="14334" max="14334" width="12" style="62" customWidth="1"/>
    <col min="14335" max="14335" width="9.140625" style="62"/>
    <col min="14336" max="14336" width="10.42578125" style="62" bestFit="1" customWidth="1"/>
    <col min="14337" max="14337" width="21.7109375" style="62" bestFit="1" customWidth="1"/>
    <col min="14338" max="14338" width="22" style="62" bestFit="1" customWidth="1"/>
    <col min="14339" max="14339" width="14.42578125" style="62" customWidth="1"/>
    <col min="14340" max="14340" width="16.42578125" style="62" customWidth="1"/>
    <col min="14341" max="14586" width="9.140625" style="62"/>
    <col min="14587" max="14587" width="21.85546875" style="62" customWidth="1"/>
    <col min="14588" max="14588" width="9.140625" style="62"/>
    <col min="14589" max="14589" width="14.7109375" style="62" customWidth="1"/>
    <col min="14590" max="14590" width="12" style="62" customWidth="1"/>
    <col min="14591" max="14591" width="9.140625" style="62"/>
    <col min="14592" max="14592" width="10.42578125" style="62" bestFit="1" customWidth="1"/>
    <col min="14593" max="14593" width="21.7109375" style="62" bestFit="1" customWidth="1"/>
    <col min="14594" max="14594" width="22" style="62" bestFit="1" customWidth="1"/>
    <col min="14595" max="14595" width="14.42578125" style="62" customWidth="1"/>
    <col min="14596" max="14596" width="16.42578125" style="62" customWidth="1"/>
    <col min="14597" max="14842" width="9.140625" style="62"/>
    <col min="14843" max="14843" width="21.85546875" style="62" customWidth="1"/>
    <col min="14844" max="14844" width="9.140625" style="62"/>
    <col min="14845" max="14845" width="14.7109375" style="62" customWidth="1"/>
    <col min="14846" max="14846" width="12" style="62" customWidth="1"/>
    <col min="14847" max="14847" width="9.140625" style="62"/>
    <col min="14848" max="14848" width="10.42578125" style="62" bestFit="1" customWidth="1"/>
    <col min="14849" max="14849" width="21.7109375" style="62" bestFit="1" customWidth="1"/>
    <col min="14850" max="14850" width="22" style="62" bestFit="1" customWidth="1"/>
    <col min="14851" max="14851" width="14.42578125" style="62" customWidth="1"/>
    <col min="14852" max="14852" width="16.42578125" style="62" customWidth="1"/>
    <col min="14853" max="15098" width="9.140625" style="62"/>
    <col min="15099" max="15099" width="21.85546875" style="62" customWidth="1"/>
    <col min="15100" max="15100" width="9.140625" style="62"/>
    <col min="15101" max="15101" width="14.7109375" style="62" customWidth="1"/>
    <col min="15102" max="15102" width="12" style="62" customWidth="1"/>
    <col min="15103" max="15103" width="9.140625" style="62"/>
    <col min="15104" max="15104" width="10.42578125" style="62" bestFit="1" customWidth="1"/>
    <col min="15105" max="15105" width="21.7109375" style="62" bestFit="1" customWidth="1"/>
    <col min="15106" max="15106" width="22" style="62" bestFit="1" customWidth="1"/>
    <col min="15107" max="15107" width="14.42578125" style="62" customWidth="1"/>
    <col min="15108" max="15108" width="16.42578125" style="62" customWidth="1"/>
    <col min="15109" max="15354" width="9.140625" style="62"/>
    <col min="15355" max="15355" width="21.85546875" style="62" customWidth="1"/>
    <col min="15356" max="15356" width="9.140625" style="62"/>
    <col min="15357" max="15357" width="14.7109375" style="62" customWidth="1"/>
    <col min="15358" max="15358" width="12" style="62" customWidth="1"/>
    <col min="15359" max="15359" width="9.140625" style="62"/>
    <col min="15360" max="15360" width="10.42578125" style="62" bestFit="1" customWidth="1"/>
    <col min="15361" max="15361" width="21.7109375" style="62" bestFit="1" customWidth="1"/>
    <col min="15362" max="15362" width="22" style="62" bestFit="1" customWidth="1"/>
    <col min="15363" max="15363" width="14.42578125" style="62" customWidth="1"/>
    <col min="15364" max="15364" width="16.42578125" style="62" customWidth="1"/>
    <col min="15365" max="15610" width="9.140625" style="62"/>
    <col min="15611" max="15611" width="21.85546875" style="62" customWidth="1"/>
    <col min="15612" max="15612" width="9.140625" style="62"/>
    <col min="15613" max="15613" width="14.7109375" style="62" customWidth="1"/>
    <col min="15614" max="15614" width="12" style="62" customWidth="1"/>
    <col min="15615" max="15615" width="9.140625" style="62"/>
    <col min="15616" max="15616" width="10.42578125" style="62" bestFit="1" customWidth="1"/>
    <col min="15617" max="15617" width="21.7109375" style="62" bestFit="1" customWidth="1"/>
    <col min="15618" max="15618" width="22" style="62" bestFit="1" customWidth="1"/>
    <col min="15619" max="15619" width="14.42578125" style="62" customWidth="1"/>
    <col min="15620" max="15620" width="16.42578125" style="62" customWidth="1"/>
    <col min="15621" max="15866" width="9.140625" style="62"/>
    <col min="15867" max="15867" width="21.85546875" style="62" customWidth="1"/>
    <col min="15868" max="15868" width="9.140625" style="62"/>
    <col min="15869" max="15869" width="14.7109375" style="62" customWidth="1"/>
    <col min="15870" max="15870" width="12" style="62" customWidth="1"/>
    <col min="15871" max="15871" width="9.140625" style="62"/>
    <col min="15872" max="15872" width="10.42578125" style="62" bestFit="1" customWidth="1"/>
    <col min="15873" max="15873" width="21.7109375" style="62" bestFit="1" customWidth="1"/>
    <col min="15874" max="15874" width="22" style="62" bestFit="1" customWidth="1"/>
    <col min="15875" max="15875" width="14.42578125" style="62" customWidth="1"/>
    <col min="15876" max="15876" width="16.42578125" style="62" customWidth="1"/>
    <col min="15877" max="16122" width="9.140625" style="62"/>
    <col min="16123" max="16123" width="21.85546875" style="62" customWidth="1"/>
    <col min="16124" max="16124" width="9.140625" style="62"/>
    <col min="16125" max="16125" width="14.7109375" style="62" customWidth="1"/>
    <col min="16126" max="16126" width="12" style="62" customWidth="1"/>
    <col min="16127" max="16127" width="9.140625" style="62"/>
    <col min="16128" max="16128" width="10.42578125" style="62" bestFit="1" customWidth="1"/>
    <col min="16129" max="16129" width="21.7109375" style="62" bestFit="1" customWidth="1"/>
    <col min="16130" max="16130" width="22" style="62" bestFit="1" customWidth="1"/>
    <col min="16131" max="16131" width="14.42578125" style="62" customWidth="1"/>
    <col min="16132" max="16132" width="16.42578125" style="62" customWidth="1"/>
    <col min="16133" max="16384" width="9.140625" style="62"/>
  </cols>
  <sheetData>
    <row r="1" spans="2:8" ht="5.25" customHeight="1"/>
    <row r="3" spans="2:8" ht="20.25">
      <c r="C3" s="59" t="s">
        <v>186</v>
      </c>
      <c r="D3" s="60" t="s">
        <v>237</v>
      </c>
    </row>
    <row r="12" spans="2:8">
      <c r="D12" s="61"/>
    </row>
    <row r="13" spans="2:8" ht="14.25" customHeight="1">
      <c r="B13" s="61"/>
      <c r="C13" s="301" t="s">
        <v>187</v>
      </c>
      <c r="D13" s="302"/>
      <c r="G13" s="63" t="s">
        <v>105</v>
      </c>
      <c r="H13" s="64">
        <f>balanceamento!F4*0.01</f>
        <v>3500</v>
      </c>
    </row>
    <row r="14" spans="2:8" ht="15" customHeight="1">
      <c r="B14" s="65" t="s">
        <v>188</v>
      </c>
      <c r="C14" s="66">
        <f>'Família 5'!M25</f>
        <v>955095.82019999996</v>
      </c>
      <c r="D14" s="67">
        <f>C14/$C$14</f>
        <v>1</v>
      </c>
      <c r="G14" s="63" t="s">
        <v>105</v>
      </c>
      <c r="H14" s="68">
        <f>balanceamento!C2</f>
        <v>4200</v>
      </c>
    </row>
    <row r="15" spans="2:8" ht="9.9499999999999993" customHeight="1">
      <c r="B15" s="65" t="s">
        <v>237</v>
      </c>
      <c r="C15" s="66">
        <f>balanceamento!B4</f>
        <v>5556</v>
      </c>
      <c r="D15" s="67">
        <f>C15/$C$14</f>
        <v>5.8172173749399892E-3</v>
      </c>
      <c r="G15" s="69"/>
      <c r="H15" s="69"/>
    </row>
    <row r="16" spans="2:8">
      <c r="B16" s="63" t="s">
        <v>238</v>
      </c>
      <c r="C16" s="70">
        <f>C21*C19</f>
        <v>1.3228571428571427</v>
      </c>
      <c r="D16" s="71">
        <f>C16/(('Família 5'!F29*'Família 5'!M27)/'Família 5'!M29)</f>
        <v>0.3571614535622612</v>
      </c>
      <c r="G16" s="69"/>
      <c r="H16" s="69"/>
    </row>
    <row r="17" spans="2:17">
      <c r="B17" s="72" t="s">
        <v>238</v>
      </c>
      <c r="C17" s="73">
        <f>'Família 5'!F29*'Família 5'!M27</f>
        <v>1088.9193</v>
      </c>
      <c r="D17" s="74">
        <f>('Família 5'!F29*'Família 5'!M27)/('Família 5'!F29*'Família 5'!M27)</f>
        <v>1</v>
      </c>
    </row>
    <row r="18" spans="2:17">
      <c r="B18" s="61"/>
      <c r="C18" s="313" t="s">
        <v>189</v>
      </c>
      <c r="D18" s="313"/>
    </row>
    <row r="19" spans="2:17">
      <c r="B19" s="65" t="s">
        <v>190</v>
      </c>
      <c r="C19" s="312">
        <f>balanceamento!C4</f>
        <v>21</v>
      </c>
      <c r="D19" s="312"/>
    </row>
    <row r="20" spans="2:17">
      <c r="B20" s="65" t="s">
        <v>191</v>
      </c>
      <c r="C20" s="314">
        <f>C15/C19</f>
        <v>264.57142857142856</v>
      </c>
      <c r="D20" s="314"/>
    </row>
    <row r="21" spans="2:17">
      <c r="B21" s="65" t="s">
        <v>191</v>
      </c>
      <c r="C21" s="315">
        <f>balanceamento!D4/balanceamento!C2</f>
        <v>6.2993197278911561E-2</v>
      </c>
      <c r="D21" s="315"/>
    </row>
    <row r="22" spans="2:17">
      <c r="B22" s="65" t="s">
        <v>191</v>
      </c>
      <c r="C22" s="309">
        <f>balanceamento!G4</f>
        <v>220.47619047619045</v>
      </c>
      <c r="D22" s="309"/>
    </row>
    <row r="23" spans="2:17">
      <c r="B23" s="75" t="s">
        <v>95</v>
      </c>
      <c r="C23" s="303">
        <f>(((D75*60)/C20))*H14</f>
        <v>20226.04177679772</v>
      </c>
      <c r="D23" s="303"/>
    </row>
    <row r="24" spans="2:17">
      <c r="B24" s="75" t="s">
        <v>95</v>
      </c>
      <c r="C24" s="304">
        <f>(D75*60)/C21</f>
        <v>20226.04177679772</v>
      </c>
      <c r="D24" s="304"/>
    </row>
    <row r="25" spans="2:17">
      <c r="B25" s="75" t="s">
        <v>95</v>
      </c>
      <c r="C25" s="305">
        <f>((G75*60)/C22)</f>
        <v>3.3271308956198737</v>
      </c>
      <c r="D25" s="305"/>
    </row>
    <row r="28" spans="2:17">
      <c r="E28" s="77" t="s">
        <v>192</v>
      </c>
    </row>
    <row r="29" spans="2:17">
      <c r="E29" s="77">
        <f>'Família 5'!H28</f>
        <v>1.6287360567385299E-2</v>
      </c>
    </row>
    <row r="30" spans="2:17">
      <c r="E30" s="81">
        <v>0</v>
      </c>
    </row>
    <row r="31" spans="2:17">
      <c r="O31" s="86"/>
      <c r="Q31" s="86"/>
    </row>
    <row r="41" spans="1:22">
      <c r="A41" s="76"/>
    </row>
    <row r="42" spans="1:22" ht="13.5" thickBot="1"/>
    <row r="43" spans="1:22" ht="15" customHeight="1" thickTop="1" thickBot="1">
      <c r="T43" s="306" t="s">
        <v>193</v>
      </c>
      <c r="U43" s="307"/>
      <c r="V43" s="308"/>
    </row>
    <row r="44" spans="1:22" ht="15" customHeight="1" thickTop="1" thickBot="1">
      <c r="T44" s="78"/>
      <c r="V44" s="79"/>
    </row>
    <row r="45" spans="1:22" ht="15" customHeight="1" thickTop="1" thickBot="1">
      <c r="I45" s="81">
        <v>0</v>
      </c>
      <c r="T45" s="310" t="s">
        <v>194</v>
      </c>
      <c r="U45" s="311"/>
      <c r="V45" s="82">
        <v>120</v>
      </c>
    </row>
    <row r="46" spans="1:22" ht="14.25" thickTop="1" thickBot="1">
      <c r="T46" s="293">
        <v>350000</v>
      </c>
      <c r="U46" s="294"/>
      <c r="V46" s="295"/>
    </row>
    <row r="47" spans="1:22" ht="14.25" thickTop="1" thickBot="1">
      <c r="U47" s="83"/>
      <c r="V47" s="84"/>
    </row>
    <row r="48" spans="1:22" ht="15" customHeight="1" thickTop="1" thickBot="1">
      <c r="R48" s="296" t="s">
        <v>252</v>
      </c>
      <c r="S48" s="297"/>
      <c r="T48" s="298" t="s">
        <v>157</v>
      </c>
      <c r="U48" s="299"/>
      <c r="V48" s="85" t="s">
        <v>195</v>
      </c>
    </row>
    <row r="49" spans="1:26" ht="14.25" thickTop="1" thickBot="1">
      <c r="A49" s="86"/>
      <c r="B49" s="86"/>
      <c r="C49" s="86"/>
      <c r="D49" s="281"/>
      <c r="E49" s="281"/>
      <c r="F49" s="86"/>
      <c r="G49" s="86"/>
      <c r="K49" s="86"/>
      <c r="L49" s="86"/>
      <c r="M49" s="86"/>
      <c r="R49" s="300">
        <f>I50+D50</f>
        <v>0</v>
      </c>
      <c r="S49" s="300"/>
      <c r="T49" s="298">
        <f>T46/(Q71*100)</f>
        <v>1</v>
      </c>
      <c r="U49" s="299"/>
      <c r="V49" s="88">
        <f>'Família 5'!M29-'Família 5'!M28</f>
        <v>63</v>
      </c>
    </row>
    <row r="50" spans="1:26" ht="14.25" thickTop="1" thickBot="1">
      <c r="A50" s="87"/>
      <c r="B50" s="87"/>
      <c r="C50" s="239">
        <v>30</v>
      </c>
      <c r="D50" s="278">
        <f>($C$24*((E30*E29)/(V51)))/(G75*60)</f>
        <v>0</v>
      </c>
      <c r="E50" s="278"/>
      <c r="F50" s="86"/>
      <c r="G50" s="86"/>
      <c r="H50" s="87"/>
      <c r="I50" s="89">
        <f>(C24*((I45*E29)/(T49*Q71)))/(L75*60)</f>
        <v>0</v>
      </c>
      <c r="J50" s="87"/>
      <c r="K50" s="86"/>
      <c r="L50" s="279"/>
      <c r="M50" s="279"/>
      <c r="N50" s="87"/>
      <c r="O50" s="87"/>
      <c r="P50" s="87"/>
      <c r="Q50" s="90"/>
      <c r="R50" s="285" t="s">
        <v>196</v>
      </c>
      <c r="S50" s="285"/>
      <c r="U50" s="83"/>
      <c r="V50" s="91"/>
    </row>
    <row r="51" spans="1:26" ht="14.25" thickTop="1" thickBot="1">
      <c r="C51" s="240">
        <v>82</v>
      </c>
      <c r="F51" s="316">
        <v>1272.73</v>
      </c>
      <c r="G51" s="317"/>
      <c r="K51" s="316">
        <v>46.66</v>
      </c>
      <c r="L51" s="318"/>
      <c r="M51" s="317"/>
      <c r="O51" s="276"/>
      <c r="P51" s="276"/>
      <c r="R51" s="282">
        <f>C50+C51+F51+K51</f>
        <v>1431.39</v>
      </c>
      <c r="S51" s="282"/>
      <c r="T51" s="290" t="s">
        <v>197</v>
      </c>
      <c r="U51" s="291"/>
      <c r="V51" s="92">
        <f>((tecelagem!F78+tecelagem!F77)*(T46))/R59</f>
        <v>23030.400000000005</v>
      </c>
    </row>
    <row r="52" spans="1:26" ht="14.25" thickTop="1" thickBot="1">
      <c r="U52" s="83"/>
      <c r="V52" s="91"/>
    </row>
    <row r="53" spans="1:26" ht="14.25" thickTop="1" thickBot="1">
      <c r="T53" s="114" t="s">
        <v>198</v>
      </c>
      <c r="U53" s="114" t="s">
        <v>199</v>
      </c>
      <c r="V53" s="114" t="s">
        <v>200</v>
      </c>
    </row>
    <row r="54" spans="1:26" ht="14.25" thickTop="1" thickBot="1">
      <c r="T54" s="115">
        <f>V51*S63</f>
        <v>22357.912320000003</v>
      </c>
      <c r="U54" s="115">
        <f>V51*S64</f>
        <v>400.72896000000009</v>
      </c>
      <c r="V54" s="115">
        <f>V51*S65</f>
        <v>271.75872000000004</v>
      </c>
    </row>
    <row r="55" spans="1:26" ht="13.5" thickTop="1"/>
    <row r="58" spans="1:26">
      <c r="R58" s="292" t="s">
        <v>94</v>
      </c>
      <c r="S58" s="292"/>
    </row>
    <row r="59" spans="1:26">
      <c r="R59" s="288">
        <v>3500</v>
      </c>
      <c r="S59" s="288"/>
    </row>
    <row r="61" spans="1:26">
      <c r="Q61" s="289" t="s">
        <v>239</v>
      </c>
      <c r="R61" s="289"/>
      <c r="S61" s="289"/>
    </row>
    <row r="62" spans="1:26" ht="15" customHeight="1">
      <c r="Q62" s="289" t="s">
        <v>240</v>
      </c>
      <c r="R62" s="289"/>
      <c r="S62" s="117" t="s">
        <v>192</v>
      </c>
      <c r="X62" s="93"/>
      <c r="Y62" s="93"/>
      <c r="Z62" s="80"/>
    </row>
    <row r="63" spans="1:26">
      <c r="Q63" s="289" t="s">
        <v>40</v>
      </c>
      <c r="R63" s="289"/>
      <c r="S63" s="118">
        <v>0.9708</v>
      </c>
      <c r="X63" s="93"/>
      <c r="Y63" s="93"/>
      <c r="Z63" s="80"/>
    </row>
    <row r="64" spans="1:26" ht="15" customHeight="1">
      <c r="Q64" s="289" t="s">
        <v>1</v>
      </c>
      <c r="R64" s="289"/>
      <c r="S64" s="118">
        <v>1.7399999999999999E-2</v>
      </c>
      <c r="Z64" s="80"/>
    </row>
    <row r="65" spans="3:26">
      <c r="Q65" s="289" t="s">
        <v>241</v>
      </c>
      <c r="R65" s="289"/>
      <c r="S65" s="118">
        <v>1.18E-2</v>
      </c>
      <c r="Z65" s="80"/>
    </row>
    <row r="66" spans="3:26" ht="9.9499999999999993" customHeight="1">
      <c r="S66" s="118">
        <f>SUM(S63:S65)</f>
        <v>1</v>
      </c>
      <c r="X66" s="93"/>
      <c r="Z66" s="80"/>
    </row>
    <row r="67" spans="3:26" ht="16.5" customHeight="1">
      <c r="Z67" s="80"/>
    </row>
    <row r="68" spans="3:26">
      <c r="Y68" s="93"/>
      <c r="Z68" s="80"/>
    </row>
    <row r="69" spans="3:26" ht="9.9499999999999993" customHeight="1">
      <c r="X69" s="93"/>
      <c r="Y69" s="93"/>
      <c r="Z69" s="80"/>
    </row>
    <row r="70" spans="3:26" ht="5.25" customHeight="1">
      <c r="X70" s="93"/>
      <c r="Y70" s="93"/>
      <c r="Z70" s="80"/>
    </row>
    <row r="71" spans="3:26">
      <c r="C71" s="280" t="s">
        <v>253</v>
      </c>
      <c r="D71" s="280"/>
      <c r="E71" s="280" t="s">
        <v>254</v>
      </c>
      <c r="F71" s="280"/>
      <c r="G71" s="280"/>
      <c r="H71" s="280"/>
      <c r="I71" s="280"/>
      <c r="J71" s="280" t="s">
        <v>255</v>
      </c>
      <c r="K71" s="280"/>
      <c r="L71" s="280"/>
      <c r="M71" s="280"/>
      <c r="N71" s="280"/>
      <c r="Q71" s="288">
        <v>3500</v>
      </c>
      <c r="R71" s="288"/>
      <c r="X71" s="94"/>
      <c r="Y71" s="93"/>
      <c r="Z71" s="80"/>
    </row>
    <row r="72" spans="3:26" ht="3" customHeight="1">
      <c r="S72" s="80"/>
      <c r="T72" s="80"/>
      <c r="U72" s="80"/>
      <c r="V72" s="80"/>
      <c r="W72" s="80"/>
      <c r="X72" s="93"/>
      <c r="Y72" s="93"/>
      <c r="Z72" s="80"/>
    </row>
    <row r="73" spans="3:26" ht="12.95" customHeight="1">
      <c r="C73" s="95" t="s">
        <v>201</v>
      </c>
      <c r="D73" s="96">
        <f>balanceamento!F12</f>
        <v>21.235050663622093</v>
      </c>
      <c r="E73" s="284" t="s">
        <v>201</v>
      </c>
      <c r="F73" s="284"/>
      <c r="G73" s="277">
        <f>balanceamento!F13</f>
        <v>12.225885751365091</v>
      </c>
      <c r="H73" s="277"/>
      <c r="I73" s="277"/>
      <c r="J73" s="284" t="s">
        <v>201</v>
      </c>
      <c r="K73" s="284"/>
      <c r="L73" s="286">
        <f>balanceamento!F14</f>
        <v>3.6782500295403517</v>
      </c>
      <c r="M73" s="286"/>
      <c r="N73" s="286"/>
    </row>
    <row r="74" spans="3:26" ht="12.95" customHeight="1">
      <c r="C74" s="95" t="s">
        <v>202</v>
      </c>
      <c r="D74" s="236">
        <f>balanceamento!D7</f>
        <v>1</v>
      </c>
      <c r="E74" s="283" t="s">
        <v>202</v>
      </c>
      <c r="F74" s="283"/>
      <c r="G74" s="320">
        <f>balanceamento!D8</f>
        <v>5</v>
      </c>
      <c r="H74" s="320"/>
      <c r="I74" s="320"/>
      <c r="J74" s="284" t="s">
        <v>202</v>
      </c>
      <c r="K74" s="284"/>
      <c r="L74" s="319">
        <f>balanceamento!D9</f>
        <v>1</v>
      </c>
      <c r="M74" s="319"/>
      <c r="N74" s="319"/>
    </row>
    <row r="75" spans="3:26" ht="12.95" customHeight="1">
      <c r="C75" s="95" t="s">
        <v>203</v>
      </c>
      <c r="D75" s="96">
        <f>D73</f>
        <v>21.235050663622093</v>
      </c>
      <c r="E75" s="283" t="s">
        <v>203</v>
      </c>
      <c r="F75" s="283"/>
      <c r="G75" s="277">
        <f>G73</f>
        <v>12.225885751365091</v>
      </c>
      <c r="H75" s="277"/>
      <c r="I75" s="277"/>
      <c r="J75" s="284" t="s">
        <v>203</v>
      </c>
      <c r="K75" s="284"/>
      <c r="L75" s="286">
        <f>L73</f>
        <v>3.6782500295403517</v>
      </c>
      <c r="M75" s="286"/>
      <c r="N75" s="286"/>
    </row>
    <row r="76" spans="3:26" ht="12.95" customHeight="1">
      <c r="C76" s="116" t="s">
        <v>246</v>
      </c>
      <c r="D76" s="97">
        <f>$D$15*D75</f>
        <v>0.12352890567815339</v>
      </c>
      <c r="E76" s="283" t="s">
        <v>246</v>
      </c>
      <c r="F76" s="283"/>
      <c r="G76" s="287">
        <f>$D$15*G75</f>
        <v>7.1120635016872255E-2</v>
      </c>
      <c r="H76" s="287"/>
      <c r="I76" s="287"/>
      <c r="J76" s="284" t="s">
        <v>246</v>
      </c>
      <c r="K76" s="284"/>
      <c r="L76" s="287">
        <f>$D$15*L75</f>
        <v>2.1397179981215663E-2</v>
      </c>
      <c r="M76" s="287"/>
      <c r="N76" s="287"/>
    </row>
    <row r="77" spans="3:26" ht="12.95" customHeight="1">
      <c r="C77" s="229" t="s">
        <v>246</v>
      </c>
      <c r="D77" s="97">
        <f>$D$15*D75</f>
        <v>0.12352890567815339</v>
      </c>
      <c r="E77" s="283" t="s">
        <v>246</v>
      </c>
      <c r="F77" s="283"/>
      <c r="G77" s="287">
        <f>$D$15*G75</f>
        <v>7.1120635016872255E-2</v>
      </c>
      <c r="H77" s="287"/>
      <c r="I77" s="287"/>
      <c r="J77" s="284" t="s">
        <v>246</v>
      </c>
      <c r="K77" s="284"/>
      <c r="L77" s="287">
        <f>$D$15*L75</f>
        <v>2.1397179981215663E-2</v>
      </c>
      <c r="M77" s="287"/>
      <c r="N77" s="287"/>
    </row>
  </sheetData>
  <mergeCells count="56">
    <mergeCell ref="L77:N77"/>
    <mergeCell ref="F51:G51"/>
    <mergeCell ref="K51:M51"/>
    <mergeCell ref="L73:N73"/>
    <mergeCell ref="L74:N74"/>
    <mergeCell ref="E76:F76"/>
    <mergeCell ref="J76:K76"/>
    <mergeCell ref="G77:I77"/>
    <mergeCell ref="G74:I74"/>
    <mergeCell ref="G75:I75"/>
    <mergeCell ref="G76:I76"/>
    <mergeCell ref="T45:U45"/>
    <mergeCell ref="C19:D19"/>
    <mergeCell ref="C18:D18"/>
    <mergeCell ref="C20:D20"/>
    <mergeCell ref="C21:D21"/>
    <mergeCell ref="C13:D13"/>
    <mergeCell ref="C23:D23"/>
    <mergeCell ref="C24:D24"/>
    <mergeCell ref="C25:D25"/>
    <mergeCell ref="T43:V43"/>
    <mergeCell ref="C22:D22"/>
    <mergeCell ref="T46:V46"/>
    <mergeCell ref="R48:S48"/>
    <mergeCell ref="T48:U48"/>
    <mergeCell ref="R49:S49"/>
    <mergeCell ref="T49:U49"/>
    <mergeCell ref="Q62:R62"/>
    <mergeCell ref="Q63:R63"/>
    <mergeCell ref="Q64:R64"/>
    <mergeCell ref="Q65:R65"/>
    <mergeCell ref="T51:U51"/>
    <mergeCell ref="R58:S58"/>
    <mergeCell ref="D49:E49"/>
    <mergeCell ref="R51:S51"/>
    <mergeCell ref="E77:F77"/>
    <mergeCell ref="J77:K77"/>
    <mergeCell ref="E74:F74"/>
    <mergeCell ref="J74:K74"/>
    <mergeCell ref="E75:F75"/>
    <mergeCell ref="J75:K75"/>
    <mergeCell ref="R50:S50"/>
    <mergeCell ref="L75:N75"/>
    <mergeCell ref="L76:N76"/>
    <mergeCell ref="R59:S59"/>
    <mergeCell ref="Q71:R71"/>
    <mergeCell ref="E73:F73"/>
    <mergeCell ref="J73:K73"/>
    <mergeCell ref="Q61:S61"/>
    <mergeCell ref="O51:P51"/>
    <mergeCell ref="G73:I73"/>
    <mergeCell ref="D50:E50"/>
    <mergeCell ref="L50:M50"/>
    <mergeCell ref="C71:D71"/>
    <mergeCell ref="J71:N71"/>
    <mergeCell ref="E71:I71"/>
  </mergeCells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Z77"/>
  <sheetViews>
    <sheetView showGridLines="0" workbookViewId="0"/>
  </sheetViews>
  <sheetFormatPr defaultRowHeight="12.75"/>
  <cols>
    <col min="1" max="1" width="21.7109375" style="62" bestFit="1" customWidth="1"/>
    <col min="2" max="2" width="16.28515625" style="62" bestFit="1" customWidth="1"/>
    <col min="3" max="3" width="16" style="62" customWidth="1"/>
    <col min="4" max="4" width="21.28515625" style="62" customWidth="1"/>
    <col min="5" max="5" width="9.7109375" style="62" bestFit="1" customWidth="1"/>
    <col min="6" max="6" width="9.140625" style="62"/>
    <col min="7" max="7" width="8.28515625" style="62" customWidth="1"/>
    <col min="8" max="8" width="15.5703125" style="62" bestFit="1" customWidth="1"/>
    <col min="9" max="13" width="9.140625" style="62"/>
    <col min="14" max="14" width="11.42578125" style="62" bestFit="1" customWidth="1"/>
    <col min="15" max="15" width="11.28515625" style="62" bestFit="1" customWidth="1"/>
    <col min="16" max="16" width="10" style="62" bestFit="1" customWidth="1"/>
    <col min="17" max="17" width="13.28515625" style="62" bestFit="1" customWidth="1"/>
    <col min="18" max="19" width="11.42578125" style="62" bestFit="1" customWidth="1"/>
    <col min="20" max="20" width="13.28515625" style="62" bestFit="1" customWidth="1"/>
    <col min="21" max="22" width="11.42578125" style="62" bestFit="1" customWidth="1"/>
    <col min="23" max="23" width="9.7109375" style="62" bestFit="1" customWidth="1"/>
    <col min="24" max="250" width="9.140625" style="62"/>
    <col min="251" max="251" width="21.85546875" style="62" customWidth="1"/>
    <col min="252" max="252" width="9.140625" style="62"/>
    <col min="253" max="253" width="14.7109375" style="62" customWidth="1"/>
    <col min="254" max="254" width="12" style="62" customWidth="1"/>
    <col min="255" max="255" width="9.140625" style="62"/>
    <col min="256" max="256" width="10.42578125" style="62" bestFit="1" customWidth="1"/>
    <col min="257" max="257" width="21.7109375" style="62" bestFit="1" customWidth="1"/>
    <col min="258" max="258" width="22" style="62" bestFit="1" customWidth="1"/>
    <col min="259" max="259" width="14.42578125" style="62" customWidth="1"/>
    <col min="260" max="260" width="16.42578125" style="62" customWidth="1"/>
    <col min="261" max="506" width="9.140625" style="62"/>
    <col min="507" max="507" width="21.85546875" style="62" customWidth="1"/>
    <col min="508" max="508" width="9.140625" style="62"/>
    <col min="509" max="509" width="14.7109375" style="62" customWidth="1"/>
    <col min="510" max="510" width="12" style="62" customWidth="1"/>
    <col min="511" max="511" width="9.140625" style="62"/>
    <col min="512" max="512" width="10.42578125" style="62" bestFit="1" customWidth="1"/>
    <col min="513" max="513" width="21.7109375" style="62" bestFit="1" customWidth="1"/>
    <col min="514" max="514" width="22" style="62" bestFit="1" customWidth="1"/>
    <col min="515" max="515" width="14.42578125" style="62" customWidth="1"/>
    <col min="516" max="516" width="16.42578125" style="62" customWidth="1"/>
    <col min="517" max="762" width="9.140625" style="62"/>
    <col min="763" max="763" width="21.85546875" style="62" customWidth="1"/>
    <col min="764" max="764" width="9.140625" style="62"/>
    <col min="765" max="765" width="14.7109375" style="62" customWidth="1"/>
    <col min="766" max="766" width="12" style="62" customWidth="1"/>
    <col min="767" max="767" width="9.140625" style="62"/>
    <col min="768" max="768" width="10.42578125" style="62" bestFit="1" customWidth="1"/>
    <col min="769" max="769" width="21.7109375" style="62" bestFit="1" customWidth="1"/>
    <col min="770" max="770" width="22" style="62" bestFit="1" customWidth="1"/>
    <col min="771" max="771" width="14.42578125" style="62" customWidth="1"/>
    <col min="772" max="772" width="16.42578125" style="62" customWidth="1"/>
    <col min="773" max="1018" width="9.140625" style="62"/>
    <col min="1019" max="1019" width="21.85546875" style="62" customWidth="1"/>
    <col min="1020" max="1020" width="9.140625" style="62"/>
    <col min="1021" max="1021" width="14.7109375" style="62" customWidth="1"/>
    <col min="1022" max="1022" width="12" style="62" customWidth="1"/>
    <col min="1023" max="1023" width="9.140625" style="62"/>
    <col min="1024" max="1024" width="10.42578125" style="62" bestFit="1" customWidth="1"/>
    <col min="1025" max="1025" width="21.7109375" style="62" bestFit="1" customWidth="1"/>
    <col min="1026" max="1026" width="22" style="62" bestFit="1" customWidth="1"/>
    <col min="1027" max="1027" width="14.42578125" style="62" customWidth="1"/>
    <col min="1028" max="1028" width="16.42578125" style="62" customWidth="1"/>
    <col min="1029" max="1274" width="9.140625" style="62"/>
    <col min="1275" max="1275" width="21.85546875" style="62" customWidth="1"/>
    <col min="1276" max="1276" width="9.140625" style="62"/>
    <col min="1277" max="1277" width="14.7109375" style="62" customWidth="1"/>
    <col min="1278" max="1278" width="12" style="62" customWidth="1"/>
    <col min="1279" max="1279" width="9.140625" style="62"/>
    <col min="1280" max="1280" width="10.42578125" style="62" bestFit="1" customWidth="1"/>
    <col min="1281" max="1281" width="21.7109375" style="62" bestFit="1" customWidth="1"/>
    <col min="1282" max="1282" width="22" style="62" bestFit="1" customWidth="1"/>
    <col min="1283" max="1283" width="14.42578125" style="62" customWidth="1"/>
    <col min="1284" max="1284" width="16.42578125" style="62" customWidth="1"/>
    <col min="1285" max="1530" width="9.140625" style="62"/>
    <col min="1531" max="1531" width="21.85546875" style="62" customWidth="1"/>
    <col min="1532" max="1532" width="9.140625" style="62"/>
    <col min="1533" max="1533" width="14.7109375" style="62" customWidth="1"/>
    <col min="1534" max="1534" width="12" style="62" customWidth="1"/>
    <col min="1535" max="1535" width="9.140625" style="62"/>
    <col min="1536" max="1536" width="10.42578125" style="62" bestFit="1" customWidth="1"/>
    <col min="1537" max="1537" width="21.7109375" style="62" bestFit="1" customWidth="1"/>
    <col min="1538" max="1538" width="22" style="62" bestFit="1" customWidth="1"/>
    <col min="1539" max="1539" width="14.42578125" style="62" customWidth="1"/>
    <col min="1540" max="1540" width="16.42578125" style="62" customWidth="1"/>
    <col min="1541" max="1786" width="9.140625" style="62"/>
    <col min="1787" max="1787" width="21.85546875" style="62" customWidth="1"/>
    <col min="1788" max="1788" width="9.140625" style="62"/>
    <col min="1789" max="1789" width="14.7109375" style="62" customWidth="1"/>
    <col min="1790" max="1790" width="12" style="62" customWidth="1"/>
    <col min="1791" max="1791" width="9.140625" style="62"/>
    <col min="1792" max="1792" width="10.42578125" style="62" bestFit="1" customWidth="1"/>
    <col min="1793" max="1793" width="21.7109375" style="62" bestFit="1" customWidth="1"/>
    <col min="1794" max="1794" width="22" style="62" bestFit="1" customWidth="1"/>
    <col min="1795" max="1795" width="14.42578125" style="62" customWidth="1"/>
    <col min="1796" max="1796" width="16.42578125" style="62" customWidth="1"/>
    <col min="1797" max="2042" width="9.140625" style="62"/>
    <col min="2043" max="2043" width="21.85546875" style="62" customWidth="1"/>
    <col min="2044" max="2044" width="9.140625" style="62"/>
    <col min="2045" max="2045" width="14.7109375" style="62" customWidth="1"/>
    <col min="2046" max="2046" width="12" style="62" customWidth="1"/>
    <col min="2047" max="2047" width="9.140625" style="62"/>
    <col min="2048" max="2048" width="10.42578125" style="62" bestFit="1" customWidth="1"/>
    <col min="2049" max="2049" width="21.7109375" style="62" bestFit="1" customWidth="1"/>
    <col min="2050" max="2050" width="22" style="62" bestFit="1" customWidth="1"/>
    <col min="2051" max="2051" width="14.42578125" style="62" customWidth="1"/>
    <col min="2052" max="2052" width="16.42578125" style="62" customWidth="1"/>
    <col min="2053" max="2298" width="9.140625" style="62"/>
    <col min="2299" max="2299" width="21.85546875" style="62" customWidth="1"/>
    <col min="2300" max="2300" width="9.140625" style="62"/>
    <col min="2301" max="2301" width="14.7109375" style="62" customWidth="1"/>
    <col min="2302" max="2302" width="12" style="62" customWidth="1"/>
    <col min="2303" max="2303" width="9.140625" style="62"/>
    <col min="2304" max="2304" width="10.42578125" style="62" bestFit="1" customWidth="1"/>
    <col min="2305" max="2305" width="21.7109375" style="62" bestFit="1" customWidth="1"/>
    <col min="2306" max="2306" width="22" style="62" bestFit="1" customWidth="1"/>
    <col min="2307" max="2307" width="14.42578125" style="62" customWidth="1"/>
    <col min="2308" max="2308" width="16.42578125" style="62" customWidth="1"/>
    <col min="2309" max="2554" width="9.140625" style="62"/>
    <col min="2555" max="2555" width="21.85546875" style="62" customWidth="1"/>
    <col min="2556" max="2556" width="9.140625" style="62"/>
    <col min="2557" max="2557" width="14.7109375" style="62" customWidth="1"/>
    <col min="2558" max="2558" width="12" style="62" customWidth="1"/>
    <col min="2559" max="2559" width="9.140625" style="62"/>
    <col min="2560" max="2560" width="10.42578125" style="62" bestFit="1" customWidth="1"/>
    <col min="2561" max="2561" width="21.7109375" style="62" bestFit="1" customWidth="1"/>
    <col min="2562" max="2562" width="22" style="62" bestFit="1" customWidth="1"/>
    <col min="2563" max="2563" width="14.42578125" style="62" customWidth="1"/>
    <col min="2564" max="2564" width="16.42578125" style="62" customWidth="1"/>
    <col min="2565" max="2810" width="9.140625" style="62"/>
    <col min="2811" max="2811" width="21.85546875" style="62" customWidth="1"/>
    <col min="2812" max="2812" width="9.140625" style="62"/>
    <col min="2813" max="2813" width="14.7109375" style="62" customWidth="1"/>
    <col min="2814" max="2814" width="12" style="62" customWidth="1"/>
    <col min="2815" max="2815" width="9.140625" style="62"/>
    <col min="2816" max="2816" width="10.42578125" style="62" bestFit="1" customWidth="1"/>
    <col min="2817" max="2817" width="21.7109375" style="62" bestFit="1" customWidth="1"/>
    <col min="2818" max="2818" width="22" style="62" bestFit="1" customWidth="1"/>
    <col min="2819" max="2819" width="14.42578125" style="62" customWidth="1"/>
    <col min="2820" max="2820" width="16.42578125" style="62" customWidth="1"/>
    <col min="2821" max="3066" width="9.140625" style="62"/>
    <col min="3067" max="3067" width="21.85546875" style="62" customWidth="1"/>
    <col min="3068" max="3068" width="9.140625" style="62"/>
    <col min="3069" max="3069" width="14.7109375" style="62" customWidth="1"/>
    <col min="3070" max="3070" width="12" style="62" customWidth="1"/>
    <col min="3071" max="3071" width="9.140625" style="62"/>
    <col min="3072" max="3072" width="10.42578125" style="62" bestFit="1" customWidth="1"/>
    <col min="3073" max="3073" width="21.7109375" style="62" bestFit="1" customWidth="1"/>
    <col min="3074" max="3074" width="22" style="62" bestFit="1" customWidth="1"/>
    <col min="3075" max="3075" width="14.42578125" style="62" customWidth="1"/>
    <col min="3076" max="3076" width="16.42578125" style="62" customWidth="1"/>
    <col min="3077" max="3322" width="9.140625" style="62"/>
    <col min="3323" max="3323" width="21.85546875" style="62" customWidth="1"/>
    <col min="3324" max="3324" width="9.140625" style="62"/>
    <col min="3325" max="3325" width="14.7109375" style="62" customWidth="1"/>
    <col min="3326" max="3326" width="12" style="62" customWidth="1"/>
    <col min="3327" max="3327" width="9.140625" style="62"/>
    <col min="3328" max="3328" width="10.42578125" style="62" bestFit="1" customWidth="1"/>
    <col min="3329" max="3329" width="21.7109375" style="62" bestFit="1" customWidth="1"/>
    <col min="3330" max="3330" width="22" style="62" bestFit="1" customWidth="1"/>
    <col min="3331" max="3331" width="14.42578125" style="62" customWidth="1"/>
    <col min="3332" max="3332" width="16.42578125" style="62" customWidth="1"/>
    <col min="3333" max="3578" width="9.140625" style="62"/>
    <col min="3579" max="3579" width="21.85546875" style="62" customWidth="1"/>
    <col min="3580" max="3580" width="9.140625" style="62"/>
    <col min="3581" max="3581" width="14.7109375" style="62" customWidth="1"/>
    <col min="3582" max="3582" width="12" style="62" customWidth="1"/>
    <col min="3583" max="3583" width="9.140625" style="62"/>
    <col min="3584" max="3584" width="10.42578125" style="62" bestFit="1" customWidth="1"/>
    <col min="3585" max="3585" width="21.7109375" style="62" bestFit="1" customWidth="1"/>
    <col min="3586" max="3586" width="22" style="62" bestFit="1" customWidth="1"/>
    <col min="3587" max="3587" width="14.42578125" style="62" customWidth="1"/>
    <col min="3588" max="3588" width="16.42578125" style="62" customWidth="1"/>
    <col min="3589" max="3834" width="9.140625" style="62"/>
    <col min="3835" max="3835" width="21.85546875" style="62" customWidth="1"/>
    <col min="3836" max="3836" width="9.140625" style="62"/>
    <col min="3837" max="3837" width="14.7109375" style="62" customWidth="1"/>
    <col min="3838" max="3838" width="12" style="62" customWidth="1"/>
    <col min="3839" max="3839" width="9.140625" style="62"/>
    <col min="3840" max="3840" width="10.42578125" style="62" bestFit="1" customWidth="1"/>
    <col min="3841" max="3841" width="21.7109375" style="62" bestFit="1" customWidth="1"/>
    <col min="3842" max="3842" width="22" style="62" bestFit="1" customWidth="1"/>
    <col min="3843" max="3843" width="14.42578125" style="62" customWidth="1"/>
    <col min="3844" max="3844" width="16.42578125" style="62" customWidth="1"/>
    <col min="3845" max="4090" width="9.140625" style="62"/>
    <col min="4091" max="4091" width="21.85546875" style="62" customWidth="1"/>
    <col min="4092" max="4092" width="9.140625" style="62"/>
    <col min="4093" max="4093" width="14.7109375" style="62" customWidth="1"/>
    <col min="4094" max="4094" width="12" style="62" customWidth="1"/>
    <col min="4095" max="4095" width="9.140625" style="62"/>
    <col min="4096" max="4096" width="10.42578125" style="62" bestFit="1" customWidth="1"/>
    <col min="4097" max="4097" width="21.7109375" style="62" bestFit="1" customWidth="1"/>
    <col min="4098" max="4098" width="22" style="62" bestFit="1" customWidth="1"/>
    <col min="4099" max="4099" width="14.42578125" style="62" customWidth="1"/>
    <col min="4100" max="4100" width="16.42578125" style="62" customWidth="1"/>
    <col min="4101" max="4346" width="9.140625" style="62"/>
    <col min="4347" max="4347" width="21.85546875" style="62" customWidth="1"/>
    <col min="4348" max="4348" width="9.140625" style="62"/>
    <col min="4349" max="4349" width="14.7109375" style="62" customWidth="1"/>
    <col min="4350" max="4350" width="12" style="62" customWidth="1"/>
    <col min="4351" max="4351" width="9.140625" style="62"/>
    <col min="4352" max="4352" width="10.42578125" style="62" bestFit="1" customWidth="1"/>
    <col min="4353" max="4353" width="21.7109375" style="62" bestFit="1" customWidth="1"/>
    <col min="4354" max="4354" width="22" style="62" bestFit="1" customWidth="1"/>
    <col min="4355" max="4355" width="14.42578125" style="62" customWidth="1"/>
    <col min="4356" max="4356" width="16.42578125" style="62" customWidth="1"/>
    <col min="4357" max="4602" width="9.140625" style="62"/>
    <col min="4603" max="4603" width="21.85546875" style="62" customWidth="1"/>
    <col min="4604" max="4604" width="9.140625" style="62"/>
    <col min="4605" max="4605" width="14.7109375" style="62" customWidth="1"/>
    <col min="4606" max="4606" width="12" style="62" customWidth="1"/>
    <col min="4607" max="4607" width="9.140625" style="62"/>
    <col min="4608" max="4608" width="10.42578125" style="62" bestFit="1" customWidth="1"/>
    <col min="4609" max="4609" width="21.7109375" style="62" bestFit="1" customWidth="1"/>
    <col min="4610" max="4610" width="22" style="62" bestFit="1" customWidth="1"/>
    <col min="4611" max="4611" width="14.42578125" style="62" customWidth="1"/>
    <col min="4612" max="4612" width="16.42578125" style="62" customWidth="1"/>
    <col min="4613" max="4858" width="9.140625" style="62"/>
    <col min="4859" max="4859" width="21.85546875" style="62" customWidth="1"/>
    <col min="4860" max="4860" width="9.140625" style="62"/>
    <col min="4861" max="4861" width="14.7109375" style="62" customWidth="1"/>
    <col min="4862" max="4862" width="12" style="62" customWidth="1"/>
    <col min="4863" max="4863" width="9.140625" style="62"/>
    <col min="4864" max="4864" width="10.42578125" style="62" bestFit="1" customWidth="1"/>
    <col min="4865" max="4865" width="21.7109375" style="62" bestFit="1" customWidth="1"/>
    <col min="4866" max="4866" width="22" style="62" bestFit="1" customWidth="1"/>
    <col min="4867" max="4867" width="14.42578125" style="62" customWidth="1"/>
    <col min="4868" max="4868" width="16.42578125" style="62" customWidth="1"/>
    <col min="4869" max="5114" width="9.140625" style="62"/>
    <col min="5115" max="5115" width="21.85546875" style="62" customWidth="1"/>
    <col min="5116" max="5116" width="9.140625" style="62"/>
    <col min="5117" max="5117" width="14.7109375" style="62" customWidth="1"/>
    <col min="5118" max="5118" width="12" style="62" customWidth="1"/>
    <col min="5119" max="5119" width="9.140625" style="62"/>
    <col min="5120" max="5120" width="10.42578125" style="62" bestFit="1" customWidth="1"/>
    <col min="5121" max="5121" width="21.7109375" style="62" bestFit="1" customWidth="1"/>
    <col min="5122" max="5122" width="22" style="62" bestFit="1" customWidth="1"/>
    <col min="5123" max="5123" width="14.42578125" style="62" customWidth="1"/>
    <col min="5124" max="5124" width="16.42578125" style="62" customWidth="1"/>
    <col min="5125" max="5370" width="9.140625" style="62"/>
    <col min="5371" max="5371" width="21.85546875" style="62" customWidth="1"/>
    <col min="5372" max="5372" width="9.140625" style="62"/>
    <col min="5373" max="5373" width="14.7109375" style="62" customWidth="1"/>
    <col min="5374" max="5374" width="12" style="62" customWidth="1"/>
    <col min="5375" max="5375" width="9.140625" style="62"/>
    <col min="5376" max="5376" width="10.42578125" style="62" bestFit="1" customWidth="1"/>
    <col min="5377" max="5377" width="21.7109375" style="62" bestFit="1" customWidth="1"/>
    <col min="5378" max="5378" width="22" style="62" bestFit="1" customWidth="1"/>
    <col min="5379" max="5379" width="14.42578125" style="62" customWidth="1"/>
    <col min="5380" max="5380" width="16.42578125" style="62" customWidth="1"/>
    <col min="5381" max="5626" width="9.140625" style="62"/>
    <col min="5627" max="5627" width="21.85546875" style="62" customWidth="1"/>
    <col min="5628" max="5628" width="9.140625" style="62"/>
    <col min="5629" max="5629" width="14.7109375" style="62" customWidth="1"/>
    <col min="5630" max="5630" width="12" style="62" customWidth="1"/>
    <col min="5631" max="5631" width="9.140625" style="62"/>
    <col min="5632" max="5632" width="10.42578125" style="62" bestFit="1" customWidth="1"/>
    <col min="5633" max="5633" width="21.7109375" style="62" bestFit="1" customWidth="1"/>
    <col min="5634" max="5634" width="22" style="62" bestFit="1" customWidth="1"/>
    <col min="5635" max="5635" width="14.42578125" style="62" customWidth="1"/>
    <col min="5636" max="5636" width="16.42578125" style="62" customWidth="1"/>
    <col min="5637" max="5882" width="9.140625" style="62"/>
    <col min="5883" max="5883" width="21.85546875" style="62" customWidth="1"/>
    <col min="5884" max="5884" width="9.140625" style="62"/>
    <col min="5885" max="5885" width="14.7109375" style="62" customWidth="1"/>
    <col min="5886" max="5886" width="12" style="62" customWidth="1"/>
    <col min="5887" max="5887" width="9.140625" style="62"/>
    <col min="5888" max="5888" width="10.42578125" style="62" bestFit="1" customWidth="1"/>
    <col min="5889" max="5889" width="21.7109375" style="62" bestFit="1" customWidth="1"/>
    <col min="5890" max="5890" width="22" style="62" bestFit="1" customWidth="1"/>
    <col min="5891" max="5891" width="14.42578125" style="62" customWidth="1"/>
    <col min="5892" max="5892" width="16.42578125" style="62" customWidth="1"/>
    <col min="5893" max="6138" width="9.140625" style="62"/>
    <col min="6139" max="6139" width="21.85546875" style="62" customWidth="1"/>
    <col min="6140" max="6140" width="9.140625" style="62"/>
    <col min="6141" max="6141" width="14.7109375" style="62" customWidth="1"/>
    <col min="6142" max="6142" width="12" style="62" customWidth="1"/>
    <col min="6143" max="6143" width="9.140625" style="62"/>
    <col min="6144" max="6144" width="10.42578125" style="62" bestFit="1" customWidth="1"/>
    <col min="6145" max="6145" width="21.7109375" style="62" bestFit="1" customWidth="1"/>
    <col min="6146" max="6146" width="22" style="62" bestFit="1" customWidth="1"/>
    <col min="6147" max="6147" width="14.42578125" style="62" customWidth="1"/>
    <col min="6148" max="6148" width="16.42578125" style="62" customWidth="1"/>
    <col min="6149" max="6394" width="9.140625" style="62"/>
    <col min="6395" max="6395" width="21.85546875" style="62" customWidth="1"/>
    <col min="6396" max="6396" width="9.140625" style="62"/>
    <col min="6397" max="6397" width="14.7109375" style="62" customWidth="1"/>
    <col min="6398" max="6398" width="12" style="62" customWidth="1"/>
    <col min="6399" max="6399" width="9.140625" style="62"/>
    <col min="6400" max="6400" width="10.42578125" style="62" bestFit="1" customWidth="1"/>
    <col min="6401" max="6401" width="21.7109375" style="62" bestFit="1" customWidth="1"/>
    <col min="6402" max="6402" width="22" style="62" bestFit="1" customWidth="1"/>
    <col min="6403" max="6403" width="14.42578125" style="62" customWidth="1"/>
    <col min="6404" max="6404" width="16.42578125" style="62" customWidth="1"/>
    <col min="6405" max="6650" width="9.140625" style="62"/>
    <col min="6651" max="6651" width="21.85546875" style="62" customWidth="1"/>
    <col min="6652" max="6652" width="9.140625" style="62"/>
    <col min="6653" max="6653" width="14.7109375" style="62" customWidth="1"/>
    <col min="6654" max="6654" width="12" style="62" customWidth="1"/>
    <col min="6655" max="6655" width="9.140625" style="62"/>
    <col min="6656" max="6656" width="10.42578125" style="62" bestFit="1" customWidth="1"/>
    <col min="6657" max="6657" width="21.7109375" style="62" bestFit="1" customWidth="1"/>
    <col min="6658" max="6658" width="22" style="62" bestFit="1" customWidth="1"/>
    <col min="6659" max="6659" width="14.42578125" style="62" customWidth="1"/>
    <col min="6660" max="6660" width="16.42578125" style="62" customWidth="1"/>
    <col min="6661" max="6906" width="9.140625" style="62"/>
    <col min="6907" max="6907" width="21.85546875" style="62" customWidth="1"/>
    <col min="6908" max="6908" width="9.140625" style="62"/>
    <col min="6909" max="6909" width="14.7109375" style="62" customWidth="1"/>
    <col min="6910" max="6910" width="12" style="62" customWidth="1"/>
    <col min="6911" max="6911" width="9.140625" style="62"/>
    <col min="6912" max="6912" width="10.42578125" style="62" bestFit="1" customWidth="1"/>
    <col min="6913" max="6913" width="21.7109375" style="62" bestFit="1" customWidth="1"/>
    <col min="6914" max="6914" width="22" style="62" bestFit="1" customWidth="1"/>
    <col min="6915" max="6915" width="14.42578125" style="62" customWidth="1"/>
    <col min="6916" max="6916" width="16.42578125" style="62" customWidth="1"/>
    <col min="6917" max="7162" width="9.140625" style="62"/>
    <col min="7163" max="7163" width="21.85546875" style="62" customWidth="1"/>
    <col min="7164" max="7164" width="9.140625" style="62"/>
    <col min="7165" max="7165" width="14.7109375" style="62" customWidth="1"/>
    <col min="7166" max="7166" width="12" style="62" customWidth="1"/>
    <col min="7167" max="7167" width="9.140625" style="62"/>
    <col min="7168" max="7168" width="10.42578125" style="62" bestFit="1" customWidth="1"/>
    <col min="7169" max="7169" width="21.7109375" style="62" bestFit="1" customWidth="1"/>
    <col min="7170" max="7170" width="22" style="62" bestFit="1" customWidth="1"/>
    <col min="7171" max="7171" width="14.42578125" style="62" customWidth="1"/>
    <col min="7172" max="7172" width="16.42578125" style="62" customWidth="1"/>
    <col min="7173" max="7418" width="9.140625" style="62"/>
    <col min="7419" max="7419" width="21.85546875" style="62" customWidth="1"/>
    <col min="7420" max="7420" width="9.140625" style="62"/>
    <col min="7421" max="7421" width="14.7109375" style="62" customWidth="1"/>
    <col min="7422" max="7422" width="12" style="62" customWidth="1"/>
    <col min="7423" max="7423" width="9.140625" style="62"/>
    <col min="7424" max="7424" width="10.42578125" style="62" bestFit="1" customWidth="1"/>
    <col min="7425" max="7425" width="21.7109375" style="62" bestFit="1" customWidth="1"/>
    <col min="7426" max="7426" width="22" style="62" bestFit="1" customWidth="1"/>
    <col min="7427" max="7427" width="14.42578125" style="62" customWidth="1"/>
    <col min="7428" max="7428" width="16.42578125" style="62" customWidth="1"/>
    <col min="7429" max="7674" width="9.140625" style="62"/>
    <col min="7675" max="7675" width="21.85546875" style="62" customWidth="1"/>
    <col min="7676" max="7676" width="9.140625" style="62"/>
    <col min="7677" max="7677" width="14.7109375" style="62" customWidth="1"/>
    <col min="7678" max="7678" width="12" style="62" customWidth="1"/>
    <col min="7679" max="7679" width="9.140625" style="62"/>
    <col min="7680" max="7680" width="10.42578125" style="62" bestFit="1" customWidth="1"/>
    <col min="7681" max="7681" width="21.7109375" style="62" bestFit="1" customWidth="1"/>
    <col min="7682" max="7682" width="22" style="62" bestFit="1" customWidth="1"/>
    <col min="7683" max="7683" width="14.42578125" style="62" customWidth="1"/>
    <col min="7684" max="7684" width="16.42578125" style="62" customWidth="1"/>
    <col min="7685" max="7930" width="9.140625" style="62"/>
    <col min="7931" max="7931" width="21.85546875" style="62" customWidth="1"/>
    <col min="7932" max="7932" width="9.140625" style="62"/>
    <col min="7933" max="7933" width="14.7109375" style="62" customWidth="1"/>
    <col min="7934" max="7934" width="12" style="62" customWidth="1"/>
    <col min="7935" max="7935" width="9.140625" style="62"/>
    <col min="7936" max="7936" width="10.42578125" style="62" bestFit="1" customWidth="1"/>
    <col min="7937" max="7937" width="21.7109375" style="62" bestFit="1" customWidth="1"/>
    <col min="7938" max="7938" width="22" style="62" bestFit="1" customWidth="1"/>
    <col min="7939" max="7939" width="14.42578125" style="62" customWidth="1"/>
    <col min="7940" max="7940" width="16.42578125" style="62" customWidth="1"/>
    <col min="7941" max="8186" width="9.140625" style="62"/>
    <col min="8187" max="8187" width="21.85546875" style="62" customWidth="1"/>
    <col min="8188" max="8188" width="9.140625" style="62"/>
    <col min="8189" max="8189" width="14.7109375" style="62" customWidth="1"/>
    <col min="8190" max="8190" width="12" style="62" customWidth="1"/>
    <col min="8191" max="8191" width="9.140625" style="62"/>
    <col min="8192" max="8192" width="10.42578125" style="62" bestFit="1" customWidth="1"/>
    <col min="8193" max="8193" width="21.7109375" style="62" bestFit="1" customWidth="1"/>
    <col min="8194" max="8194" width="22" style="62" bestFit="1" customWidth="1"/>
    <col min="8195" max="8195" width="14.42578125" style="62" customWidth="1"/>
    <col min="8196" max="8196" width="16.42578125" style="62" customWidth="1"/>
    <col min="8197" max="8442" width="9.140625" style="62"/>
    <col min="8443" max="8443" width="21.85546875" style="62" customWidth="1"/>
    <col min="8444" max="8444" width="9.140625" style="62"/>
    <col min="8445" max="8445" width="14.7109375" style="62" customWidth="1"/>
    <col min="8446" max="8446" width="12" style="62" customWidth="1"/>
    <col min="8447" max="8447" width="9.140625" style="62"/>
    <col min="8448" max="8448" width="10.42578125" style="62" bestFit="1" customWidth="1"/>
    <col min="8449" max="8449" width="21.7109375" style="62" bestFit="1" customWidth="1"/>
    <col min="8450" max="8450" width="22" style="62" bestFit="1" customWidth="1"/>
    <col min="8451" max="8451" width="14.42578125" style="62" customWidth="1"/>
    <col min="8452" max="8452" width="16.42578125" style="62" customWidth="1"/>
    <col min="8453" max="8698" width="9.140625" style="62"/>
    <col min="8699" max="8699" width="21.85546875" style="62" customWidth="1"/>
    <col min="8700" max="8700" width="9.140625" style="62"/>
    <col min="8701" max="8701" width="14.7109375" style="62" customWidth="1"/>
    <col min="8702" max="8702" width="12" style="62" customWidth="1"/>
    <col min="8703" max="8703" width="9.140625" style="62"/>
    <col min="8704" max="8704" width="10.42578125" style="62" bestFit="1" customWidth="1"/>
    <col min="8705" max="8705" width="21.7109375" style="62" bestFit="1" customWidth="1"/>
    <col min="8706" max="8706" width="22" style="62" bestFit="1" customWidth="1"/>
    <col min="8707" max="8707" width="14.42578125" style="62" customWidth="1"/>
    <col min="8708" max="8708" width="16.42578125" style="62" customWidth="1"/>
    <col min="8709" max="8954" width="9.140625" style="62"/>
    <col min="8955" max="8955" width="21.85546875" style="62" customWidth="1"/>
    <col min="8956" max="8956" width="9.140625" style="62"/>
    <col min="8957" max="8957" width="14.7109375" style="62" customWidth="1"/>
    <col min="8958" max="8958" width="12" style="62" customWidth="1"/>
    <col min="8959" max="8959" width="9.140625" style="62"/>
    <col min="8960" max="8960" width="10.42578125" style="62" bestFit="1" customWidth="1"/>
    <col min="8961" max="8961" width="21.7109375" style="62" bestFit="1" customWidth="1"/>
    <col min="8962" max="8962" width="22" style="62" bestFit="1" customWidth="1"/>
    <col min="8963" max="8963" width="14.42578125" style="62" customWidth="1"/>
    <col min="8964" max="8964" width="16.42578125" style="62" customWidth="1"/>
    <col min="8965" max="9210" width="9.140625" style="62"/>
    <col min="9211" max="9211" width="21.85546875" style="62" customWidth="1"/>
    <col min="9212" max="9212" width="9.140625" style="62"/>
    <col min="9213" max="9213" width="14.7109375" style="62" customWidth="1"/>
    <col min="9214" max="9214" width="12" style="62" customWidth="1"/>
    <col min="9215" max="9215" width="9.140625" style="62"/>
    <col min="9216" max="9216" width="10.42578125" style="62" bestFit="1" customWidth="1"/>
    <col min="9217" max="9217" width="21.7109375" style="62" bestFit="1" customWidth="1"/>
    <col min="9218" max="9218" width="22" style="62" bestFit="1" customWidth="1"/>
    <col min="9219" max="9219" width="14.42578125" style="62" customWidth="1"/>
    <col min="9220" max="9220" width="16.42578125" style="62" customWidth="1"/>
    <col min="9221" max="9466" width="9.140625" style="62"/>
    <col min="9467" max="9467" width="21.85546875" style="62" customWidth="1"/>
    <col min="9468" max="9468" width="9.140625" style="62"/>
    <col min="9469" max="9469" width="14.7109375" style="62" customWidth="1"/>
    <col min="9470" max="9470" width="12" style="62" customWidth="1"/>
    <col min="9471" max="9471" width="9.140625" style="62"/>
    <col min="9472" max="9472" width="10.42578125" style="62" bestFit="1" customWidth="1"/>
    <col min="9473" max="9473" width="21.7109375" style="62" bestFit="1" customWidth="1"/>
    <col min="9474" max="9474" width="22" style="62" bestFit="1" customWidth="1"/>
    <col min="9475" max="9475" width="14.42578125" style="62" customWidth="1"/>
    <col min="9476" max="9476" width="16.42578125" style="62" customWidth="1"/>
    <col min="9477" max="9722" width="9.140625" style="62"/>
    <col min="9723" max="9723" width="21.85546875" style="62" customWidth="1"/>
    <col min="9724" max="9724" width="9.140625" style="62"/>
    <col min="9725" max="9725" width="14.7109375" style="62" customWidth="1"/>
    <col min="9726" max="9726" width="12" style="62" customWidth="1"/>
    <col min="9727" max="9727" width="9.140625" style="62"/>
    <col min="9728" max="9728" width="10.42578125" style="62" bestFit="1" customWidth="1"/>
    <col min="9729" max="9729" width="21.7109375" style="62" bestFit="1" customWidth="1"/>
    <col min="9730" max="9730" width="22" style="62" bestFit="1" customWidth="1"/>
    <col min="9731" max="9731" width="14.42578125" style="62" customWidth="1"/>
    <col min="9732" max="9732" width="16.42578125" style="62" customWidth="1"/>
    <col min="9733" max="9978" width="9.140625" style="62"/>
    <col min="9979" max="9979" width="21.85546875" style="62" customWidth="1"/>
    <col min="9980" max="9980" width="9.140625" style="62"/>
    <col min="9981" max="9981" width="14.7109375" style="62" customWidth="1"/>
    <col min="9982" max="9982" width="12" style="62" customWidth="1"/>
    <col min="9983" max="9983" width="9.140625" style="62"/>
    <col min="9984" max="9984" width="10.42578125" style="62" bestFit="1" customWidth="1"/>
    <col min="9985" max="9985" width="21.7109375" style="62" bestFit="1" customWidth="1"/>
    <col min="9986" max="9986" width="22" style="62" bestFit="1" customWidth="1"/>
    <col min="9987" max="9987" width="14.42578125" style="62" customWidth="1"/>
    <col min="9988" max="9988" width="16.42578125" style="62" customWidth="1"/>
    <col min="9989" max="10234" width="9.140625" style="62"/>
    <col min="10235" max="10235" width="21.85546875" style="62" customWidth="1"/>
    <col min="10236" max="10236" width="9.140625" style="62"/>
    <col min="10237" max="10237" width="14.7109375" style="62" customWidth="1"/>
    <col min="10238" max="10238" width="12" style="62" customWidth="1"/>
    <col min="10239" max="10239" width="9.140625" style="62"/>
    <col min="10240" max="10240" width="10.42578125" style="62" bestFit="1" customWidth="1"/>
    <col min="10241" max="10241" width="21.7109375" style="62" bestFit="1" customWidth="1"/>
    <col min="10242" max="10242" width="22" style="62" bestFit="1" customWidth="1"/>
    <col min="10243" max="10243" width="14.42578125" style="62" customWidth="1"/>
    <col min="10244" max="10244" width="16.42578125" style="62" customWidth="1"/>
    <col min="10245" max="10490" width="9.140625" style="62"/>
    <col min="10491" max="10491" width="21.85546875" style="62" customWidth="1"/>
    <col min="10492" max="10492" width="9.140625" style="62"/>
    <col min="10493" max="10493" width="14.7109375" style="62" customWidth="1"/>
    <col min="10494" max="10494" width="12" style="62" customWidth="1"/>
    <col min="10495" max="10495" width="9.140625" style="62"/>
    <col min="10496" max="10496" width="10.42578125" style="62" bestFit="1" customWidth="1"/>
    <col min="10497" max="10497" width="21.7109375" style="62" bestFit="1" customWidth="1"/>
    <col min="10498" max="10498" width="22" style="62" bestFit="1" customWidth="1"/>
    <col min="10499" max="10499" width="14.42578125" style="62" customWidth="1"/>
    <col min="10500" max="10500" width="16.42578125" style="62" customWidth="1"/>
    <col min="10501" max="10746" width="9.140625" style="62"/>
    <col min="10747" max="10747" width="21.85546875" style="62" customWidth="1"/>
    <col min="10748" max="10748" width="9.140625" style="62"/>
    <col min="10749" max="10749" width="14.7109375" style="62" customWidth="1"/>
    <col min="10750" max="10750" width="12" style="62" customWidth="1"/>
    <col min="10751" max="10751" width="9.140625" style="62"/>
    <col min="10752" max="10752" width="10.42578125" style="62" bestFit="1" customWidth="1"/>
    <col min="10753" max="10753" width="21.7109375" style="62" bestFit="1" customWidth="1"/>
    <col min="10754" max="10754" width="22" style="62" bestFit="1" customWidth="1"/>
    <col min="10755" max="10755" width="14.42578125" style="62" customWidth="1"/>
    <col min="10756" max="10756" width="16.42578125" style="62" customWidth="1"/>
    <col min="10757" max="11002" width="9.140625" style="62"/>
    <col min="11003" max="11003" width="21.85546875" style="62" customWidth="1"/>
    <col min="11004" max="11004" width="9.140625" style="62"/>
    <col min="11005" max="11005" width="14.7109375" style="62" customWidth="1"/>
    <col min="11006" max="11006" width="12" style="62" customWidth="1"/>
    <col min="11007" max="11007" width="9.140625" style="62"/>
    <col min="11008" max="11008" width="10.42578125" style="62" bestFit="1" customWidth="1"/>
    <col min="11009" max="11009" width="21.7109375" style="62" bestFit="1" customWidth="1"/>
    <col min="11010" max="11010" width="22" style="62" bestFit="1" customWidth="1"/>
    <col min="11011" max="11011" width="14.42578125" style="62" customWidth="1"/>
    <col min="11012" max="11012" width="16.42578125" style="62" customWidth="1"/>
    <col min="11013" max="11258" width="9.140625" style="62"/>
    <col min="11259" max="11259" width="21.85546875" style="62" customWidth="1"/>
    <col min="11260" max="11260" width="9.140625" style="62"/>
    <col min="11261" max="11261" width="14.7109375" style="62" customWidth="1"/>
    <col min="11262" max="11262" width="12" style="62" customWidth="1"/>
    <col min="11263" max="11263" width="9.140625" style="62"/>
    <col min="11264" max="11264" width="10.42578125" style="62" bestFit="1" customWidth="1"/>
    <col min="11265" max="11265" width="21.7109375" style="62" bestFit="1" customWidth="1"/>
    <col min="11266" max="11266" width="22" style="62" bestFit="1" customWidth="1"/>
    <col min="11267" max="11267" width="14.42578125" style="62" customWidth="1"/>
    <col min="11268" max="11268" width="16.42578125" style="62" customWidth="1"/>
    <col min="11269" max="11514" width="9.140625" style="62"/>
    <col min="11515" max="11515" width="21.85546875" style="62" customWidth="1"/>
    <col min="11516" max="11516" width="9.140625" style="62"/>
    <col min="11517" max="11517" width="14.7109375" style="62" customWidth="1"/>
    <col min="11518" max="11518" width="12" style="62" customWidth="1"/>
    <col min="11519" max="11519" width="9.140625" style="62"/>
    <col min="11520" max="11520" width="10.42578125" style="62" bestFit="1" customWidth="1"/>
    <col min="11521" max="11521" width="21.7109375" style="62" bestFit="1" customWidth="1"/>
    <col min="11522" max="11522" width="22" style="62" bestFit="1" customWidth="1"/>
    <col min="11523" max="11523" width="14.42578125" style="62" customWidth="1"/>
    <col min="11524" max="11524" width="16.42578125" style="62" customWidth="1"/>
    <col min="11525" max="11770" width="9.140625" style="62"/>
    <col min="11771" max="11771" width="21.85546875" style="62" customWidth="1"/>
    <col min="11772" max="11772" width="9.140625" style="62"/>
    <col min="11773" max="11773" width="14.7109375" style="62" customWidth="1"/>
    <col min="11774" max="11774" width="12" style="62" customWidth="1"/>
    <col min="11775" max="11775" width="9.140625" style="62"/>
    <col min="11776" max="11776" width="10.42578125" style="62" bestFit="1" customWidth="1"/>
    <col min="11777" max="11777" width="21.7109375" style="62" bestFit="1" customWidth="1"/>
    <col min="11778" max="11778" width="22" style="62" bestFit="1" customWidth="1"/>
    <col min="11779" max="11779" width="14.42578125" style="62" customWidth="1"/>
    <col min="11780" max="11780" width="16.42578125" style="62" customWidth="1"/>
    <col min="11781" max="12026" width="9.140625" style="62"/>
    <col min="12027" max="12027" width="21.85546875" style="62" customWidth="1"/>
    <col min="12028" max="12028" width="9.140625" style="62"/>
    <col min="12029" max="12029" width="14.7109375" style="62" customWidth="1"/>
    <col min="12030" max="12030" width="12" style="62" customWidth="1"/>
    <col min="12031" max="12031" width="9.140625" style="62"/>
    <col min="12032" max="12032" width="10.42578125" style="62" bestFit="1" customWidth="1"/>
    <col min="12033" max="12033" width="21.7109375" style="62" bestFit="1" customWidth="1"/>
    <col min="12034" max="12034" width="22" style="62" bestFit="1" customWidth="1"/>
    <col min="12035" max="12035" width="14.42578125" style="62" customWidth="1"/>
    <col min="12036" max="12036" width="16.42578125" style="62" customWidth="1"/>
    <col min="12037" max="12282" width="9.140625" style="62"/>
    <col min="12283" max="12283" width="21.85546875" style="62" customWidth="1"/>
    <col min="12284" max="12284" width="9.140625" style="62"/>
    <col min="12285" max="12285" width="14.7109375" style="62" customWidth="1"/>
    <col min="12286" max="12286" width="12" style="62" customWidth="1"/>
    <col min="12287" max="12287" width="9.140625" style="62"/>
    <col min="12288" max="12288" width="10.42578125" style="62" bestFit="1" customWidth="1"/>
    <col min="12289" max="12289" width="21.7109375" style="62" bestFit="1" customWidth="1"/>
    <col min="12290" max="12290" width="22" style="62" bestFit="1" customWidth="1"/>
    <col min="12291" max="12291" width="14.42578125" style="62" customWidth="1"/>
    <col min="12292" max="12292" width="16.42578125" style="62" customWidth="1"/>
    <col min="12293" max="12538" width="9.140625" style="62"/>
    <col min="12539" max="12539" width="21.85546875" style="62" customWidth="1"/>
    <col min="12540" max="12540" width="9.140625" style="62"/>
    <col min="12541" max="12541" width="14.7109375" style="62" customWidth="1"/>
    <col min="12542" max="12542" width="12" style="62" customWidth="1"/>
    <col min="12543" max="12543" width="9.140625" style="62"/>
    <col min="12544" max="12544" width="10.42578125" style="62" bestFit="1" customWidth="1"/>
    <col min="12545" max="12545" width="21.7109375" style="62" bestFit="1" customWidth="1"/>
    <col min="12546" max="12546" width="22" style="62" bestFit="1" customWidth="1"/>
    <col min="12547" max="12547" width="14.42578125" style="62" customWidth="1"/>
    <col min="12548" max="12548" width="16.42578125" style="62" customWidth="1"/>
    <col min="12549" max="12794" width="9.140625" style="62"/>
    <col min="12795" max="12795" width="21.85546875" style="62" customWidth="1"/>
    <col min="12796" max="12796" width="9.140625" style="62"/>
    <col min="12797" max="12797" width="14.7109375" style="62" customWidth="1"/>
    <col min="12798" max="12798" width="12" style="62" customWidth="1"/>
    <col min="12799" max="12799" width="9.140625" style="62"/>
    <col min="12800" max="12800" width="10.42578125" style="62" bestFit="1" customWidth="1"/>
    <col min="12801" max="12801" width="21.7109375" style="62" bestFit="1" customWidth="1"/>
    <col min="12802" max="12802" width="22" style="62" bestFit="1" customWidth="1"/>
    <col min="12803" max="12803" width="14.42578125" style="62" customWidth="1"/>
    <col min="12804" max="12804" width="16.42578125" style="62" customWidth="1"/>
    <col min="12805" max="13050" width="9.140625" style="62"/>
    <col min="13051" max="13051" width="21.85546875" style="62" customWidth="1"/>
    <col min="13052" max="13052" width="9.140625" style="62"/>
    <col min="13053" max="13053" width="14.7109375" style="62" customWidth="1"/>
    <col min="13054" max="13054" width="12" style="62" customWidth="1"/>
    <col min="13055" max="13055" width="9.140625" style="62"/>
    <col min="13056" max="13056" width="10.42578125" style="62" bestFit="1" customWidth="1"/>
    <col min="13057" max="13057" width="21.7109375" style="62" bestFit="1" customWidth="1"/>
    <col min="13058" max="13058" width="22" style="62" bestFit="1" customWidth="1"/>
    <col min="13059" max="13059" width="14.42578125" style="62" customWidth="1"/>
    <col min="13060" max="13060" width="16.42578125" style="62" customWidth="1"/>
    <col min="13061" max="13306" width="9.140625" style="62"/>
    <col min="13307" max="13307" width="21.85546875" style="62" customWidth="1"/>
    <col min="13308" max="13308" width="9.140625" style="62"/>
    <col min="13309" max="13309" width="14.7109375" style="62" customWidth="1"/>
    <col min="13310" max="13310" width="12" style="62" customWidth="1"/>
    <col min="13311" max="13311" width="9.140625" style="62"/>
    <col min="13312" max="13312" width="10.42578125" style="62" bestFit="1" customWidth="1"/>
    <col min="13313" max="13313" width="21.7109375" style="62" bestFit="1" customWidth="1"/>
    <col min="13314" max="13314" width="22" style="62" bestFit="1" customWidth="1"/>
    <col min="13315" max="13315" width="14.42578125" style="62" customWidth="1"/>
    <col min="13316" max="13316" width="16.42578125" style="62" customWidth="1"/>
    <col min="13317" max="13562" width="9.140625" style="62"/>
    <col min="13563" max="13563" width="21.85546875" style="62" customWidth="1"/>
    <col min="13564" max="13564" width="9.140625" style="62"/>
    <col min="13565" max="13565" width="14.7109375" style="62" customWidth="1"/>
    <col min="13566" max="13566" width="12" style="62" customWidth="1"/>
    <col min="13567" max="13567" width="9.140625" style="62"/>
    <col min="13568" max="13568" width="10.42578125" style="62" bestFit="1" customWidth="1"/>
    <col min="13569" max="13569" width="21.7109375" style="62" bestFit="1" customWidth="1"/>
    <col min="13570" max="13570" width="22" style="62" bestFit="1" customWidth="1"/>
    <col min="13571" max="13571" width="14.42578125" style="62" customWidth="1"/>
    <col min="13572" max="13572" width="16.42578125" style="62" customWidth="1"/>
    <col min="13573" max="13818" width="9.140625" style="62"/>
    <col min="13819" max="13819" width="21.85546875" style="62" customWidth="1"/>
    <col min="13820" max="13820" width="9.140625" style="62"/>
    <col min="13821" max="13821" width="14.7109375" style="62" customWidth="1"/>
    <col min="13822" max="13822" width="12" style="62" customWidth="1"/>
    <col min="13823" max="13823" width="9.140625" style="62"/>
    <col min="13824" max="13824" width="10.42578125" style="62" bestFit="1" customWidth="1"/>
    <col min="13825" max="13825" width="21.7109375" style="62" bestFit="1" customWidth="1"/>
    <col min="13826" max="13826" width="22" style="62" bestFit="1" customWidth="1"/>
    <col min="13827" max="13827" width="14.42578125" style="62" customWidth="1"/>
    <col min="13828" max="13828" width="16.42578125" style="62" customWidth="1"/>
    <col min="13829" max="14074" width="9.140625" style="62"/>
    <col min="14075" max="14075" width="21.85546875" style="62" customWidth="1"/>
    <col min="14076" max="14076" width="9.140625" style="62"/>
    <col min="14077" max="14077" width="14.7109375" style="62" customWidth="1"/>
    <col min="14078" max="14078" width="12" style="62" customWidth="1"/>
    <col min="14079" max="14079" width="9.140625" style="62"/>
    <col min="14080" max="14080" width="10.42578125" style="62" bestFit="1" customWidth="1"/>
    <col min="14081" max="14081" width="21.7109375" style="62" bestFit="1" customWidth="1"/>
    <col min="14082" max="14082" width="22" style="62" bestFit="1" customWidth="1"/>
    <col min="14083" max="14083" width="14.42578125" style="62" customWidth="1"/>
    <col min="14084" max="14084" width="16.42578125" style="62" customWidth="1"/>
    <col min="14085" max="14330" width="9.140625" style="62"/>
    <col min="14331" max="14331" width="21.85546875" style="62" customWidth="1"/>
    <col min="14332" max="14332" width="9.140625" style="62"/>
    <col min="14333" max="14333" width="14.7109375" style="62" customWidth="1"/>
    <col min="14334" max="14334" width="12" style="62" customWidth="1"/>
    <col min="14335" max="14335" width="9.140625" style="62"/>
    <col min="14336" max="14336" width="10.42578125" style="62" bestFit="1" customWidth="1"/>
    <col min="14337" max="14337" width="21.7109375" style="62" bestFit="1" customWidth="1"/>
    <col min="14338" max="14338" width="22" style="62" bestFit="1" customWidth="1"/>
    <col min="14339" max="14339" width="14.42578125" style="62" customWidth="1"/>
    <col min="14340" max="14340" width="16.42578125" style="62" customWidth="1"/>
    <col min="14341" max="14586" width="9.140625" style="62"/>
    <col min="14587" max="14587" width="21.85546875" style="62" customWidth="1"/>
    <col min="14588" max="14588" width="9.140625" style="62"/>
    <col min="14589" max="14589" width="14.7109375" style="62" customWidth="1"/>
    <col min="14590" max="14590" width="12" style="62" customWidth="1"/>
    <col min="14591" max="14591" width="9.140625" style="62"/>
    <col min="14592" max="14592" width="10.42578125" style="62" bestFit="1" customWidth="1"/>
    <col min="14593" max="14593" width="21.7109375" style="62" bestFit="1" customWidth="1"/>
    <col min="14594" max="14594" width="22" style="62" bestFit="1" customWidth="1"/>
    <col min="14595" max="14595" width="14.42578125" style="62" customWidth="1"/>
    <col min="14596" max="14596" width="16.42578125" style="62" customWidth="1"/>
    <col min="14597" max="14842" width="9.140625" style="62"/>
    <col min="14843" max="14843" width="21.85546875" style="62" customWidth="1"/>
    <col min="14844" max="14844" width="9.140625" style="62"/>
    <col min="14845" max="14845" width="14.7109375" style="62" customWidth="1"/>
    <col min="14846" max="14846" width="12" style="62" customWidth="1"/>
    <col min="14847" max="14847" width="9.140625" style="62"/>
    <col min="14848" max="14848" width="10.42578125" style="62" bestFit="1" customWidth="1"/>
    <col min="14849" max="14849" width="21.7109375" style="62" bestFit="1" customWidth="1"/>
    <col min="14850" max="14850" width="22" style="62" bestFit="1" customWidth="1"/>
    <col min="14851" max="14851" width="14.42578125" style="62" customWidth="1"/>
    <col min="14852" max="14852" width="16.42578125" style="62" customWidth="1"/>
    <col min="14853" max="15098" width="9.140625" style="62"/>
    <col min="15099" max="15099" width="21.85546875" style="62" customWidth="1"/>
    <col min="15100" max="15100" width="9.140625" style="62"/>
    <col min="15101" max="15101" width="14.7109375" style="62" customWidth="1"/>
    <col min="15102" max="15102" width="12" style="62" customWidth="1"/>
    <col min="15103" max="15103" width="9.140625" style="62"/>
    <col min="15104" max="15104" width="10.42578125" style="62" bestFit="1" customWidth="1"/>
    <col min="15105" max="15105" width="21.7109375" style="62" bestFit="1" customWidth="1"/>
    <col min="15106" max="15106" width="22" style="62" bestFit="1" customWidth="1"/>
    <col min="15107" max="15107" width="14.42578125" style="62" customWidth="1"/>
    <col min="15108" max="15108" width="16.42578125" style="62" customWidth="1"/>
    <col min="15109" max="15354" width="9.140625" style="62"/>
    <col min="15355" max="15355" width="21.85546875" style="62" customWidth="1"/>
    <col min="15356" max="15356" width="9.140625" style="62"/>
    <col min="15357" max="15357" width="14.7109375" style="62" customWidth="1"/>
    <col min="15358" max="15358" width="12" style="62" customWidth="1"/>
    <col min="15359" max="15359" width="9.140625" style="62"/>
    <col min="15360" max="15360" width="10.42578125" style="62" bestFit="1" customWidth="1"/>
    <col min="15361" max="15361" width="21.7109375" style="62" bestFit="1" customWidth="1"/>
    <col min="15362" max="15362" width="22" style="62" bestFit="1" customWidth="1"/>
    <col min="15363" max="15363" width="14.42578125" style="62" customWidth="1"/>
    <col min="15364" max="15364" width="16.42578125" style="62" customWidth="1"/>
    <col min="15365" max="15610" width="9.140625" style="62"/>
    <col min="15611" max="15611" width="21.85546875" style="62" customWidth="1"/>
    <col min="15612" max="15612" width="9.140625" style="62"/>
    <col min="15613" max="15613" width="14.7109375" style="62" customWidth="1"/>
    <col min="15614" max="15614" width="12" style="62" customWidth="1"/>
    <col min="15615" max="15615" width="9.140625" style="62"/>
    <col min="15616" max="15616" width="10.42578125" style="62" bestFit="1" customWidth="1"/>
    <col min="15617" max="15617" width="21.7109375" style="62" bestFit="1" customWidth="1"/>
    <col min="15618" max="15618" width="22" style="62" bestFit="1" customWidth="1"/>
    <col min="15619" max="15619" width="14.42578125" style="62" customWidth="1"/>
    <col min="15620" max="15620" width="16.42578125" style="62" customWidth="1"/>
    <col min="15621" max="15866" width="9.140625" style="62"/>
    <col min="15867" max="15867" width="21.85546875" style="62" customWidth="1"/>
    <col min="15868" max="15868" width="9.140625" style="62"/>
    <col min="15869" max="15869" width="14.7109375" style="62" customWidth="1"/>
    <col min="15870" max="15870" width="12" style="62" customWidth="1"/>
    <col min="15871" max="15871" width="9.140625" style="62"/>
    <col min="15872" max="15872" width="10.42578125" style="62" bestFit="1" customWidth="1"/>
    <col min="15873" max="15873" width="21.7109375" style="62" bestFit="1" customWidth="1"/>
    <col min="15874" max="15874" width="22" style="62" bestFit="1" customWidth="1"/>
    <col min="15875" max="15875" width="14.42578125" style="62" customWidth="1"/>
    <col min="15876" max="15876" width="16.42578125" style="62" customWidth="1"/>
    <col min="15877" max="16122" width="9.140625" style="62"/>
    <col min="16123" max="16123" width="21.85546875" style="62" customWidth="1"/>
    <col min="16124" max="16124" width="9.140625" style="62"/>
    <col min="16125" max="16125" width="14.7109375" style="62" customWidth="1"/>
    <col min="16126" max="16126" width="12" style="62" customWidth="1"/>
    <col min="16127" max="16127" width="9.140625" style="62"/>
    <col min="16128" max="16128" width="10.42578125" style="62" bestFit="1" customWidth="1"/>
    <col min="16129" max="16129" width="21.7109375" style="62" bestFit="1" customWidth="1"/>
    <col min="16130" max="16130" width="22" style="62" bestFit="1" customWidth="1"/>
    <col min="16131" max="16131" width="14.42578125" style="62" customWidth="1"/>
    <col min="16132" max="16132" width="16.42578125" style="62" customWidth="1"/>
    <col min="16133" max="16384" width="9.140625" style="62"/>
  </cols>
  <sheetData>
    <row r="1" spans="2:8" ht="5.25" customHeight="1"/>
    <row r="3" spans="2:8" ht="20.25">
      <c r="C3" s="59" t="s">
        <v>186</v>
      </c>
      <c r="D3" s="60" t="s">
        <v>237</v>
      </c>
    </row>
    <row r="12" spans="2:8">
      <c r="D12" s="61"/>
    </row>
    <row r="13" spans="2:8" ht="14.25" customHeight="1">
      <c r="B13" s="61"/>
      <c r="C13" s="301" t="s">
        <v>187</v>
      </c>
      <c r="D13" s="302"/>
      <c r="G13" s="63" t="s">
        <v>105</v>
      </c>
      <c r="H13" s="64">
        <f>balanceamento!F4*0.01</f>
        <v>3500</v>
      </c>
    </row>
    <row r="14" spans="2:8" ht="15" customHeight="1">
      <c r="B14" s="247" t="s">
        <v>188</v>
      </c>
      <c r="C14" s="245">
        <f>'Família 5'!M25</f>
        <v>955095.82019999996</v>
      </c>
      <c r="D14" s="67">
        <f>C14/$C$14</f>
        <v>1</v>
      </c>
      <c r="G14" s="63" t="s">
        <v>105</v>
      </c>
      <c r="H14" s="68">
        <f>balanceamento!C2</f>
        <v>4200</v>
      </c>
    </row>
    <row r="15" spans="2:8" ht="9.9499999999999993" customHeight="1">
      <c r="B15" s="247" t="s">
        <v>237</v>
      </c>
      <c r="C15" s="245">
        <f>balanceamento!B4</f>
        <v>5556</v>
      </c>
      <c r="D15" s="67">
        <f>C15/$C$14</f>
        <v>5.8172173749399892E-3</v>
      </c>
      <c r="G15" s="69"/>
      <c r="H15" s="69"/>
    </row>
    <row r="16" spans="2:8">
      <c r="B16" s="63" t="s">
        <v>238</v>
      </c>
      <c r="C16" s="70">
        <f>C21*C19</f>
        <v>1.3228571428571427</v>
      </c>
      <c r="D16" s="71">
        <f>C16/(('Família 5'!F29*'Família 5'!M27)/'Família 5'!M29)</f>
        <v>0.3571614535622612</v>
      </c>
      <c r="G16" s="69"/>
      <c r="H16" s="69"/>
    </row>
    <row r="17" spans="2:17">
      <c r="B17" s="72" t="s">
        <v>238</v>
      </c>
      <c r="C17" s="73">
        <f>'Família 5'!F29*'Família 5'!M27</f>
        <v>1088.9193</v>
      </c>
      <c r="D17" s="74">
        <f>('Família 5'!F29*'Família 5'!M27)/('Família 5'!F29*'Família 5'!M27)</f>
        <v>1</v>
      </c>
    </row>
    <row r="18" spans="2:17">
      <c r="B18" s="61"/>
      <c r="C18" s="313" t="s">
        <v>189</v>
      </c>
      <c r="D18" s="313"/>
    </row>
    <row r="19" spans="2:17">
      <c r="B19" s="247" t="s">
        <v>190</v>
      </c>
      <c r="C19" s="312">
        <f>balanceamento!C4</f>
        <v>21</v>
      </c>
      <c r="D19" s="312"/>
    </row>
    <row r="20" spans="2:17">
      <c r="B20" s="247" t="s">
        <v>191</v>
      </c>
      <c r="C20" s="314">
        <f>C15/C19</f>
        <v>264.57142857142856</v>
      </c>
      <c r="D20" s="314"/>
    </row>
    <row r="21" spans="2:17">
      <c r="B21" s="247" t="s">
        <v>191</v>
      </c>
      <c r="C21" s="315">
        <f>balanceamento!D4/balanceamento!C2</f>
        <v>6.2993197278911561E-2</v>
      </c>
      <c r="D21" s="315"/>
    </row>
    <row r="22" spans="2:17">
      <c r="B22" s="247" t="s">
        <v>191</v>
      </c>
      <c r="C22" s="309">
        <f>balanceamento!G4</f>
        <v>220.47619047619045</v>
      </c>
      <c r="D22" s="309"/>
    </row>
    <row r="23" spans="2:17">
      <c r="B23" s="75" t="s">
        <v>95</v>
      </c>
      <c r="C23" s="303">
        <f>(((D75*60)/C20))*H14</f>
        <v>20226.04177679772</v>
      </c>
      <c r="D23" s="303"/>
    </row>
    <row r="24" spans="2:17">
      <c r="B24" s="75" t="s">
        <v>95</v>
      </c>
      <c r="C24" s="304">
        <f>(D75*60)/C21</f>
        <v>20226.04177679772</v>
      </c>
      <c r="D24" s="304"/>
    </row>
    <row r="25" spans="2:17">
      <c r="B25" s="75" t="s">
        <v>95</v>
      </c>
      <c r="C25" s="305">
        <f>((G75*60)/C22)</f>
        <v>3.3271308956198737</v>
      </c>
      <c r="D25" s="305"/>
    </row>
    <row r="28" spans="2:17">
      <c r="E28" s="77" t="s">
        <v>192</v>
      </c>
    </row>
    <row r="29" spans="2:17">
      <c r="E29" s="77">
        <f>'Família 5'!H28</f>
        <v>1.6287360567385299E-2</v>
      </c>
    </row>
    <row r="30" spans="2:17">
      <c r="E30" s="81">
        <v>0</v>
      </c>
    </row>
    <row r="31" spans="2:17">
      <c r="O31" s="86"/>
      <c r="Q31" s="86"/>
    </row>
    <row r="41" spans="1:22">
      <c r="A41" s="76"/>
    </row>
    <row r="42" spans="1:22" ht="13.5" thickBot="1"/>
    <row r="43" spans="1:22" ht="15" customHeight="1" thickTop="1" thickBot="1">
      <c r="T43" s="306" t="s">
        <v>193</v>
      </c>
      <c r="U43" s="307"/>
      <c r="V43" s="308"/>
    </row>
    <row r="44" spans="1:22" ht="15" customHeight="1" thickTop="1" thickBot="1">
      <c r="T44" s="78"/>
      <c r="V44" s="79"/>
    </row>
    <row r="45" spans="1:22" ht="15" customHeight="1" thickTop="1" thickBot="1">
      <c r="I45" s="81">
        <v>0</v>
      </c>
      <c r="T45" s="310" t="s">
        <v>194</v>
      </c>
      <c r="U45" s="311"/>
      <c r="V45" s="82">
        <v>120</v>
      </c>
    </row>
    <row r="46" spans="1:22" ht="14.25" thickTop="1" thickBot="1">
      <c r="T46" s="293">
        <v>350000</v>
      </c>
      <c r="U46" s="294"/>
      <c r="V46" s="295"/>
    </row>
    <row r="47" spans="1:22" ht="14.25" thickTop="1" thickBot="1">
      <c r="U47" s="83"/>
      <c r="V47" s="84"/>
    </row>
    <row r="48" spans="1:22" ht="15" customHeight="1" thickTop="1" thickBot="1">
      <c r="R48" s="296" t="s">
        <v>252</v>
      </c>
      <c r="S48" s="297"/>
      <c r="T48" s="298" t="s">
        <v>157</v>
      </c>
      <c r="U48" s="299"/>
      <c r="V48" s="85" t="s">
        <v>195</v>
      </c>
    </row>
    <row r="49" spans="1:26" ht="14.25" thickTop="1" thickBot="1">
      <c r="A49" s="86"/>
      <c r="B49" s="86"/>
      <c r="C49" s="86"/>
      <c r="D49" s="281"/>
      <c r="E49" s="281"/>
      <c r="F49" s="86"/>
      <c r="G49" s="86"/>
      <c r="K49" s="86"/>
      <c r="L49" s="86"/>
      <c r="M49" s="86"/>
      <c r="R49" s="300">
        <f>I50+D50</f>
        <v>0</v>
      </c>
      <c r="S49" s="300"/>
      <c r="T49" s="298">
        <f>T46/(Q71*100)</f>
        <v>1</v>
      </c>
      <c r="U49" s="299"/>
      <c r="V49" s="88">
        <f>'Família 5'!M29-'Família 5'!M28</f>
        <v>63</v>
      </c>
    </row>
    <row r="50" spans="1:26" ht="14.25" thickTop="1" thickBot="1">
      <c r="A50" s="87"/>
      <c r="B50" s="87"/>
      <c r="C50" s="239">
        <v>30</v>
      </c>
      <c r="D50" s="278">
        <f>($C$24*((E30*E29)/(V51)))/(G75*60)</f>
        <v>0</v>
      </c>
      <c r="E50" s="278"/>
      <c r="F50" s="86"/>
      <c r="G50" s="86"/>
      <c r="H50" s="87"/>
      <c r="I50" s="89">
        <f>(C24*((I45*E29)/(T49*Q71)))/(L75*60)</f>
        <v>0</v>
      </c>
      <c r="J50" s="87"/>
      <c r="K50" s="86"/>
      <c r="L50" s="279"/>
      <c r="M50" s="279"/>
      <c r="N50" s="87"/>
      <c r="O50" s="87"/>
      <c r="P50" s="87"/>
      <c r="Q50" s="90"/>
      <c r="R50" s="285" t="s">
        <v>196</v>
      </c>
      <c r="S50" s="285"/>
      <c r="U50" s="83"/>
      <c r="V50" s="91"/>
    </row>
    <row r="51" spans="1:26" ht="14.25" thickTop="1" thickBot="1">
      <c r="C51" s="240">
        <v>82</v>
      </c>
      <c r="F51" s="316">
        <v>1272.73</v>
      </c>
      <c r="G51" s="317"/>
      <c r="K51" s="316">
        <v>46.66</v>
      </c>
      <c r="L51" s="318"/>
      <c r="M51" s="317"/>
      <c r="O51" s="276"/>
      <c r="P51" s="276"/>
      <c r="R51" s="282">
        <f>C50+C51+F51+K51</f>
        <v>1431.39</v>
      </c>
      <c r="S51" s="282"/>
      <c r="T51" s="290" t="s">
        <v>197</v>
      </c>
      <c r="U51" s="291"/>
      <c r="V51" s="92">
        <f>((tecelagem!F78+tecelagem!F77)*(T46))/R59</f>
        <v>23030.400000000005</v>
      </c>
    </row>
    <row r="52" spans="1:26" ht="14.25" thickTop="1" thickBot="1">
      <c r="U52" s="83"/>
      <c r="V52" s="91"/>
    </row>
    <row r="53" spans="1:26" ht="14.25" thickTop="1" thickBot="1">
      <c r="T53" s="114" t="s">
        <v>198</v>
      </c>
      <c r="U53" s="114" t="s">
        <v>199</v>
      </c>
      <c r="V53" s="114" t="s">
        <v>200</v>
      </c>
    </row>
    <row r="54" spans="1:26" ht="14.25" thickTop="1" thickBot="1">
      <c r="T54" s="115">
        <f>V51*S63</f>
        <v>22357.912320000003</v>
      </c>
      <c r="U54" s="115">
        <f>V51*S64</f>
        <v>400.72896000000009</v>
      </c>
      <c r="V54" s="115">
        <f>V51*S65</f>
        <v>271.75872000000004</v>
      </c>
    </row>
    <row r="55" spans="1:26" ht="13.5" thickTop="1"/>
    <row r="58" spans="1:26">
      <c r="R58" s="292" t="s">
        <v>94</v>
      </c>
      <c r="S58" s="292"/>
    </row>
    <row r="59" spans="1:26">
      <c r="R59" s="288">
        <v>3500</v>
      </c>
      <c r="S59" s="288"/>
    </row>
    <row r="61" spans="1:26">
      <c r="Q61" s="289" t="s">
        <v>239</v>
      </c>
      <c r="R61" s="289"/>
      <c r="S61" s="289"/>
    </row>
    <row r="62" spans="1:26" ht="15" customHeight="1">
      <c r="Q62" s="289" t="s">
        <v>240</v>
      </c>
      <c r="R62" s="289"/>
      <c r="S62" s="246" t="s">
        <v>192</v>
      </c>
      <c r="X62" s="93"/>
      <c r="Y62" s="93"/>
      <c r="Z62" s="80"/>
    </row>
    <row r="63" spans="1:26">
      <c r="Q63" s="289" t="s">
        <v>40</v>
      </c>
      <c r="R63" s="289"/>
      <c r="S63" s="118">
        <v>0.9708</v>
      </c>
      <c r="X63" s="93"/>
      <c r="Y63" s="93"/>
      <c r="Z63" s="80"/>
    </row>
    <row r="64" spans="1:26" ht="15" customHeight="1">
      <c r="Q64" s="289" t="s">
        <v>1</v>
      </c>
      <c r="R64" s="289"/>
      <c r="S64" s="118">
        <v>1.7399999999999999E-2</v>
      </c>
      <c r="Z64" s="80"/>
    </row>
    <row r="65" spans="3:26">
      <c r="Q65" s="289" t="s">
        <v>241</v>
      </c>
      <c r="R65" s="289"/>
      <c r="S65" s="118">
        <v>1.18E-2</v>
      </c>
      <c r="Z65" s="80"/>
    </row>
    <row r="66" spans="3:26" ht="9.9499999999999993" customHeight="1">
      <c r="S66" s="118">
        <f>SUM(S63:S65)</f>
        <v>1</v>
      </c>
      <c r="X66" s="93"/>
      <c r="Z66" s="80"/>
    </row>
    <row r="67" spans="3:26" ht="16.5" customHeight="1">
      <c r="Z67" s="80"/>
    </row>
    <row r="68" spans="3:26">
      <c r="Y68" s="93"/>
      <c r="Z68" s="80"/>
    </row>
    <row r="69" spans="3:26" ht="9.9499999999999993" customHeight="1">
      <c r="X69" s="93"/>
      <c r="Y69" s="93"/>
      <c r="Z69" s="80"/>
    </row>
    <row r="70" spans="3:26" ht="5.25" customHeight="1">
      <c r="X70" s="93"/>
      <c r="Y70" s="93"/>
      <c r="Z70" s="80"/>
    </row>
    <row r="71" spans="3:26">
      <c r="C71" s="280" t="s">
        <v>253</v>
      </c>
      <c r="D71" s="280"/>
      <c r="E71" s="280" t="s">
        <v>254</v>
      </c>
      <c r="F71" s="280"/>
      <c r="G71" s="280"/>
      <c r="H71" s="280"/>
      <c r="I71" s="280"/>
      <c r="J71" s="280" t="s">
        <v>255</v>
      </c>
      <c r="K71" s="280"/>
      <c r="L71" s="280"/>
      <c r="M71" s="280"/>
      <c r="N71" s="280"/>
      <c r="Q71" s="288">
        <v>3500</v>
      </c>
      <c r="R71" s="288"/>
      <c r="X71" s="94"/>
      <c r="Y71" s="93"/>
      <c r="Z71" s="80"/>
    </row>
    <row r="72" spans="3:26" ht="3" customHeight="1">
      <c r="S72" s="80"/>
      <c r="T72" s="80"/>
      <c r="U72" s="80"/>
      <c r="V72" s="80"/>
      <c r="W72" s="80"/>
      <c r="X72" s="93"/>
      <c r="Y72" s="93"/>
      <c r="Z72" s="80"/>
    </row>
    <row r="73" spans="3:26" ht="12.95" customHeight="1">
      <c r="C73" s="244" t="s">
        <v>201</v>
      </c>
      <c r="D73" s="242">
        <f>balanceamento!F12</f>
        <v>21.235050663622093</v>
      </c>
      <c r="E73" s="284" t="s">
        <v>201</v>
      </c>
      <c r="F73" s="284"/>
      <c r="G73" s="277">
        <f>balanceamento!F13</f>
        <v>12.225885751365091</v>
      </c>
      <c r="H73" s="277"/>
      <c r="I73" s="277"/>
      <c r="J73" s="284" t="s">
        <v>201</v>
      </c>
      <c r="K73" s="284"/>
      <c r="L73" s="286">
        <f>balanceamento!F14</f>
        <v>3.6782500295403517</v>
      </c>
      <c r="M73" s="286"/>
      <c r="N73" s="286"/>
    </row>
    <row r="74" spans="3:26" ht="12.95" customHeight="1">
      <c r="C74" s="244" t="s">
        <v>202</v>
      </c>
      <c r="D74" s="243">
        <f>balanceamento!D7</f>
        <v>1</v>
      </c>
      <c r="E74" s="283" t="s">
        <v>202</v>
      </c>
      <c r="F74" s="283"/>
      <c r="G74" s="320">
        <f>balanceamento!D8</f>
        <v>5</v>
      </c>
      <c r="H74" s="320"/>
      <c r="I74" s="320"/>
      <c r="J74" s="284" t="s">
        <v>202</v>
      </c>
      <c r="K74" s="284"/>
      <c r="L74" s="319">
        <f>balanceamento!D9</f>
        <v>1</v>
      </c>
      <c r="M74" s="319"/>
      <c r="N74" s="319"/>
    </row>
    <row r="75" spans="3:26" ht="12.95" customHeight="1">
      <c r="C75" s="244" t="s">
        <v>203</v>
      </c>
      <c r="D75" s="242">
        <f>D73</f>
        <v>21.235050663622093</v>
      </c>
      <c r="E75" s="283" t="s">
        <v>203</v>
      </c>
      <c r="F75" s="283"/>
      <c r="G75" s="277">
        <f>G73</f>
        <v>12.225885751365091</v>
      </c>
      <c r="H75" s="277"/>
      <c r="I75" s="277"/>
      <c r="J75" s="284" t="s">
        <v>203</v>
      </c>
      <c r="K75" s="284"/>
      <c r="L75" s="286">
        <f>L73</f>
        <v>3.6782500295403517</v>
      </c>
      <c r="M75" s="286"/>
      <c r="N75" s="286"/>
    </row>
    <row r="76" spans="3:26" ht="12.95" customHeight="1">
      <c r="C76" s="244" t="s">
        <v>246</v>
      </c>
      <c r="D76" s="241">
        <f>$D$15*D75</f>
        <v>0.12352890567815339</v>
      </c>
      <c r="E76" s="283" t="s">
        <v>246</v>
      </c>
      <c r="F76" s="283"/>
      <c r="G76" s="287">
        <f>$D$15*G75</f>
        <v>7.1120635016872255E-2</v>
      </c>
      <c r="H76" s="287"/>
      <c r="I76" s="287"/>
      <c r="J76" s="284" t="s">
        <v>246</v>
      </c>
      <c r="K76" s="284"/>
      <c r="L76" s="287">
        <f>$D$15*L75</f>
        <v>2.1397179981215663E-2</v>
      </c>
      <c r="M76" s="287"/>
      <c r="N76" s="287"/>
    </row>
    <row r="77" spans="3:26" ht="12.95" customHeight="1">
      <c r="C77" s="244" t="s">
        <v>246</v>
      </c>
      <c r="D77" s="241">
        <f>$D$15*D75</f>
        <v>0.12352890567815339</v>
      </c>
      <c r="E77" s="283" t="s">
        <v>246</v>
      </c>
      <c r="F77" s="283"/>
      <c r="G77" s="287">
        <f>$D$15*G75</f>
        <v>7.1120635016872255E-2</v>
      </c>
      <c r="H77" s="287"/>
      <c r="I77" s="287"/>
      <c r="J77" s="284" t="s">
        <v>246</v>
      </c>
      <c r="K77" s="284"/>
      <c r="L77" s="287">
        <f>$D$15*L75</f>
        <v>2.1397179981215663E-2</v>
      </c>
      <c r="M77" s="287"/>
      <c r="N77" s="287"/>
    </row>
  </sheetData>
  <mergeCells count="56">
    <mergeCell ref="E76:F76"/>
    <mergeCell ref="G76:I76"/>
    <mergeCell ref="J76:K76"/>
    <mergeCell ref="L76:N76"/>
    <mergeCell ref="E77:F77"/>
    <mergeCell ref="G77:I77"/>
    <mergeCell ref="J77:K77"/>
    <mergeCell ref="L77:N77"/>
    <mergeCell ref="E74:F74"/>
    <mergeCell ref="G74:I74"/>
    <mergeCell ref="J74:K74"/>
    <mergeCell ref="L74:N74"/>
    <mergeCell ref="E75:F75"/>
    <mergeCell ref="G75:I75"/>
    <mergeCell ref="J75:K75"/>
    <mergeCell ref="L75:N75"/>
    <mergeCell ref="C71:D71"/>
    <mergeCell ref="E71:I71"/>
    <mergeCell ref="J71:N71"/>
    <mergeCell ref="Q71:R71"/>
    <mergeCell ref="E73:F73"/>
    <mergeCell ref="G73:I73"/>
    <mergeCell ref="J73:K73"/>
    <mergeCell ref="L73:N73"/>
    <mergeCell ref="Q65:R65"/>
    <mergeCell ref="F51:G51"/>
    <mergeCell ref="K51:M51"/>
    <mergeCell ref="O51:P51"/>
    <mergeCell ref="R51:S51"/>
    <mergeCell ref="R59:S59"/>
    <mergeCell ref="Q61:S61"/>
    <mergeCell ref="Q62:R62"/>
    <mergeCell ref="Q63:R63"/>
    <mergeCell ref="Q64:R64"/>
    <mergeCell ref="T51:U51"/>
    <mergeCell ref="R58:S58"/>
    <mergeCell ref="R48:S48"/>
    <mergeCell ref="T48:U48"/>
    <mergeCell ref="D49:E49"/>
    <mergeCell ref="R49:S49"/>
    <mergeCell ref="T49:U49"/>
    <mergeCell ref="D50:E50"/>
    <mergeCell ref="L50:M50"/>
    <mergeCell ref="R50:S50"/>
    <mergeCell ref="T46:V46"/>
    <mergeCell ref="C13:D13"/>
    <mergeCell ref="C18:D18"/>
    <mergeCell ref="C19:D19"/>
    <mergeCell ref="C20:D20"/>
    <mergeCell ref="C21:D21"/>
    <mergeCell ref="C22:D22"/>
    <mergeCell ref="C23:D23"/>
    <mergeCell ref="C24:D24"/>
    <mergeCell ref="C25:D25"/>
    <mergeCell ref="T43:V43"/>
    <mergeCell ref="T45:U45"/>
  </mergeCells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W57"/>
  <sheetViews>
    <sheetView zoomScale="66" workbookViewId="0"/>
  </sheetViews>
  <sheetFormatPr defaultColWidth="4.7109375" defaultRowHeight="12.75"/>
  <cols>
    <col min="1" max="69" width="3.28515625" style="1" customWidth="1"/>
    <col min="70" max="75" width="5.7109375" style="1" customWidth="1"/>
    <col min="76" max="256" width="4.7109375" style="1"/>
    <col min="257" max="325" width="3.28515625" style="1" customWidth="1"/>
    <col min="326" max="331" width="5.7109375" style="1" customWidth="1"/>
    <col min="332" max="512" width="4.7109375" style="1"/>
    <col min="513" max="581" width="3.28515625" style="1" customWidth="1"/>
    <col min="582" max="587" width="5.7109375" style="1" customWidth="1"/>
    <col min="588" max="768" width="4.7109375" style="1"/>
    <col min="769" max="837" width="3.28515625" style="1" customWidth="1"/>
    <col min="838" max="843" width="5.7109375" style="1" customWidth="1"/>
    <col min="844" max="1024" width="4.7109375" style="1"/>
    <col min="1025" max="1093" width="3.28515625" style="1" customWidth="1"/>
    <col min="1094" max="1099" width="5.7109375" style="1" customWidth="1"/>
    <col min="1100" max="1280" width="4.7109375" style="1"/>
    <col min="1281" max="1349" width="3.28515625" style="1" customWidth="1"/>
    <col min="1350" max="1355" width="5.7109375" style="1" customWidth="1"/>
    <col min="1356" max="1536" width="4.7109375" style="1"/>
    <col min="1537" max="1605" width="3.28515625" style="1" customWidth="1"/>
    <col min="1606" max="1611" width="5.7109375" style="1" customWidth="1"/>
    <col min="1612" max="1792" width="4.7109375" style="1"/>
    <col min="1793" max="1861" width="3.28515625" style="1" customWidth="1"/>
    <col min="1862" max="1867" width="5.7109375" style="1" customWidth="1"/>
    <col min="1868" max="2048" width="4.7109375" style="1"/>
    <col min="2049" max="2117" width="3.28515625" style="1" customWidth="1"/>
    <col min="2118" max="2123" width="5.7109375" style="1" customWidth="1"/>
    <col min="2124" max="2304" width="4.7109375" style="1"/>
    <col min="2305" max="2373" width="3.28515625" style="1" customWidth="1"/>
    <col min="2374" max="2379" width="5.7109375" style="1" customWidth="1"/>
    <col min="2380" max="2560" width="4.7109375" style="1"/>
    <col min="2561" max="2629" width="3.28515625" style="1" customWidth="1"/>
    <col min="2630" max="2635" width="5.7109375" style="1" customWidth="1"/>
    <col min="2636" max="2816" width="4.7109375" style="1"/>
    <col min="2817" max="2885" width="3.28515625" style="1" customWidth="1"/>
    <col min="2886" max="2891" width="5.7109375" style="1" customWidth="1"/>
    <col min="2892" max="3072" width="4.7109375" style="1"/>
    <col min="3073" max="3141" width="3.28515625" style="1" customWidth="1"/>
    <col min="3142" max="3147" width="5.7109375" style="1" customWidth="1"/>
    <col min="3148" max="3328" width="4.7109375" style="1"/>
    <col min="3329" max="3397" width="3.28515625" style="1" customWidth="1"/>
    <col min="3398" max="3403" width="5.7109375" style="1" customWidth="1"/>
    <col min="3404" max="3584" width="4.7109375" style="1"/>
    <col min="3585" max="3653" width="3.28515625" style="1" customWidth="1"/>
    <col min="3654" max="3659" width="5.7109375" style="1" customWidth="1"/>
    <col min="3660" max="3840" width="4.7109375" style="1"/>
    <col min="3841" max="3909" width="3.28515625" style="1" customWidth="1"/>
    <col min="3910" max="3915" width="5.7109375" style="1" customWidth="1"/>
    <col min="3916" max="4096" width="4.7109375" style="1"/>
    <col min="4097" max="4165" width="3.28515625" style="1" customWidth="1"/>
    <col min="4166" max="4171" width="5.7109375" style="1" customWidth="1"/>
    <col min="4172" max="4352" width="4.7109375" style="1"/>
    <col min="4353" max="4421" width="3.28515625" style="1" customWidth="1"/>
    <col min="4422" max="4427" width="5.7109375" style="1" customWidth="1"/>
    <col min="4428" max="4608" width="4.7109375" style="1"/>
    <col min="4609" max="4677" width="3.28515625" style="1" customWidth="1"/>
    <col min="4678" max="4683" width="5.7109375" style="1" customWidth="1"/>
    <col min="4684" max="4864" width="4.7109375" style="1"/>
    <col min="4865" max="4933" width="3.28515625" style="1" customWidth="1"/>
    <col min="4934" max="4939" width="5.7109375" style="1" customWidth="1"/>
    <col min="4940" max="5120" width="4.7109375" style="1"/>
    <col min="5121" max="5189" width="3.28515625" style="1" customWidth="1"/>
    <col min="5190" max="5195" width="5.7109375" style="1" customWidth="1"/>
    <col min="5196" max="5376" width="4.7109375" style="1"/>
    <col min="5377" max="5445" width="3.28515625" style="1" customWidth="1"/>
    <col min="5446" max="5451" width="5.7109375" style="1" customWidth="1"/>
    <col min="5452" max="5632" width="4.7109375" style="1"/>
    <col min="5633" max="5701" width="3.28515625" style="1" customWidth="1"/>
    <col min="5702" max="5707" width="5.7109375" style="1" customWidth="1"/>
    <col min="5708" max="5888" width="4.7109375" style="1"/>
    <col min="5889" max="5957" width="3.28515625" style="1" customWidth="1"/>
    <col min="5958" max="5963" width="5.7109375" style="1" customWidth="1"/>
    <col min="5964" max="6144" width="4.7109375" style="1"/>
    <col min="6145" max="6213" width="3.28515625" style="1" customWidth="1"/>
    <col min="6214" max="6219" width="5.7109375" style="1" customWidth="1"/>
    <col min="6220" max="6400" width="4.7109375" style="1"/>
    <col min="6401" max="6469" width="3.28515625" style="1" customWidth="1"/>
    <col min="6470" max="6475" width="5.7109375" style="1" customWidth="1"/>
    <col min="6476" max="6656" width="4.7109375" style="1"/>
    <col min="6657" max="6725" width="3.28515625" style="1" customWidth="1"/>
    <col min="6726" max="6731" width="5.7109375" style="1" customWidth="1"/>
    <col min="6732" max="6912" width="4.7109375" style="1"/>
    <col min="6913" max="6981" width="3.28515625" style="1" customWidth="1"/>
    <col min="6982" max="6987" width="5.7109375" style="1" customWidth="1"/>
    <col min="6988" max="7168" width="4.7109375" style="1"/>
    <col min="7169" max="7237" width="3.28515625" style="1" customWidth="1"/>
    <col min="7238" max="7243" width="5.7109375" style="1" customWidth="1"/>
    <col min="7244" max="7424" width="4.7109375" style="1"/>
    <col min="7425" max="7493" width="3.28515625" style="1" customWidth="1"/>
    <col min="7494" max="7499" width="5.7109375" style="1" customWidth="1"/>
    <col min="7500" max="7680" width="4.7109375" style="1"/>
    <col min="7681" max="7749" width="3.28515625" style="1" customWidth="1"/>
    <col min="7750" max="7755" width="5.7109375" style="1" customWidth="1"/>
    <col min="7756" max="7936" width="4.7109375" style="1"/>
    <col min="7937" max="8005" width="3.28515625" style="1" customWidth="1"/>
    <col min="8006" max="8011" width="5.7109375" style="1" customWidth="1"/>
    <col min="8012" max="8192" width="4.7109375" style="1"/>
    <col min="8193" max="8261" width="3.28515625" style="1" customWidth="1"/>
    <col min="8262" max="8267" width="5.7109375" style="1" customWidth="1"/>
    <col min="8268" max="8448" width="4.7109375" style="1"/>
    <col min="8449" max="8517" width="3.28515625" style="1" customWidth="1"/>
    <col min="8518" max="8523" width="5.7109375" style="1" customWidth="1"/>
    <col min="8524" max="8704" width="4.7109375" style="1"/>
    <col min="8705" max="8773" width="3.28515625" style="1" customWidth="1"/>
    <col min="8774" max="8779" width="5.7109375" style="1" customWidth="1"/>
    <col min="8780" max="8960" width="4.7109375" style="1"/>
    <col min="8961" max="9029" width="3.28515625" style="1" customWidth="1"/>
    <col min="9030" max="9035" width="5.7109375" style="1" customWidth="1"/>
    <col min="9036" max="9216" width="4.7109375" style="1"/>
    <col min="9217" max="9285" width="3.28515625" style="1" customWidth="1"/>
    <col min="9286" max="9291" width="5.7109375" style="1" customWidth="1"/>
    <col min="9292" max="9472" width="4.7109375" style="1"/>
    <col min="9473" max="9541" width="3.28515625" style="1" customWidth="1"/>
    <col min="9542" max="9547" width="5.7109375" style="1" customWidth="1"/>
    <col min="9548" max="9728" width="4.7109375" style="1"/>
    <col min="9729" max="9797" width="3.28515625" style="1" customWidth="1"/>
    <col min="9798" max="9803" width="5.7109375" style="1" customWidth="1"/>
    <col min="9804" max="9984" width="4.7109375" style="1"/>
    <col min="9985" max="10053" width="3.28515625" style="1" customWidth="1"/>
    <col min="10054" max="10059" width="5.7109375" style="1" customWidth="1"/>
    <col min="10060" max="10240" width="4.7109375" style="1"/>
    <col min="10241" max="10309" width="3.28515625" style="1" customWidth="1"/>
    <col min="10310" max="10315" width="5.7109375" style="1" customWidth="1"/>
    <col min="10316" max="10496" width="4.7109375" style="1"/>
    <col min="10497" max="10565" width="3.28515625" style="1" customWidth="1"/>
    <col min="10566" max="10571" width="5.7109375" style="1" customWidth="1"/>
    <col min="10572" max="10752" width="4.7109375" style="1"/>
    <col min="10753" max="10821" width="3.28515625" style="1" customWidth="1"/>
    <col min="10822" max="10827" width="5.7109375" style="1" customWidth="1"/>
    <col min="10828" max="11008" width="4.7109375" style="1"/>
    <col min="11009" max="11077" width="3.28515625" style="1" customWidth="1"/>
    <col min="11078" max="11083" width="5.7109375" style="1" customWidth="1"/>
    <col min="11084" max="11264" width="4.7109375" style="1"/>
    <col min="11265" max="11333" width="3.28515625" style="1" customWidth="1"/>
    <col min="11334" max="11339" width="5.7109375" style="1" customWidth="1"/>
    <col min="11340" max="11520" width="4.7109375" style="1"/>
    <col min="11521" max="11589" width="3.28515625" style="1" customWidth="1"/>
    <col min="11590" max="11595" width="5.7109375" style="1" customWidth="1"/>
    <col min="11596" max="11776" width="4.7109375" style="1"/>
    <col min="11777" max="11845" width="3.28515625" style="1" customWidth="1"/>
    <col min="11846" max="11851" width="5.7109375" style="1" customWidth="1"/>
    <col min="11852" max="12032" width="4.7109375" style="1"/>
    <col min="12033" max="12101" width="3.28515625" style="1" customWidth="1"/>
    <col min="12102" max="12107" width="5.7109375" style="1" customWidth="1"/>
    <col min="12108" max="12288" width="4.7109375" style="1"/>
    <col min="12289" max="12357" width="3.28515625" style="1" customWidth="1"/>
    <col min="12358" max="12363" width="5.7109375" style="1" customWidth="1"/>
    <col min="12364" max="12544" width="4.7109375" style="1"/>
    <col min="12545" max="12613" width="3.28515625" style="1" customWidth="1"/>
    <col min="12614" max="12619" width="5.7109375" style="1" customWidth="1"/>
    <col min="12620" max="12800" width="4.7109375" style="1"/>
    <col min="12801" max="12869" width="3.28515625" style="1" customWidth="1"/>
    <col min="12870" max="12875" width="5.7109375" style="1" customWidth="1"/>
    <col min="12876" max="13056" width="4.7109375" style="1"/>
    <col min="13057" max="13125" width="3.28515625" style="1" customWidth="1"/>
    <col min="13126" max="13131" width="5.7109375" style="1" customWidth="1"/>
    <col min="13132" max="13312" width="4.7109375" style="1"/>
    <col min="13313" max="13381" width="3.28515625" style="1" customWidth="1"/>
    <col min="13382" max="13387" width="5.7109375" style="1" customWidth="1"/>
    <col min="13388" max="13568" width="4.7109375" style="1"/>
    <col min="13569" max="13637" width="3.28515625" style="1" customWidth="1"/>
    <col min="13638" max="13643" width="5.7109375" style="1" customWidth="1"/>
    <col min="13644" max="13824" width="4.7109375" style="1"/>
    <col min="13825" max="13893" width="3.28515625" style="1" customWidth="1"/>
    <col min="13894" max="13899" width="5.7109375" style="1" customWidth="1"/>
    <col min="13900" max="14080" width="4.7109375" style="1"/>
    <col min="14081" max="14149" width="3.28515625" style="1" customWidth="1"/>
    <col min="14150" max="14155" width="5.7109375" style="1" customWidth="1"/>
    <col min="14156" max="14336" width="4.7109375" style="1"/>
    <col min="14337" max="14405" width="3.28515625" style="1" customWidth="1"/>
    <col min="14406" max="14411" width="5.7109375" style="1" customWidth="1"/>
    <col min="14412" max="14592" width="4.7109375" style="1"/>
    <col min="14593" max="14661" width="3.28515625" style="1" customWidth="1"/>
    <col min="14662" max="14667" width="5.7109375" style="1" customWidth="1"/>
    <col min="14668" max="14848" width="4.7109375" style="1"/>
    <col min="14849" max="14917" width="3.28515625" style="1" customWidth="1"/>
    <col min="14918" max="14923" width="5.7109375" style="1" customWidth="1"/>
    <col min="14924" max="15104" width="4.7109375" style="1"/>
    <col min="15105" max="15173" width="3.28515625" style="1" customWidth="1"/>
    <col min="15174" max="15179" width="5.7109375" style="1" customWidth="1"/>
    <col min="15180" max="15360" width="4.7109375" style="1"/>
    <col min="15361" max="15429" width="3.28515625" style="1" customWidth="1"/>
    <col min="15430" max="15435" width="5.7109375" style="1" customWidth="1"/>
    <col min="15436" max="15616" width="4.7109375" style="1"/>
    <col min="15617" max="15685" width="3.28515625" style="1" customWidth="1"/>
    <col min="15686" max="15691" width="5.7109375" style="1" customWidth="1"/>
    <col min="15692" max="15872" width="4.7109375" style="1"/>
    <col min="15873" max="15941" width="3.28515625" style="1" customWidth="1"/>
    <col min="15942" max="15947" width="5.7109375" style="1" customWidth="1"/>
    <col min="15948" max="16128" width="4.7109375" style="1"/>
    <col min="16129" max="16197" width="3.28515625" style="1" customWidth="1"/>
    <col min="16198" max="16203" width="5.7109375" style="1" customWidth="1"/>
    <col min="16204" max="16384" width="4.7109375" style="1"/>
  </cols>
  <sheetData>
    <row r="1" spans="1:69" ht="15" customHeight="1">
      <c r="A1" s="98"/>
      <c r="B1" s="99" t="s">
        <v>204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100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100"/>
    </row>
    <row r="2" spans="1:69" ht="15" customHeight="1">
      <c r="A2" s="101"/>
      <c r="B2" s="101"/>
      <c r="C2" s="101"/>
      <c r="D2" s="101"/>
      <c r="E2" s="101"/>
      <c r="F2" s="101"/>
      <c r="G2" s="101"/>
      <c r="H2" s="101"/>
      <c r="I2" s="102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2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2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2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2"/>
    </row>
    <row r="3" spans="1:69" ht="15" customHeight="1">
      <c r="A3" s="101"/>
      <c r="B3" s="101"/>
      <c r="C3" s="101"/>
      <c r="D3" s="101"/>
      <c r="E3" s="101"/>
      <c r="F3" s="101"/>
      <c r="G3" s="101"/>
      <c r="H3" s="101"/>
      <c r="I3" s="102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2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2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2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2"/>
    </row>
    <row r="4" spans="1:69" ht="15" customHeight="1">
      <c r="A4" s="101"/>
      <c r="B4" s="101"/>
      <c r="C4" s="101"/>
      <c r="D4" s="101"/>
      <c r="E4" s="101"/>
      <c r="F4" s="101"/>
      <c r="G4" s="101"/>
      <c r="H4" s="101"/>
      <c r="I4" s="102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2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2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2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2"/>
    </row>
    <row r="5" spans="1:69" ht="15" customHeight="1">
      <c r="A5" s="101"/>
      <c r="B5" s="101"/>
      <c r="C5" s="101"/>
      <c r="D5" s="101"/>
      <c r="E5" s="101"/>
      <c r="F5" s="101"/>
      <c r="G5" s="101"/>
      <c r="H5" s="101"/>
      <c r="I5" s="102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2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2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2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2"/>
    </row>
    <row r="6" spans="1:69" ht="15" customHeight="1">
      <c r="A6" s="101"/>
      <c r="B6" s="101"/>
      <c r="C6" s="101"/>
      <c r="D6" s="101"/>
      <c r="E6" s="101"/>
      <c r="F6" s="101"/>
      <c r="G6" s="101"/>
      <c r="H6" s="101"/>
      <c r="I6" s="102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2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2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2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2"/>
    </row>
    <row r="7" spans="1:69" ht="15" customHeight="1">
      <c r="A7" s="101"/>
      <c r="B7" s="101"/>
      <c r="C7" s="101"/>
      <c r="D7" s="101"/>
      <c r="E7" s="101"/>
      <c r="F7" s="101"/>
      <c r="G7" s="101"/>
      <c r="H7" s="101"/>
      <c r="I7" s="102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2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2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2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2"/>
    </row>
    <row r="8" spans="1:69" ht="15" customHeight="1">
      <c r="A8" s="101"/>
      <c r="B8" s="101"/>
      <c r="C8" s="101"/>
      <c r="D8" s="101"/>
      <c r="E8" s="101"/>
      <c r="F8" s="101"/>
      <c r="G8" s="101"/>
      <c r="H8" s="101"/>
      <c r="I8" s="102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2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2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2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2"/>
    </row>
    <row r="9" spans="1:69" ht="15" customHeight="1">
      <c r="A9" s="101"/>
      <c r="B9" s="101"/>
      <c r="C9" s="101"/>
      <c r="D9" s="101"/>
      <c r="E9" s="101"/>
      <c r="F9" s="101"/>
      <c r="G9" s="101"/>
      <c r="H9" s="101"/>
      <c r="I9" s="102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2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2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2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2"/>
    </row>
    <row r="10" spans="1:69" ht="15" customHeight="1">
      <c r="A10" s="101"/>
      <c r="B10" s="101"/>
      <c r="C10" s="101"/>
      <c r="D10" s="101"/>
      <c r="E10" s="101"/>
      <c r="F10" s="101"/>
      <c r="G10" s="101"/>
      <c r="H10" s="101"/>
      <c r="I10" s="102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2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2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2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2"/>
    </row>
    <row r="11" spans="1:69" ht="15" customHeight="1">
      <c r="A11" s="98"/>
      <c r="B11" s="101"/>
      <c r="C11" s="101"/>
      <c r="D11" s="101"/>
      <c r="E11" s="101"/>
      <c r="F11" s="101"/>
      <c r="G11" s="101"/>
      <c r="H11" s="101"/>
      <c r="I11" s="102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2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2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2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2"/>
    </row>
    <row r="12" spans="1:69" ht="15" customHeight="1">
      <c r="A12" s="101"/>
      <c r="B12" s="103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2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2"/>
    </row>
    <row r="13" spans="1:69" ht="15" customHeight="1">
      <c r="A13" s="101"/>
      <c r="B13" s="103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2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2"/>
    </row>
    <row r="14" spans="1:69" ht="15" customHeight="1">
      <c r="A14" s="101"/>
      <c r="B14" s="103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2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2"/>
    </row>
    <row r="15" spans="1:69" ht="15" customHeight="1">
      <c r="A15" s="101"/>
      <c r="B15" s="103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2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2"/>
    </row>
    <row r="16" spans="1:69" ht="15" customHeight="1">
      <c r="A16" s="101"/>
      <c r="B16" s="103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2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2"/>
    </row>
    <row r="17" spans="1:69" ht="15" customHeight="1">
      <c r="A17" s="101"/>
      <c r="B17" s="103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2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2"/>
    </row>
    <row r="18" spans="1:69" ht="15" customHeight="1">
      <c r="A18" s="101"/>
      <c r="B18" s="103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2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2"/>
    </row>
    <row r="19" spans="1:69" ht="15" customHeight="1">
      <c r="A19" s="101"/>
      <c r="B19" s="103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2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2"/>
    </row>
    <row r="20" spans="1:69" ht="15" customHeight="1">
      <c r="A20" s="98"/>
      <c r="B20" s="103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2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2"/>
    </row>
    <row r="21" spans="1:69" ht="15" customHeight="1">
      <c r="A21" s="101"/>
      <c r="B21" s="103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2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2"/>
    </row>
    <row r="22" spans="1:69" ht="15" customHeight="1">
      <c r="A22" s="101"/>
      <c r="B22" s="103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2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2"/>
    </row>
    <row r="23" spans="1:69" ht="15" customHeight="1">
      <c r="A23" s="101"/>
      <c r="B23" s="104"/>
      <c r="C23" s="105"/>
      <c r="D23" s="104" t="s">
        <v>205</v>
      </c>
      <c r="E23" s="105"/>
      <c r="F23" s="105"/>
      <c r="G23" s="105"/>
      <c r="H23" s="105"/>
      <c r="I23" s="104" t="s">
        <v>35</v>
      </c>
      <c r="J23" s="105"/>
      <c r="K23" s="105"/>
      <c r="L23" s="105"/>
      <c r="M23" s="105"/>
      <c r="N23" s="104" t="s">
        <v>206</v>
      </c>
      <c r="O23" s="105"/>
      <c r="P23" s="105"/>
      <c r="Q23" s="105"/>
      <c r="R23" s="105"/>
      <c r="S23" s="105"/>
      <c r="T23" s="105"/>
      <c r="U23" s="104" t="s">
        <v>207</v>
      </c>
      <c r="V23" s="105"/>
      <c r="W23" s="105"/>
      <c r="X23" s="105"/>
      <c r="Y23" s="105"/>
      <c r="Z23" s="105"/>
      <c r="AA23" s="104" t="s">
        <v>208</v>
      </c>
      <c r="AB23" s="105"/>
      <c r="AC23" s="105"/>
      <c r="AD23" s="105"/>
      <c r="AE23" s="105"/>
      <c r="AF23" s="105"/>
      <c r="AG23" s="105"/>
      <c r="AH23" s="104"/>
      <c r="AI23" s="104" t="s">
        <v>209</v>
      </c>
      <c r="AJ23" s="105"/>
      <c r="AK23" s="106"/>
      <c r="AL23" s="104"/>
      <c r="AM23" s="105"/>
      <c r="AN23" s="104" t="s">
        <v>210</v>
      </c>
      <c r="AO23" s="105"/>
      <c r="AP23" s="105"/>
      <c r="AQ23" s="105"/>
      <c r="AR23" s="105"/>
      <c r="AS23" s="105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2"/>
    </row>
    <row r="24" spans="1:69" ht="15" customHeight="1">
      <c r="A24" s="101"/>
      <c r="B24" s="104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6"/>
      <c r="AL24" s="105"/>
      <c r="AM24" s="105"/>
      <c r="AN24" s="105" t="s">
        <v>211</v>
      </c>
      <c r="AO24" s="105"/>
      <c r="AP24" s="105"/>
      <c r="AQ24" s="105"/>
      <c r="AR24" s="105"/>
      <c r="AS24" s="105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2"/>
    </row>
    <row r="25" spans="1:69" ht="15" customHeight="1">
      <c r="A25" s="101"/>
      <c r="B25" s="107"/>
      <c r="C25" s="105"/>
      <c r="D25" s="105"/>
      <c r="E25" s="105"/>
      <c r="F25" s="105"/>
      <c r="G25" s="105"/>
      <c r="H25" s="105"/>
      <c r="I25" s="107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6"/>
      <c r="AL25" s="105"/>
      <c r="AM25" s="105"/>
      <c r="AN25" s="105" t="s">
        <v>212</v>
      </c>
      <c r="AO25" s="105"/>
      <c r="AP25" s="105"/>
      <c r="AQ25" s="105"/>
      <c r="AR25" s="105"/>
      <c r="AS25" s="105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2"/>
    </row>
    <row r="26" spans="1:69" ht="15" customHeight="1">
      <c r="A26" s="101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6"/>
      <c r="AL26" s="105"/>
      <c r="AM26" s="105"/>
      <c r="AN26" s="105"/>
      <c r="AO26" s="105"/>
      <c r="AP26" s="105"/>
      <c r="AQ26" s="105"/>
      <c r="AR26" s="105"/>
      <c r="AS26" s="105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2"/>
    </row>
    <row r="27" spans="1:69" ht="15" customHeight="1">
      <c r="A27" s="101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6"/>
      <c r="AL27" s="105"/>
      <c r="AM27" s="105"/>
      <c r="AN27" s="105"/>
      <c r="AO27" s="105"/>
      <c r="AP27" s="105"/>
      <c r="AQ27" s="105"/>
      <c r="AR27" s="105"/>
      <c r="AS27" s="105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2"/>
    </row>
    <row r="28" spans="1:69" ht="15" customHeight="1">
      <c r="A28" s="101"/>
      <c r="B28" s="107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6"/>
      <c r="AL28" s="105"/>
      <c r="AM28" s="105"/>
      <c r="AN28" s="105"/>
      <c r="AO28" s="105"/>
      <c r="AP28" s="105"/>
      <c r="AQ28" s="105"/>
      <c r="AR28" s="105"/>
      <c r="AS28" s="105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2"/>
    </row>
    <row r="29" spans="1:69" ht="15" customHeight="1">
      <c r="A29" s="98"/>
      <c r="B29" s="104"/>
      <c r="C29" s="104" t="s">
        <v>213</v>
      </c>
      <c r="D29" s="104"/>
      <c r="E29" s="105"/>
      <c r="F29" s="105"/>
      <c r="G29" s="105"/>
      <c r="H29" s="105"/>
      <c r="I29" s="105"/>
      <c r="J29" s="104" t="s">
        <v>214</v>
      </c>
      <c r="K29" s="105"/>
      <c r="L29" s="105"/>
      <c r="M29" s="105"/>
      <c r="N29" s="105"/>
      <c r="O29" s="105"/>
      <c r="P29" s="105"/>
      <c r="Q29" s="105"/>
      <c r="R29" s="104" t="s">
        <v>215</v>
      </c>
      <c r="S29" s="105"/>
      <c r="T29" s="105"/>
      <c r="U29" s="105"/>
      <c r="V29" s="105"/>
      <c r="W29" s="105"/>
      <c r="X29" s="105"/>
      <c r="Y29" s="104"/>
      <c r="Z29" s="105"/>
      <c r="AA29" s="104" t="s">
        <v>216</v>
      </c>
      <c r="AB29" s="105"/>
      <c r="AC29" s="105"/>
      <c r="AD29" s="105"/>
      <c r="AE29" s="105" t="s">
        <v>217</v>
      </c>
      <c r="AF29" s="105"/>
      <c r="AG29" s="105"/>
      <c r="AH29" s="105"/>
      <c r="AI29" s="104"/>
      <c r="AJ29" s="105"/>
      <c r="AK29" s="104" t="s">
        <v>218</v>
      </c>
      <c r="AL29" s="105"/>
      <c r="AM29" s="105"/>
      <c r="AN29" s="105"/>
      <c r="AO29" s="105"/>
      <c r="AP29" s="105"/>
      <c r="AQ29" s="105"/>
      <c r="AR29" s="105"/>
      <c r="AS29" s="105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2"/>
    </row>
    <row r="30" spans="1:69" ht="15" customHeight="1">
      <c r="A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2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2"/>
    </row>
    <row r="31" spans="1:69" ht="15" customHeight="1">
      <c r="A31" s="101"/>
      <c r="B31" s="103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2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2"/>
    </row>
    <row r="32" spans="1:69" ht="15" customHeight="1">
      <c r="A32" s="101"/>
      <c r="B32" s="103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2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2"/>
    </row>
    <row r="33" spans="1:75" s="108" customFormat="1" ht="15" customHeight="1">
      <c r="A33" s="101"/>
      <c r="B33" s="103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2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2"/>
    </row>
    <row r="34" spans="1:75" ht="15" customHeight="1">
      <c r="A34" s="101"/>
      <c r="B34" s="103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2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2"/>
      <c r="BR34" s="108"/>
      <c r="BS34" s="108"/>
      <c r="BT34" s="108"/>
      <c r="BU34" s="108"/>
      <c r="BV34" s="108"/>
      <c r="BW34" s="108"/>
    </row>
    <row r="35" spans="1:75" ht="15" customHeight="1">
      <c r="A35" s="101"/>
      <c r="B35" s="103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2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2"/>
      <c r="BR35" s="108"/>
      <c r="BS35" s="108"/>
      <c r="BT35" s="108"/>
      <c r="BU35" s="108"/>
      <c r="BV35" s="108"/>
      <c r="BW35" s="108"/>
    </row>
    <row r="36" spans="1:75" ht="15" customHeight="1">
      <c r="A36" s="101"/>
      <c r="B36" s="103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2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2"/>
      <c r="BR36" s="108"/>
      <c r="BS36" s="108"/>
      <c r="BT36" s="108"/>
      <c r="BU36" s="108"/>
      <c r="BV36" s="108"/>
      <c r="BW36" s="108"/>
    </row>
    <row r="37" spans="1:75" ht="15" customHeight="1">
      <c r="A37" s="101"/>
      <c r="B37" s="109"/>
      <c r="C37" s="109" t="s">
        <v>219</v>
      </c>
      <c r="D37" s="110"/>
      <c r="E37" s="110"/>
      <c r="F37" s="110"/>
      <c r="G37" s="110"/>
      <c r="H37" s="110"/>
      <c r="I37" s="110"/>
      <c r="J37" s="109" t="s">
        <v>219</v>
      </c>
      <c r="K37" s="110"/>
      <c r="L37" s="110"/>
      <c r="M37" s="110"/>
      <c r="N37" s="110"/>
      <c r="O37" s="110"/>
      <c r="P37" s="110"/>
      <c r="Q37" s="110" t="s">
        <v>220</v>
      </c>
      <c r="R37" s="110"/>
      <c r="S37" s="110"/>
      <c r="T37" s="110"/>
      <c r="U37" s="110"/>
      <c r="V37" s="110"/>
      <c r="W37" s="109"/>
      <c r="X37" s="109" t="s">
        <v>221</v>
      </c>
      <c r="Y37" s="110"/>
      <c r="Z37" s="110"/>
      <c r="AA37" s="110"/>
      <c r="AB37" s="110"/>
      <c r="AC37" s="109" t="s">
        <v>222</v>
      </c>
      <c r="AD37" s="110"/>
      <c r="AE37" s="110"/>
      <c r="AF37" s="110"/>
      <c r="AG37" s="110"/>
      <c r="AH37" s="110"/>
      <c r="AI37" s="110"/>
      <c r="AJ37" s="109" t="s">
        <v>223</v>
      </c>
      <c r="AK37" s="111"/>
      <c r="AL37" s="110"/>
      <c r="AM37" s="110"/>
      <c r="AN37" s="110"/>
      <c r="AO37" s="110"/>
      <c r="AP37" s="109"/>
      <c r="AQ37" s="110"/>
      <c r="AR37" s="110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2"/>
      <c r="BR37" s="108"/>
      <c r="BS37" s="108"/>
      <c r="BT37" s="108"/>
      <c r="BU37" s="108"/>
      <c r="BV37" s="108"/>
      <c r="BW37" s="108"/>
    </row>
    <row r="38" spans="1:75" ht="15" customHeight="1">
      <c r="A38" s="98"/>
      <c r="B38" s="109"/>
      <c r="C38" s="110" t="s">
        <v>224</v>
      </c>
      <c r="D38" s="110"/>
      <c r="E38" s="110"/>
      <c r="F38" s="110"/>
      <c r="G38" s="110"/>
      <c r="H38" s="110"/>
      <c r="I38" s="110"/>
      <c r="J38" s="110" t="s">
        <v>225</v>
      </c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1"/>
      <c r="AL38" s="110"/>
      <c r="AM38" s="110"/>
      <c r="AN38" s="110"/>
      <c r="AO38" s="110"/>
      <c r="AP38" s="110"/>
      <c r="AQ38" s="110"/>
      <c r="AR38" s="110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2"/>
      <c r="BR38" s="108"/>
      <c r="BS38" s="108"/>
      <c r="BT38" s="108"/>
      <c r="BU38" s="108"/>
      <c r="BV38" s="108"/>
      <c r="BW38" s="108"/>
    </row>
    <row r="39" spans="1:75" ht="15" customHeight="1">
      <c r="A39" s="101"/>
      <c r="B39" s="109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1"/>
      <c r="AL39" s="110"/>
      <c r="AM39" s="110"/>
      <c r="AN39" s="110"/>
      <c r="AO39" s="110"/>
      <c r="AP39" s="110"/>
      <c r="AQ39" s="110"/>
      <c r="AR39" s="110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2"/>
      <c r="BR39" s="108"/>
      <c r="BS39" s="108"/>
      <c r="BT39" s="108"/>
      <c r="BU39" s="108"/>
      <c r="BV39" s="108"/>
      <c r="BW39" s="108"/>
    </row>
    <row r="40" spans="1:75" ht="15" customHeight="1">
      <c r="A40" s="101"/>
      <c r="B40" s="109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1"/>
      <c r="AL40" s="110"/>
      <c r="AM40" s="110"/>
      <c r="AN40" s="110"/>
      <c r="AO40" s="110"/>
      <c r="AP40" s="110"/>
      <c r="AQ40" s="110"/>
      <c r="AR40" s="110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2"/>
      <c r="BR40" s="108"/>
      <c r="BS40" s="108"/>
      <c r="BT40" s="108"/>
      <c r="BU40" s="108"/>
      <c r="BV40" s="108"/>
      <c r="BW40" s="108"/>
    </row>
    <row r="41" spans="1:75" ht="15" customHeight="1">
      <c r="A41" s="101"/>
      <c r="B41" s="109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1"/>
      <c r="AL41" s="110"/>
      <c r="AM41" s="110"/>
      <c r="AN41" s="110"/>
      <c r="AO41" s="110"/>
      <c r="AP41" s="110"/>
      <c r="AQ41" s="110"/>
      <c r="AR41" s="110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2"/>
      <c r="BR41" s="108"/>
      <c r="BS41" s="108"/>
      <c r="BT41" s="108"/>
      <c r="BU41" s="108"/>
      <c r="BV41" s="108"/>
      <c r="BW41" s="108"/>
    </row>
    <row r="42" spans="1:75" ht="15" customHeight="1">
      <c r="A42" s="101"/>
      <c r="B42" s="109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1"/>
      <c r="AL42" s="110"/>
      <c r="AM42" s="110"/>
      <c r="AN42" s="110"/>
      <c r="AO42" s="110"/>
      <c r="AP42" s="110"/>
      <c r="AQ42" s="110"/>
      <c r="AR42" s="110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2"/>
      <c r="BR42" s="108"/>
      <c r="BS42" s="108"/>
      <c r="BT42" s="108"/>
      <c r="BU42" s="108"/>
      <c r="BV42" s="108"/>
      <c r="BW42" s="108"/>
    </row>
    <row r="43" spans="1:75" ht="15" customHeight="1">
      <c r="A43" s="101"/>
      <c r="B43" s="109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1"/>
      <c r="AL43" s="110"/>
      <c r="AM43" s="110"/>
      <c r="AN43" s="110"/>
      <c r="AO43" s="110"/>
      <c r="AP43" s="110"/>
      <c r="AQ43" s="110"/>
      <c r="AR43" s="110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2"/>
      <c r="BR43" s="108"/>
      <c r="BS43" s="108"/>
      <c r="BT43" s="108"/>
      <c r="BU43" s="108"/>
      <c r="BV43" s="108"/>
      <c r="BW43" s="108"/>
    </row>
    <row r="44" spans="1:75" ht="15" customHeight="1">
      <c r="A44" s="101"/>
      <c r="B44" s="109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1"/>
      <c r="AL44" s="110"/>
      <c r="AM44" s="110"/>
      <c r="AN44" s="110"/>
      <c r="AO44" s="110"/>
      <c r="AP44" s="110"/>
      <c r="AQ44" s="110"/>
      <c r="AR44" s="110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2"/>
      <c r="BR44" s="108"/>
      <c r="BS44" s="108"/>
      <c r="BT44" s="108"/>
      <c r="BU44" s="108"/>
      <c r="BV44" s="108"/>
      <c r="BW44" s="108"/>
    </row>
    <row r="45" spans="1:75" ht="15" customHeight="1">
      <c r="A45" s="101"/>
      <c r="B45" s="109"/>
      <c r="C45" s="109" t="s">
        <v>226</v>
      </c>
      <c r="D45" s="110"/>
      <c r="E45" s="110"/>
      <c r="F45" s="110"/>
      <c r="G45" s="110"/>
      <c r="H45" s="110"/>
      <c r="I45" s="109" t="s">
        <v>227</v>
      </c>
      <c r="J45" s="110"/>
      <c r="K45" s="110"/>
      <c r="L45" s="110"/>
      <c r="M45" s="110"/>
      <c r="N45" s="110"/>
      <c r="O45" s="110"/>
      <c r="P45" s="109" t="s">
        <v>228</v>
      </c>
      <c r="Q45" s="110"/>
      <c r="R45" s="110"/>
      <c r="S45" s="110"/>
      <c r="T45" s="110"/>
      <c r="U45" s="110"/>
      <c r="V45" s="110"/>
      <c r="W45" s="109" t="s">
        <v>229</v>
      </c>
      <c r="X45" s="110"/>
      <c r="Y45" s="110"/>
      <c r="Z45" s="110"/>
      <c r="AA45" s="110"/>
      <c r="AB45" s="110"/>
      <c r="AC45" s="110"/>
      <c r="AD45" s="109" t="s">
        <v>230</v>
      </c>
      <c r="AE45" s="109"/>
      <c r="AF45" s="110"/>
      <c r="AG45" s="110"/>
      <c r="AH45" s="110"/>
      <c r="AI45" s="110"/>
      <c r="AJ45" s="110"/>
      <c r="AK45" s="111"/>
      <c r="AL45" s="110"/>
      <c r="AM45" s="109" t="s">
        <v>231</v>
      </c>
      <c r="AN45" s="110"/>
      <c r="AO45" s="110"/>
      <c r="AP45" s="110"/>
      <c r="AQ45" s="110"/>
      <c r="AR45" s="110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2"/>
      <c r="BR45" s="108"/>
      <c r="BS45" s="108"/>
      <c r="BT45" s="108"/>
      <c r="BU45" s="108"/>
      <c r="BV45" s="108"/>
      <c r="BW45" s="108"/>
    </row>
    <row r="46" spans="1:75" ht="15" customHeight="1">
      <c r="A46" s="101"/>
      <c r="B46" s="103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2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2"/>
      <c r="BR46" s="108"/>
      <c r="BS46" s="108"/>
      <c r="BT46" s="108"/>
      <c r="BU46" s="108"/>
      <c r="BV46" s="108"/>
      <c r="BW46" s="108"/>
    </row>
    <row r="47" spans="1:75" ht="15" customHeight="1">
      <c r="A47" s="103"/>
      <c r="B47" s="103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2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2"/>
      <c r="BR47" s="108"/>
      <c r="BS47" s="108"/>
      <c r="BT47" s="108"/>
      <c r="BU47" s="108"/>
      <c r="BV47" s="108"/>
      <c r="BW47" s="108"/>
    </row>
    <row r="48" spans="1:75" ht="15" customHeight="1">
      <c r="A48" s="103"/>
      <c r="B48" s="103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2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2"/>
      <c r="BR48" s="108"/>
      <c r="BS48" s="108"/>
      <c r="BT48" s="108"/>
      <c r="BU48" s="108"/>
      <c r="BV48" s="108"/>
      <c r="BW48" s="108"/>
    </row>
    <row r="49" spans="1:75" ht="15" customHeight="1">
      <c r="A49" s="103"/>
      <c r="B49" s="103"/>
      <c r="C49" s="103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2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2"/>
      <c r="BR49" s="108"/>
      <c r="BS49" s="108"/>
      <c r="BT49" s="108"/>
      <c r="BU49" s="108"/>
      <c r="BV49" s="108"/>
      <c r="BW49" s="108"/>
    </row>
    <row r="50" spans="1:75" ht="15" customHeight="1">
      <c r="A50" s="103" t="s">
        <v>232</v>
      </c>
      <c r="B50" s="103"/>
      <c r="C50" s="103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2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2"/>
      <c r="BR50" s="108"/>
      <c r="BS50" s="108"/>
      <c r="BT50" s="108"/>
      <c r="BU50" s="108"/>
      <c r="BV50" s="108"/>
      <c r="BW50" s="108"/>
    </row>
    <row r="51" spans="1:75" ht="15" customHeight="1">
      <c r="A51" s="103" t="s">
        <v>232</v>
      </c>
      <c r="B51" s="103"/>
      <c r="C51" s="103"/>
      <c r="D51" s="103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2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2"/>
      <c r="BR51" s="108"/>
      <c r="BS51" s="108"/>
      <c r="BT51" s="108"/>
      <c r="BU51" s="108"/>
      <c r="BV51" s="108"/>
      <c r="BW51" s="108"/>
    </row>
    <row r="52" spans="1:75" ht="15" customHeight="1">
      <c r="A52" s="103"/>
      <c r="B52" s="103"/>
      <c r="C52" s="103"/>
      <c r="D52" s="103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2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2"/>
      <c r="BR52" s="108"/>
      <c r="BS52" s="108"/>
      <c r="BT52" s="108"/>
      <c r="BU52" s="108"/>
      <c r="BV52" s="108"/>
      <c r="BW52" s="108"/>
    </row>
    <row r="53" spans="1:75" ht="15" customHeight="1">
      <c r="A53" s="103"/>
      <c r="B53" s="103"/>
      <c r="C53" s="112"/>
      <c r="D53" s="112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01"/>
      <c r="AJ53" s="101"/>
      <c r="AK53" s="102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2"/>
      <c r="BR53" s="108"/>
      <c r="BS53" s="108"/>
      <c r="BT53" s="108"/>
      <c r="BU53" s="108"/>
      <c r="BV53" s="108"/>
      <c r="BW53" s="108"/>
    </row>
    <row r="54" spans="1:75" ht="15" customHeight="1">
      <c r="A54" s="103"/>
      <c r="B54" s="103"/>
      <c r="C54" s="112"/>
      <c r="D54" s="112" t="s">
        <v>233</v>
      </c>
      <c r="E54" s="113"/>
      <c r="F54" s="113"/>
      <c r="G54" s="113"/>
      <c r="H54" s="113"/>
      <c r="I54" s="112" t="s">
        <v>234</v>
      </c>
      <c r="J54" s="113"/>
      <c r="K54" s="113"/>
      <c r="L54" s="113"/>
      <c r="M54" s="113"/>
      <c r="N54" s="113"/>
      <c r="O54" s="113"/>
      <c r="P54" s="113"/>
      <c r="Q54" s="113" t="s">
        <v>235</v>
      </c>
      <c r="R54" s="113"/>
      <c r="S54" s="113"/>
      <c r="T54" s="113"/>
      <c r="U54" s="113"/>
      <c r="V54" s="113"/>
      <c r="W54" s="113"/>
      <c r="X54" s="113"/>
      <c r="Y54" s="113"/>
      <c r="Z54" s="112" t="s">
        <v>236</v>
      </c>
      <c r="AA54" s="113"/>
      <c r="AB54" s="113"/>
      <c r="AC54" s="113"/>
      <c r="AD54" s="113"/>
      <c r="AE54" s="113"/>
      <c r="AF54" s="113"/>
      <c r="AG54" s="113"/>
      <c r="AH54" s="113"/>
      <c r="AI54" s="101"/>
      <c r="AJ54" s="101"/>
      <c r="AK54" s="102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2"/>
      <c r="BR54" s="108"/>
      <c r="BS54" s="108"/>
      <c r="BT54" s="108"/>
      <c r="BU54" s="108"/>
      <c r="BV54" s="108"/>
      <c r="BW54" s="108"/>
    </row>
    <row r="55" spans="1:75" ht="15" customHeight="1">
      <c r="A55" s="103"/>
      <c r="B55" s="103"/>
      <c r="C55" s="112"/>
      <c r="D55" s="112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01"/>
      <c r="AJ55" s="101"/>
      <c r="AK55" s="102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2"/>
      <c r="BR55" s="108"/>
      <c r="BS55" s="108"/>
      <c r="BT55" s="108"/>
      <c r="BU55" s="108"/>
      <c r="BV55" s="108"/>
      <c r="BW55" s="108"/>
    </row>
    <row r="56" spans="1:75" ht="15" customHeight="1">
      <c r="A56" s="103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2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2"/>
      <c r="BR56" s="108"/>
      <c r="BS56" s="108"/>
      <c r="BT56" s="108"/>
      <c r="BU56" s="108"/>
      <c r="BV56" s="108"/>
      <c r="BW56" s="108"/>
    </row>
    <row r="57" spans="1:75" ht="15" customHeight="1">
      <c r="A57" s="103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2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2"/>
      <c r="BR57" s="108"/>
      <c r="BS57" s="108"/>
      <c r="BT57" s="108"/>
      <c r="BU57" s="108"/>
      <c r="BV57" s="108"/>
      <c r="BW57" s="108"/>
    </row>
  </sheetData>
  <sheetProtection password="D1C5" sheet="1" objects="1" scenarios="1"/>
  <pageMargins left="0.36" right="0.09" top="0" bottom="0" header="0" footer="0"/>
  <pageSetup paperSize="17" scale="5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</vt:i4>
      </vt:variant>
    </vt:vector>
  </HeadingPairs>
  <TitlesOfParts>
    <vt:vector size="10" baseType="lpstr">
      <vt:lpstr>Família 5</vt:lpstr>
      <vt:lpstr>extrusora</vt:lpstr>
      <vt:lpstr>tecelagem</vt:lpstr>
      <vt:lpstr>laminação</vt:lpstr>
      <vt:lpstr>balanceamento</vt:lpstr>
      <vt:lpstr>gráf. balanc</vt:lpstr>
      <vt:lpstr>mapa</vt:lpstr>
      <vt:lpstr>mapa (2)</vt:lpstr>
      <vt:lpstr>IconesBase</vt:lpstr>
      <vt:lpstr>IconesBase!Area_de_impressao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Departamento de Engenharia de Produção</cp:lastModifiedBy>
  <cp:lastPrinted>2011-11-27T17:43:15Z</cp:lastPrinted>
  <dcterms:created xsi:type="dcterms:W3CDTF">2011-03-01T01:22:05Z</dcterms:created>
  <dcterms:modified xsi:type="dcterms:W3CDTF">2011-12-02T17:47:23Z</dcterms:modified>
</cp:coreProperties>
</file>