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270" windowWidth="7530" windowHeight="4740"/>
  </bookViews>
  <sheets>
    <sheet name="extrusora" sheetId="4" r:id="rId1"/>
    <sheet name="tecelagem" sheetId="5" r:id="rId2"/>
    <sheet name="laminação" sheetId="18" r:id="rId3"/>
    <sheet name="laminação refilo" sheetId="19" r:id="rId4"/>
    <sheet name="corte box" sheetId="20" r:id="rId5"/>
    <sheet name="operação manual de costura" sheetId="21" r:id="rId6"/>
    <sheet name="balanceamento" sheetId="15" r:id="rId7"/>
    <sheet name="gráf. balanc" sheetId="17" r:id="rId8"/>
    <sheet name="mapa" sheetId="22" r:id="rId9"/>
  </sheets>
  <externalReferences>
    <externalReference r:id="rId10"/>
    <externalReference r:id="rId11"/>
  </externalReferences>
  <definedNames>
    <definedName name="Annual_Vol" localSheetId="4">#REF!</definedName>
    <definedName name="Annual_Vol" localSheetId="2">#REF!</definedName>
    <definedName name="Annual_Vol" localSheetId="3">#REF!</definedName>
    <definedName name="Annual_Vol" localSheetId="5">#REF!</definedName>
    <definedName name="Annual_Vol">#REF!</definedName>
    <definedName name="Cell_Qty" localSheetId="4">#REF!</definedName>
    <definedName name="Cell_Qty" localSheetId="2">#REF!</definedName>
    <definedName name="Cell_Qty" localSheetId="3">#REF!</definedName>
    <definedName name="Cell_Qty" localSheetId="5">#REF!</definedName>
    <definedName name="Cell_Qty">#REF!</definedName>
    <definedName name="Cell_Qty_on_MBC" localSheetId="4">#REF!</definedName>
    <definedName name="Cell_Qty_on_MBC" localSheetId="2">#REF!</definedName>
    <definedName name="Cell_Qty_on_MBC" localSheetId="3">#REF!</definedName>
    <definedName name="Cell_Qty_on_MBC" localSheetId="5">#REF!</definedName>
    <definedName name="Cell_Qty_on_MBC">#REF!</definedName>
    <definedName name="Chart" localSheetId="4">#REF!</definedName>
    <definedName name="Chart" localSheetId="2">#REF!</definedName>
    <definedName name="Chart" localSheetId="3">#REF!</definedName>
    <definedName name="Chart" localSheetId="5">#REF!</definedName>
    <definedName name="Chart">#REF!</definedName>
    <definedName name="CO_Dur" localSheetId="4">#REF!</definedName>
    <definedName name="CO_Dur" localSheetId="2">#REF!</definedName>
    <definedName name="CO_Dur" localSheetId="3">#REF!</definedName>
    <definedName name="CO_Dur" localSheetId="5">#REF!</definedName>
    <definedName name="CO_Dur">#REF!</definedName>
    <definedName name="CO_Freq" localSheetId="4">#REF!</definedName>
    <definedName name="CO_Freq" localSheetId="2">#REF!</definedName>
    <definedName name="CO_Freq" localSheetId="3">#REF!</definedName>
    <definedName name="CO_Freq" localSheetId="5">#REF!</definedName>
    <definedName name="CO_Freq">#REF!</definedName>
    <definedName name="CO_Percent" localSheetId="4">#REF!</definedName>
    <definedName name="CO_Percent" localSheetId="2">#REF!</definedName>
    <definedName name="CO_Percent" localSheetId="3">#REF!</definedName>
    <definedName name="CO_Percent" localSheetId="5">#REF!</definedName>
    <definedName name="CO_Percent">#REF!</definedName>
    <definedName name="CO_Time_per_Cycle" localSheetId="4">#REF!</definedName>
    <definedName name="CO_Time_per_Cycle" localSheetId="2">#REF!</definedName>
    <definedName name="CO_Time_per_Cycle" localSheetId="3">#REF!</definedName>
    <definedName name="CO_Time_per_Cycle" localSheetId="5">#REF!</definedName>
    <definedName name="CO_Time_per_Cycle">#REF!</definedName>
    <definedName name="Cons_Chg_Interv" localSheetId="4">#REF!</definedName>
    <definedName name="Cons_Chg_Interv" localSheetId="2">#REF!</definedName>
    <definedName name="Cons_Chg_Interv" localSheetId="3">#REF!</definedName>
    <definedName name="Cons_Chg_Interv" localSheetId="5">#REF!</definedName>
    <definedName name="Cons_Chg_Interv">#REF!</definedName>
    <definedName name="Cons_Dur" localSheetId="4">#REF!</definedName>
    <definedName name="Cons_Dur" localSheetId="2">#REF!</definedName>
    <definedName name="Cons_Dur" localSheetId="3">#REF!</definedName>
    <definedName name="Cons_Dur" localSheetId="5">#REF!</definedName>
    <definedName name="Cons_Dur">#REF!</definedName>
    <definedName name="Cons_Freq" localSheetId="4">#REF!</definedName>
    <definedName name="Cons_Freq" localSheetId="2">#REF!</definedName>
    <definedName name="Cons_Freq" localSheetId="3">#REF!</definedName>
    <definedName name="Cons_Freq" localSheetId="5">#REF!</definedName>
    <definedName name="Cons_Freq">#REF!</definedName>
    <definedName name="Cons_Percent" localSheetId="4">#REF!</definedName>
    <definedName name="Cons_Percent" localSheetId="2">#REF!</definedName>
    <definedName name="Cons_Percent" localSheetId="3">#REF!</definedName>
    <definedName name="Cons_Percent" localSheetId="5">#REF!</definedName>
    <definedName name="Cons_Percent">#REF!</definedName>
    <definedName name="Cons_Time_per_Cycle" localSheetId="4">#REF!</definedName>
    <definedName name="Cons_Time_per_Cycle" localSheetId="2">#REF!</definedName>
    <definedName name="Cons_Time_per_Cycle" localSheetId="3">#REF!</definedName>
    <definedName name="Cons_Time_per_Cycle" localSheetId="5">#REF!</definedName>
    <definedName name="Cons_Time_per_Cycle">#REF!</definedName>
    <definedName name="Cost_per_Machine" localSheetId="4">#REF!</definedName>
    <definedName name="Cost_per_Machine" localSheetId="2">#REF!</definedName>
    <definedName name="Cost_per_Machine" localSheetId="3">#REF!</definedName>
    <definedName name="Cost_per_Machine" localSheetId="5">#REF!</definedName>
    <definedName name="Cost_per_Machine">#REF!</definedName>
    <definedName name="Cum_FTQ_Loss" localSheetId="4">#REF!</definedName>
    <definedName name="Cum_FTQ_Loss" localSheetId="2">#REF!</definedName>
    <definedName name="Cum_FTQ_Loss" localSheetId="3">#REF!</definedName>
    <definedName name="Cum_FTQ_Loss" localSheetId="5">#REF!</definedName>
    <definedName name="Cum_FTQ_Loss">#REF!</definedName>
    <definedName name="Cycle_Time" localSheetId="4">#REF!</definedName>
    <definedName name="Cycle_Time" localSheetId="2">#REF!</definedName>
    <definedName name="Cycle_Time" localSheetId="3">#REF!</definedName>
    <definedName name="Cycle_Time" localSheetId="5">#REF!</definedName>
    <definedName name="Cycle_Time">#REF!</definedName>
    <definedName name="Daily_Vol" localSheetId="4">#REF!</definedName>
    <definedName name="Daily_Vol" localSheetId="2">#REF!</definedName>
    <definedName name="Daily_Vol" localSheetId="3">#REF!</definedName>
    <definedName name="Daily_Vol" localSheetId="5">#REF!</definedName>
    <definedName name="Daily_Vol">#REF!</definedName>
    <definedName name="Design_Cycle_Time_on_MB" localSheetId="4">#REF!</definedName>
    <definedName name="Design_Cycle_Time_on_MB" localSheetId="2">#REF!</definedName>
    <definedName name="Design_Cycle_Time_on_MB" localSheetId="3">#REF!</definedName>
    <definedName name="Design_Cycle_Time_on_MB" localSheetId="5">#REF!</definedName>
    <definedName name="Design_Cycle_Time_on_MB">#REF!</definedName>
    <definedName name="Design_Thruput_Rate" localSheetId="4">#REF!</definedName>
    <definedName name="Design_Thruput_Rate" localSheetId="2">#REF!</definedName>
    <definedName name="Design_Thruput_Rate" localSheetId="3">#REF!</definedName>
    <definedName name="Design_Thruput_Rate" localSheetId="5">#REF!</definedName>
    <definedName name="Design_Thruput_Rate">#REF!</definedName>
    <definedName name="Downstream_Loss_Contribution" localSheetId="4">#REF!</definedName>
    <definedName name="Downstream_Loss_Contribution" localSheetId="2">#REF!</definedName>
    <definedName name="Downstream_Loss_Contribution" localSheetId="3">#REF!</definedName>
    <definedName name="Downstream_Loss_Contribution" localSheetId="5">#REF!</definedName>
    <definedName name="Downstream_Loss_Contribution">#REF!</definedName>
    <definedName name="DS_CLTQ" localSheetId="4">#REF!</definedName>
    <definedName name="DS_CLTQ" localSheetId="2">#REF!</definedName>
    <definedName name="DS_CLTQ" localSheetId="3">#REF!</definedName>
    <definedName name="DS_CLTQ" localSheetId="5">#REF!</definedName>
    <definedName name="DS_CLTQ">#REF!</definedName>
    <definedName name="Eff_Mach_CT" localSheetId="4">#REF!</definedName>
    <definedName name="Eff_Mach_CT" localSheetId="2">#REF!</definedName>
    <definedName name="Eff_Mach_CT" localSheetId="3">#REF!</definedName>
    <definedName name="Eff_Mach_CT" localSheetId="5">#REF!</definedName>
    <definedName name="Eff_Mach_CT">#REF!</definedName>
    <definedName name="Eff_Mach_CT_Sys" localSheetId="4">#REF!</definedName>
    <definedName name="Eff_Mach_CT_Sys" localSheetId="2">#REF!</definedName>
    <definedName name="Eff_Mach_CT_Sys" localSheetId="3">#REF!</definedName>
    <definedName name="Eff_Mach_CT_Sys" localSheetId="5">#REF!</definedName>
    <definedName name="Eff_Mach_CT_Sys">#REF!</definedName>
    <definedName name="Eff_Sys_Thru" localSheetId="4">#REF!</definedName>
    <definedName name="Eff_Sys_Thru" localSheetId="2">#REF!</definedName>
    <definedName name="Eff_Sys_Thru" localSheetId="3">#REF!</definedName>
    <definedName name="Eff_Sys_Thru" localSheetId="5">#REF!</definedName>
    <definedName name="Eff_Sys_Thru">#REF!</definedName>
    <definedName name="EST" localSheetId="4">#REF!</definedName>
    <definedName name="EST" localSheetId="2">#REF!</definedName>
    <definedName name="EST" localSheetId="3">#REF!</definedName>
    <definedName name="EST" localSheetId="5">#REF!</definedName>
    <definedName name="EST">#REF!</definedName>
    <definedName name="FTQ_Loss" localSheetId="4">#REF!</definedName>
    <definedName name="FTQ_Loss" localSheetId="2">#REF!</definedName>
    <definedName name="FTQ_Loss" localSheetId="3">#REF!</definedName>
    <definedName name="FTQ_Loss" localSheetId="5">#REF!</definedName>
    <definedName name="FTQ_Loss">#REF!</definedName>
    <definedName name="FTQ_per_Cycle" localSheetId="4">#REF!</definedName>
    <definedName name="FTQ_per_Cycle" localSheetId="2">#REF!</definedName>
    <definedName name="FTQ_per_Cycle" localSheetId="3">#REF!</definedName>
    <definedName name="FTQ_per_Cycle" localSheetId="5">#REF!</definedName>
    <definedName name="FTQ_per_Cycle">#REF!</definedName>
    <definedName name="Mach_DT_per_Cycle" localSheetId="4">#REF!</definedName>
    <definedName name="Mach_DT_per_Cycle" localSheetId="2">#REF!</definedName>
    <definedName name="Mach_DT_per_Cycle" localSheetId="3">#REF!</definedName>
    <definedName name="Mach_DT_per_Cycle" localSheetId="5">#REF!</definedName>
    <definedName name="Mach_DT_per_Cycle">#REF!</definedName>
    <definedName name="Mach_Qty" localSheetId="4">#REF!</definedName>
    <definedName name="Mach_Qty" localSheetId="2">#REF!</definedName>
    <definedName name="Mach_Qty" localSheetId="3">#REF!</definedName>
    <definedName name="Mach_Qty" localSheetId="5">#REF!</definedName>
    <definedName name="Mach_Qty">#REF!</definedName>
    <definedName name="Machine_CT" localSheetId="4">#REF!</definedName>
    <definedName name="Machine_CT" localSheetId="2">#REF!</definedName>
    <definedName name="Machine_CT" localSheetId="3">#REF!</definedName>
    <definedName name="Machine_CT" localSheetId="5">#REF!</definedName>
    <definedName name="Machine_CT">#REF!</definedName>
    <definedName name="Machine_DT" localSheetId="4">#REF!</definedName>
    <definedName name="Machine_DT" localSheetId="2">#REF!</definedName>
    <definedName name="Machine_DT" localSheetId="3">#REF!</definedName>
    <definedName name="Machine_DT" localSheetId="5">#REF!</definedName>
    <definedName name="Machine_DT">#REF!</definedName>
    <definedName name="Machine_Name" localSheetId="4">#REF!</definedName>
    <definedName name="Machine_Name" localSheetId="2">#REF!</definedName>
    <definedName name="Machine_Name" localSheetId="3">#REF!</definedName>
    <definedName name="Machine_Name" localSheetId="5">#REF!</definedName>
    <definedName name="Machine_Name">#REF!</definedName>
    <definedName name="MB_Chart" localSheetId="4">#REF!</definedName>
    <definedName name="MB_Chart" localSheetId="2">#REF!</definedName>
    <definedName name="MB_Chart" localSheetId="3">#REF!</definedName>
    <definedName name="MB_Chart" localSheetId="5">#REF!</definedName>
    <definedName name="MB_Chart">#REF!</definedName>
    <definedName name="MB_Data_Input" localSheetId="4">#REF!</definedName>
    <definedName name="MB_Data_Input" localSheetId="2">#REF!</definedName>
    <definedName name="MB_Data_Input" localSheetId="3">#REF!</definedName>
    <definedName name="MB_Data_Input" localSheetId="5">#REF!</definedName>
    <definedName name="MB_Data_Input">#REF!</definedName>
    <definedName name="MB_Takt_DCT_Table" localSheetId="4">#REF!</definedName>
    <definedName name="MB_Takt_DCT_Table" localSheetId="2">#REF!</definedName>
    <definedName name="MB_Takt_DCT_Table" localSheetId="3">#REF!</definedName>
    <definedName name="MB_Takt_DCT_Table" localSheetId="5">#REF!</definedName>
    <definedName name="MB_Takt_DCT_Table">#REF!</definedName>
    <definedName name="OP_2" localSheetId="4">'[1]STR-2_p1'!#REF!</definedName>
    <definedName name="OP_2" localSheetId="2">'[1]STR-2_p1'!#REF!</definedName>
    <definedName name="OP_2" localSheetId="3">'[1]STR-2_p1'!#REF!</definedName>
    <definedName name="OP_2" localSheetId="5">'[1]STR-2_p1'!#REF!</definedName>
    <definedName name="OP_2">'[1]STR-2_p1'!#REF!</definedName>
    <definedName name="OP_3" localSheetId="4">'[1]STR-2_p1'!#REF!</definedName>
    <definedName name="OP_3" localSheetId="2">'[1]STR-2_p1'!#REF!</definedName>
    <definedName name="OP_3" localSheetId="3">'[1]STR-2_p1'!#REF!</definedName>
    <definedName name="OP_3" localSheetId="5">'[1]STR-2_p1'!#REF!</definedName>
    <definedName name="OP_3">'[1]STR-2_p1'!#REF!</definedName>
    <definedName name="OP_4" localSheetId="4">'[1]STR-2_p1'!#REF!</definedName>
    <definedName name="OP_4" localSheetId="2">'[1]STR-2_p1'!#REF!</definedName>
    <definedName name="OP_4" localSheetId="3">'[1]STR-2_p1'!#REF!</definedName>
    <definedName name="OP_4" localSheetId="5">'[1]STR-2_p1'!#REF!</definedName>
    <definedName name="OP_4">'[1]STR-2_p1'!#REF!</definedName>
    <definedName name="OP_5" localSheetId="4">'[1]STR-2_p1'!#REF!</definedName>
    <definedName name="OP_5" localSheetId="2">'[1]STR-2_p1'!#REF!</definedName>
    <definedName name="OP_5" localSheetId="3">'[1]STR-2_p1'!#REF!</definedName>
    <definedName name="OP_5" localSheetId="5">'[1]STR-2_p1'!#REF!</definedName>
    <definedName name="OP_5">'[1]STR-2_p1'!#REF!</definedName>
    <definedName name="OP_6" localSheetId="4">'[1]STR-2_p1'!#REF!</definedName>
    <definedName name="OP_6" localSheetId="2">'[1]STR-2_p1'!#REF!</definedName>
    <definedName name="OP_6" localSheetId="3">'[1]STR-2_p1'!#REF!</definedName>
    <definedName name="OP_6" localSheetId="5">'[1]STR-2_p1'!#REF!</definedName>
    <definedName name="OP_6">'[1]STR-2_p1'!#REF!</definedName>
    <definedName name="OP_7" localSheetId="4">'[1]STR-2_p1'!#REF!</definedName>
    <definedName name="OP_7" localSheetId="2">'[1]STR-2_p1'!#REF!</definedName>
    <definedName name="OP_7" localSheetId="3">'[1]STR-2_p1'!#REF!</definedName>
    <definedName name="OP_7" localSheetId="5">'[1]STR-2_p1'!#REF!</definedName>
    <definedName name="OP_7">'[1]STR-2_p1'!#REF!</definedName>
    <definedName name="Op_L_Un" localSheetId="4">#REF!</definedName>
    <definedName name="Op_L_Un" localSheetId="2">#REF!</definedName>
    <definedName name="Op_L_Un" localSheetId="3">#REF!</definedName>
    <definedName name="Op_L_Un" localSheetId="5">#REF!</definedName>
    <definedName name="Op_L_Un">#REF!</definedName>
    <definedName name="Op_Name" localSheetId="4">#REF!</definedName>
    <definedName name="Op_Name" localSheetId="2">#REF!</definedName>
    <definedName name="Op_Name" localSheetId="3">#REF!</definedName>
    <definedName name="Op_Name" localSheetId="5">#REF!</definedName>
    <definedName name="Op_Name">#REF!</definedName>
    <definedName name="Operating_CT" localSheetId="4">#REF!</definedName>
    <definedName name="Operating_CT" localSheetId="2">#REF!</definedName>
    <definedName name="Operating_CT" localSheetId="3">#REF!</definedName>
    <definedName name="Operating_CT" localSheetId="5">#REF!</definedName>
    <definedName name="Operating_CT">#REF!</definedName>
    <definedName name="Ops_per_Day" localSheetId="4">#REF!</definedName>
    <definedName name="Ops_per_Day" localSheetId="2">#REF!</definedName>
    <definedName name="Ops_per_Day" localSheetId="3">#REF!</definedName>
    <definedName name="Ops_per_Day" localSheetId="5">#REF!</definedName>
    <definedName name="Ops_per_Day">#REF!</definedName>
    <definedName name="Pcs_per_Cycle" localSheetId="4">#REF!</definedName>
    <definedName name="Pcs_per_Cycle" localSheetId="2">#REF!</definedName>
    <definedName name="Pcs_per_Cycle" localSheetId="3">#REF!</definedName>
    <definedName name="Pcs_per_Cycle" localSheetId="5">#REF!</definedName>
    <definedName name="Pcs_per_Cycle">#REF!</definedName>
    <definedName name="Pcs_per_Op_Cycle" localSheetId="4">[2]WCT!#REF!</definedName>
    <definedName name="Pcs_per_Op_Cycle" localSheetId="2">[2]WCT!#REF!</definedName>
    <definedName name="Pcs_per_Op_Cycle" localSheetId="3">[2]WCT!#REF!</definedName>
    <definedName name="Pcs_per_Op_Cycle" localSheetId="5">[2]WCT!#REF!</definedName>
    <definedName name="Pcs_per_Op_Cycle">[2]WCT!#REF!</definedName>
    <definedName name="Project" localSheetId="4">#REF!</definedName>
    <definedName name="Project" localSheetId="2">#REF!</definedName>
    <definedName name="Project" localSheetId="3">#REF!</definedName>
    <definedName name="Project" localSheetId="5">#REF!</definedName>
    <definedName name="Project">#REF!</definedName>
    <definedName name="Sch_Days_per_Wk" localSheetId="4">#REF!</definedName>
    <definedName name="Sch_Days_per_Wk" localSheetId="2">#REF!</definedName>
    <definedName name="Sch_Days_per_Wk" localSheetId="3">#REF!</definedName>
    <definedName name="Sch_Days_per_Wk" localSheetId="5">#REF!</definedName>
    <definedName name="Sch_Days_per_Wk">#REF!</definedName>
    <definedName name="Sch_Days_per_Yr" localSheetId="4">#REF!</definedName>
    <definedName name="Sch_Days_per_Yr" localSheetId="2">#REF!</definedName>
    <definedName name="Sch_Days_per_Yr" localSheetId="3">#REF!</definedName>
    <definedName name="Sch_Days_per_Yr" localSheetId="5">#REF!</definedName>
    <definedName name="Sch_Days_per_Yr">#REF!</definedName>
    <definedName name="SRT_GTE3" localSheetId="4">#REF!</definedName>
    <definedName name="SRT_GTE3" localSheetId="2">#REF!</definedName>
    <definedName name="SRT_GTE3" localSheetId="3">#REF!</definedName>
    <definedName name="SRT_GTE3" localSheetId="5">#REF!</definedName>
    <definedName name="SRT_GTE3">#REF!</definedName>
    <definedName name="SRT_LT3" localSheetId="4">#REF!</definedName>
    <definedName name="SRT_LT3" localSheetId="2">#REF!</definedName>
    <definedName name="SRT_LT3" localSheetId="3">#REF!</definedName>
    <definedName name="SRT_LT3" localSheetId="5">#REF!</definedName>
    <definedName name="SRT_LT3">#REF!</definedName>
    <definedName name="SRT_per_Day" localSheetId="4">#REF!</definedName>
    <definedName name="SRT_per_Day" localSheetId="2">#REF!</definedName>
    <definedName name="SRT_per_Day" localSheetId="3">#REF!</definedName>
    <definedName name="SRT_per_Day" localSheetId="5">#REF!</definedName>
    <definedName name="SRT_per_Day">#REF!</definedName>
    <definedName name="Sys_Cap_CT" localSheetId="4">#REF!</definedName>
    <definedName name="Sys_Cap_CT" localSheetId="2">#REF!</definedName>
    <definedName name="Sys_Cap_CT" localSheetId="3">#REF!</definedName>
    <definedName name="Sys_Cap_CT" localSheetId="5">#REF!</definedName>
    <definedName name="Sys_Cap_CT">#REF!</definedName>
    <definedName name="System_CT" localSheetId="4">#REF!</definedName>
    <definedName name="System_CT" localSheetId="2">#REF!</definedName>
    <definedName name="System_CT" localSheetId="3">#REF!</definedName>
    <definedName name="System_CT" localSheetId="5">#REF!</definedName>
    <definedName name="System_CT">#REF!</definedName>
    <definedName name="System_Downtime" localSheetId="4">#REF!</definedName>
    <definedName name="System_Downtime" localSheetId="2">#REF!</definedName>
    <definedName name="System_Downtime" localSheetId="3">#REF!</definedName>
    <definedName name="System_Downtime" localSheetId="5">#REF!</definedName>
    <definedName name="System_Downtime">#REF!</definedName>
    <definedName name="System_Level" localSheetId="4">#REF!</definedName>
    <definedName name="System_Level" localSheetId="2">#REF!</definedName>
    <definedName name="System_Level" localSheetId="3">#REF!</definedName>
    <definedName name="System_Level" localSheetId="5">#REF!</definedName>
    <definedName name="System_Level">#REF!</definedName>
    <definedName name="Takt_Range" localSheetId="4">#REF!</definedName>
    <definedName name="Takt_Range" localSheetId="2">#REF!</definedName>
    <definedName name="Takt_Range" localSheetId="3">#REF!</definedName>
    <definedName name="Takt_Range" localSheetId="5">#REF!</definedName>
    <definedName name="Takt_Range">#REF!</definedName>
    <definedName name="Takt_Table" localSheetId="4">#REF!</definedName>
    <definedName name="Takt_Table" localSheetId="2">#REF!</definedName>
    <definedName name="Takt_Table" localSheetId="3">#REF!</definedName>
    <definedName name="Takt_Table" localSheetId="5">#REF!</definedName>
    <definedName name="Takt_Table">#REF!</definedName>
    <definedName name="Takt_Time" localSheetId="4">#REF!</definedName>
    <definedName name="Takt_Time" localSheetId="2">#REF!</definedName>
    <definedName name="Takt_Time" localSheetId="3">#REF!</definedName>
    <definedName name="Takt_Time" localSheetId="5">#REF!</definedName>
    <definedName name="Takt_Time">#REF!</definedName>
    <definedName name="Takt_Time_on_MB" localSheetId="4">#REF!</definedName>
    <definedName name="Takt_Time_on_MB" localSheetId="2">#REF!</definedName>
    <definedName name="Takt_Time_on_MB" localSheetId="3">#REF!</definedName>
    <definedName name="Takt_Time_on_MB" localSheetId="5">#REF!</definedName>
    <definedName name="Takt_Time_on_MB">#REF!</definedName>
    <definedName name="Total_Equip_Invest" localSheetId="4">#REF!</definedName>
    <definedName name="Total_Equip_Invest" localSheetId="2">#REF!</definedName>
    <definedName name="Total_Equip_Invest" localSheetId="3">#REF!</definedName>
    <definedName name="Total_Equip_Invest" localSheetId="5">#REF!</definedName>
    <definedName name="Total_Equip_Invest">#REF!</definedName>
    <definedName name="Vol_Table" localSheetId="4">#REF!</definedName>
    <definedName name="Vol_Table" localSheetId="2">#REF!</definedName>
    <definedName name="Vol_Table" localSheetId="3">#REF!</definedName>
    <definedName name="Vol_Table" localSheetId="5">#REF!</definedName>
    <definedName name="Vol_Table">#REF!</definedName>
    <definedName name="Wks_per_Yr" localSheetId="4">#REF!</definedName>
    <definedName name="Wks_per_Yr" localSheetId="2">#REF!</definedName>
    <definedName name="Wks_per_Yr" localSheetId="3">#REF!</definedName>
    <definedName name="Wks_per_Yr" localSheetId="5">#REF!</definedName>
    <definedName name="Wks_per_Yr">#REF!</definedName>
  </definedNames>
  <calcPr calcId="144525"/>
</workbook>
</file>

<file path=xl/calcChain.xml><?xml version="1.0" encoding="utf-8"?>
<calcChain xmlns="http://schemas.openxmlformats.org/spreadsheetml/2006/main">
  <c r="C22" i="4" l="1"/>
  <c r="J52" i="4"/>
  <c r="H25" i="20" l="1"/>
  <c r="I25" i="18" l="1"/>
  <c r="H91" i="18" l="1"/>
  <c r="G105" i="18"/>
  <c r="G106" i="18" s="1"/>
  <c r="C105" i="18"/>
  <c r="C106" i="18" s="1"/>
  <c r="J103" i="18"/>
  <c r="I103" i="18"/>
  <c r="J102" i="18"/>
  <c r="H102" i="18" s="1"/>
  <c r="I102" i="18"/>
  <c r="B93" i="18"/>
  <c r="H26" i="20"/>
  <c r="I26" i="18"/>
  <c r="I24" i="5"/>
  <c r="C45" i="4"/>
  <c r="B98" i="18" l="1"/>
  <c r="H105" i="18"/>
  <c r="H103" i="18"/>
  <c r="I19" i="19"/>
  <c r="I19" i="18"/>
  <c r="J65" i="5" l="1"/>
  <c r="I59" i="5"/>
  <c r="I61" i="5" s="1"/>
  <c r="J66" i="5" s="1"/>
  <c r="H53" i="15" l="1"/>
  <c r="F5" i="15"/>
  <c r="I23" i="5"/>
  <c r="I27" i="18"/>
  <c r="I25" i="19"/>
  <c r="I26" i="5" l="1"/>
  <c r="F4" i="15"/>
  <c r="E13" i="21"/>
  <c r="E14" i="21"/>
  <c r="E15" i="21"/>
  <c r="E12" i="21"/>
  <c r="B49" i="15"/>
  <c r="B50" i="15"/>
  <c r="E16" i="21" l="1"/>
  <c r="E17" i="21" s="1"/>
  <c r="E7" i="15"/>
  <c r="E5" i="15"/>
  <c r="E4" i="15"/>
  <c r="C54" i="15"/>
  <c r="B4" i="15"/>
  <c r="D53" i="15"/>
  <c r="G9" i="15" s="1"/>
  <c r="G12" i="15" l="1"/>
  <c r="G11" i="15"/>
  <c r="G10" i="15"/>
  <c r="G8" i="15"/>
  <c r="I27" i="19"/>
  <c r="C42" i="21"/>
  <c r="C43" i="21" s="1"/>
  <c r="C44" i="21" s="1"/>
  <c r="C32" i="21"/>
  <c r="E27" i="21"/>
  <c r="E26" i="21"/>
  <c r="F7" i="21"/>
  <c r="C42" i="20"/>
  <c r="H27" i="20" l="1"/>
  <c r="E28" i="21"/>
  <c r="C46" i="21" s="1"/>
  <c r="C47" i="21" s="1"/>
  <c r="C48" i="21" s="1"/>
  <c r="C39" i="21"/>
  <c r="E70" i="20"/>
  <c r="F67" i="20" s="1"/>
  <c r="F7" i="20"/>
  <c r="F8" i="20"/>
  <c r="B67" i="20"/>
  <c r="B69" i="20" s="1"/>
  <c r="C58" i="20"/>
  <c r="B61" i="20" s="1"/>
  <c r="C43" i="20"/>
  <c r="C44" i="20" s="1"/>
  <c r="C32" i="20"/>
  <c r="E27" i="20"/>
  <c r="E26" i="20"/>
  <c r="F14" i="20"/>
  <c r="F13" i="20"/>
  <c r="F12" i="20"/>
  <c r="F11" i="20"/>
  <c r="F10" i="20"/>
  <c r="F9" i="20"/>
  <c r="C36" i="21" l="1"/>
  <c r="C37" i="21" s="1"/>
  <c r="C49" i="21" s="1"/>
  <c r="B70" i="20"/>
  <c r="F68" i="20" s="1"/>
  <c r="F66" i="20" s="1"/>
  <c r="C38" i="20" s="1"/>
  <c r="C39" i="20" s="1"/>
  <c r="E28" i="20"/>
  <c r="C46" i="20" s="1"/>
  <c r="C47" i="20" s="1"/>
  <c r="C48" i="20" s="1"/>
  <c r="F16" i="20"/>
  <c r="B48" i="15"/>
  <c r="C50" i="21" l="1"/>
  <c r="C51" i="21"/>
  <c r="C52" i="21" s="1"/>
  <c r="H12" i="15" s="1"/>
  <c r="C19" i="15" s="1"/>
  <c r="E19" i="15" s="1"/>
  <c r="H19" i="15"/>
  <c r="E12" i="15"/>
  <c r="C36" i="20"/>
  <c r="C37" i="20" s="1"/>
  <c r="C49" i="20" s="1"/>
  <c r="E94" i="19"/>
  <c r="F91" i="19" s="1"/>
  <c r="B88" i="19"/>
  <c r="B90" i="19" s="1"/>
  <c r="B92" i="19" s="1"/>
  <c r="B81" i="19"/>
  <c r="B83" i="19" s="1"/>
  <c r="B84" i="19" s="1"/>
  <c r="C59" i="19"/>
  <c r="B62" i="19" s="1"/>
  <c r="C43" i="19"/>
  <c r="C44" i="19" s="1"/>
  <c r="C45" i="19" s="1"/>
  <c r="C32" i="19"/>
  <c r="E27" i="19"/>
  <c r="E26" i="19"/>
  <c r="F14" i="19"/>
  <c r="F13" i="19"/>
  <c r="F12" i="19"/>
  <c r="F11" i="19"/>
  <c r="F10" i="19"/>
  <c r="F9" i="19"/>
  <c r="F8" i="19"/>
  <c r="I8" i="19" s="1"/>
  <c r="F7" i="19"/>
  <c r="I7" i="19" s="1"/>
  <c r="F92" i="19" l="1"/>
  <c r="G19" i="15"/>
  <c r="C51" i="20"/>
  <c r="H18" i="15"/>
  <c r="E11" i="15"/>
  <c r="F16" i="19"/>
  <c r="E28" i="19"/>
  <c r="C52" i="20"/>
  <c r="H11" i="15" s="1"/>
  <c r="C18" i="15" s="1"/>
  <c r="E18" i="15" s="1"/>
  <c r="C50" i="20"/>
  <c r="F90" i="19"/>
  <c r="C38" i="19" s="1"/>
  <c r="C39" i="19" s="1"/>
  <c r="I9" i="19"/>
  <c r="J9" i="19" s="1"/>
  <c r="C47" i="19"/>
  <c r="C59" i="18"/>
  <c r="G18" i="15" l="1"/>
  <c r="J8" i="19"/>
  <c r="J7" i="19"/>
  <c r="C48" i="19"/>
  <c r="C49" i="19" s="1"/>
  <c r="C36" i="19"/>
  <c r="C37" i="19" s="1"/>
  <c r="I25" i="4"/>
  <c r="C50" i="19" l="1"/>
  <c r="E10" i="15" s="1"/>
  <c r="C43" i="18"/>
  <c r="C52" i="19" l="1"/>
  <c r="C53" i="19" s="1"/>
  <c r="H10" i="15" s="1"/>
  <c r="C17" i="15" s="1"/>
  <c r="E17" i="15" s="1"/>
  <c r="C51" i="19"/>
  <c r="D52" i="5"/>
  <c r="D51" i="5"/>
  <c r="F65" i="5"/>
  <c r="C24" i="4"/>
  <c r="E84" i="18"/>
  <c r="E51" i="5" l="1"/>
  <c r="C44" i="18"/>
  <c r="C45" i="18" s="1"/>
  <c r="B62" i="18"/>
  <c r="F10" i="18"/>
  <c r="F11" i="18"/>
  <c r="F12" i="18"/>
  <c r="F13" i="18"/>
  <c r="F14" i="18"/>
  <c r="F9" i="18"/>
  <c r="C72" i="5"/>
  <c r="F8" i="18"/>
  <c r="I8" i="18" s="1"/>
  <c r="F81" i="18"/>
  <c r="B78" i="18"/>
  <c r="B80" i="18" s="1"/>
  <c r="B82" i="18" s="1"/>
  <c r="B68" i="18"/>
  <c r="B70" i="18" s="1"/>
  <c r="B71" i="18" s="1"/>
  <c r="C32" i="18"/>
  <c r="E27" i="18"/>
  <c r="E26" i="18"/>
  <c r="F7" i="18"/>
  <c r="I7" i="18" s="1"/>
  <c r="I9" i="18" l="1"/>
  <c r="J7" i="18" s="1"/>
  <c r="F16" i="18"/>
  <c r="E28" i="18"/>
  <c r="C47" i="18" s="1"/>
  <c r="C48" i="18" s="1"/>
  <c r="C49" i="18" s="1"/>
  <c r="F82" i="18"/>
  <c r="F80" i="18" s="1"/>
  <c r="C38" i="18" s="1"/>
  <c r="C39" i="18" s="1"/>
  <c r="J8" i="18" l="1"/>
  <c r="J9" i="18"/>
  <c r="C36" i="18"/>
  <c r="C37" i="18" s="1"/>
  <c r="C50" i="18" s="1"/>
  <c r="H17" i="15" s="1"/>
  <c r="G17" i="15" s="1"/>
  <c r="C52" i="18" l="1"/>
  <c r="C53" i="18" s="1"/>
  <c r="C51" i="18"/>
  <c r="C38" i="5" l="1"/>
  <c r="C39" i="5" s="1"/>
  <c r="C40" i="5" s="1"/>
  <c r="C41" i="4"/>
  <c r="B47" i="15"/>
  <c r="D4" i="15"/>
  <c r="B46" i="15"/>
  <c r="F7" i="5"/>
  <c r="E21" i="5"/>
  <c r="E22" i="5"/>
  <c r="C28" i="5"/>
  <c r="B81" i="5"/>
  <c r="B83" i="5" s="1"/>
  <c r="B84" i="5" s="1"/>
  <c r="C40" i="15"/>
  <c r="E59" i="5"/>
  <c r="E61" i="5" s="1"/>
  <c r="F7" i="4"/>
  <c r="I7" i="4" s="1"/>
  <c r="F10" i="4"/>
  <c r="I10" i="4" s="1"/>
  <c r="F11" i="4"/>
  <c r="I11" i="4" s="1"/>
  <c r="C23" i="4"/>
  <c r="E29" i="4"/>
  <c r="E30" i="4"/>
  <c r="C35" i="4"/>
  <c r="C46" i="4"/>
  <c r="C47" i="4" s="1"/>
  <c r="D5" i="15" l="1"/>
  <c r="G4" i="15" s="1"/>
  <c r="G5" i="15"/>
  <c r="F66" i="5"/>
  <c r="I13" i="4"/>
  <c r="J7" i="4" s="1"/>
  <c r="E23" i="5"/>
  <c r="E24" i="5" s="1"/>
  <c r="E31" i="4"/>
  <c r="C49" i="4" s="1"/>
  <c r="C42" i="5" l="1"/>
  <c r="C43" i="5" s="1"/>
  <c r="C44" i="5" s="1"/>
  <c r="G55" i="15"/>
  <c r="H55" i="15" s="1"/>
  <c r="E59" i="15"/>
  <c r="C48" i="15" s="1"/>
  <c r="E52" i="5"/>
  <c r="C41" i="15" s="1"/>
  <c r="H47" i="15"/>
  <c r="G49" i="15"/>
  <c r="J11" i="4"/>
  <c r="J10" i="4"/>
  <c r="J13" i="4"/>
  <c r="C32" i="5"/>
  <c r="C33" i="5" s="1"/>
  <c r="C38" i="4"/>
  <c r="C39" i="4" s="1"/>
  <c r="C50" i="4"/>
  <c r="C51" i="4" s="1"/>
  <c r="C35" i="5"/>
  <c r="C46" i="15" l="1"/>
  <c r="H49" i="15"/>
  <c r="C49" i="15"/>
  <c r="C50" i="15"/>
  <c r="C47" i="15"/>
  <c r="D48" i="15"/>
  <c r="D49" i="15"/>
  <c r="D50" i="15"/>
  <c r="C45" i="5"/>
  <c r="C52" i="4"/>
  <c r="C47" i="5" l="1"/>
  <c r="C48" i="5" s="1"/>
  <c r="H9" i="15" s="1"/>
  <c r="C16" i="15" s="1"/>
  <c r="E16" i="15" s="1"/>
  <c r="C46" i="5"/>
  <c r="E9" i="15"/>
  <c r="C54" i="4"/>
  <c r="H15" i="15" s="1"/>
  <c r="E8" i="15"/>
  <c r="H16" i="15"/>
  <c r="C53" i="4"/>
  <c r="G16" i="15" l="1"/>
  <c r="D47" i="15" s="1"/>
  <c r="C55" i="4"/>
  <c r="C56" i="4" s="1"/>
  <c r="H8" i="15" s="1"/>
  <c r="C15" i="15" s="1"/>
  <c r="H54" i="15" l="1"/>
  <c r="G54" i="15" s="1"/>
  <c r="H48" i="15"/>
  <c r="G48" i="15" s="1"/>
  <c r="E15" i="15" s="1"/>
  <c r="G15" i="15" s="1"/>
  <c r="D46" i="15" s="1"/>
</calcChain>
</file>

<file path=xl/sharedStrings.xml><?xml version="1.0" encoding="utf-8"?>
<sst xmlns="http://schemas.openxmlformats.org/spreadsheetml/2006/main" count="838" uniqueCount="288">
  <si>
    <t>Kg</t>
  </si>
  <si>
    <t>Anti Fibrilante</t>
  </si>
  <si>
    <t>Corante Branco</t>
  </si>
  <si>
    <t>Considerando mês de Junho 2011 p/ análise</t>
  </si>
  <si>
    <t>C/T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</si>
  <si>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</si>
  <si>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</si>
  <si>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</si>
  <si>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</si>
  <si>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</si>
  <si>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</si>
  <si>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</si>
  <si>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</si>
  <si>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</si>
  <si>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</si>
  <si>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</si>
  <si>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</si>
  <si>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</si>
  <si>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</si>
  <si>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</si>
  <si>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</si>
  <si>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</si>
  <si>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</si>
  <si>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</si>
  <si>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</si>
  <si>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</si>
  <si>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</si>
  <si>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</si>
  <si>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</si>
  <si>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</si>
  <si>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Média</t>
  </si>
  <si>
    <t>kg/m² - gramatura média</t>
  </si>
  <si>
    <t>m²</t>
  </si>
  <si>
    <t>bobinas no tear</t>
  </si>
  <si>
    <t>metros por unidade</t>
  </si>
  <si>
    <t>bobina padrão (média) em metros</t>
  </si>
  <si>
    <t>bobinas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</si>
  <si>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</si>
  <si>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</si>
  <si>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</si>
  <si>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</si>
  <si>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</si>
  <si>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</si>
  <si>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</si>
  <si>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</si>
  <si>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</si>
  <si>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</si>
  <si>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</si>
  <si>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</si>
  <si>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</si>
  <si>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Tubetes</t>
  </si>
  <si>
    <t>Dados de processo</t>
  </si>
  <si>
    <t>Tempo de tirada</t>
  </si>
  <si>
    <t>quantidade de rocas</t>
  </si>
  <si>
    <t>Kg de fita</t>
  </si>
  <si>
    <t>C/T - Trama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</si>
  <si>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</si>
  <si>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</si>
  <si>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</si>
  <si>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</si>
  <si>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</si>
  <si>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</si>
  <si>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Tecelagem</t>
  </si>
  <si>
    <t>Tear</t>
  </si>
  <si>
    <t>Sub produto gerado</t>
  </si>
  <si>
    <t>Estoque sub produto gerado</t>
  </si>
  <si>
    <t>Número de bobinas</t>
  </si>
  <si>
    <t>média em metros</t>
  </si>
  <si>
    <t>Ineficiência do tear</t>
  </si>
  <si>
    <t>Resíduos gerados</t>
  </si>
  <si>
    <t>Tecelagem / mês</t>
  </si>
  <si>
    <t>de resíduo (12 teares)</t>
  </si>
  <si>
    <t>da produção total (75%)</t>
  </si>
  <si>
    <t>saco de 0,6 metros (2 lados) = 0,6 * 2 = 1,2</t>
  </si>
  <si>
    <t>bobinas no corte costura</t>
  </si>
  <si>
    <t>total de resíduo</t>
  </si>
  <si>
    <t>Produção bruta / mês</t>
  </si>
  <si>
    <t>total de bobinas prod.</t>
  </si>
  <si>
    <t>resíduo (%)</t>
  </si>
  <si>
    <t>Consumo - Trama e Urdume por tear</t>
  </si>
  <si>
    <t>fitas no tear (trama)</t>
  </si>
  <si>
    <t>largura da fita</t>
  </si>
  <si>
    <t>fitas na gaiola</t>
  </si>
  <si>
    <t>margem de seg.</t>
  </si>
  <si>
    <t>Sub produto precedente</t>
  </si>
  <si>
    <t>Família</t>
  </si>
  <si>
    <t>demanda mensal</t>
  </si>
  <si>
    <t>número de dias / mês</t>
  </si>
  <si>
    <t>demanda diária</t>
  </si>
  <si>
    <t>metros/dia</t>
  </si>
  <si>
    <t>metros/mês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</si>
  <si>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</si>
  <si>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</si>
  <si>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</si>
  <si>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</si>
  <si>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</si>
  <si>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</si>
  <si>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</si>
  <si>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</si>
  <si>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bobina padrão</t>
  </si>
  <si>
    <t>Takt Time</t>
  </si>
  <si>
    <t>Disp.</t>
  </si>
  <si>
    <t>capacidade/máq</t>
  </si>
  <si>
    <t>consumo tear</t>
  </si>
  <si>
    <t>consome</t>
  </si>
  <si>
    <t>relação de cons.</t>
  </si>
  <si>
    <t>cap. met. dia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</si>
  <si>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</si>
  <si>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</si>
  <si>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</si>
  <si>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</si>
  <si>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</si>
  <si>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</si>
  <si>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</si>
  <si>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1 unidade</t>
  </si>
  <si>
    <t>troca de anel</t>
  </si>
  <si>
    <t>tempo médio</t>
  </si>
  <si>
    <t>mês de junho (todos os teares)</t>
  </si>
  <si>
    <t>Laminação</t>
  </si>
  <si>
    <t>laminadora</t>
  </si>
  <si>
    <t>bobina de tecido</t>
  </si>
  <si>
    <t>bobina</t>
  </si>
  <si>
    <t>Laminadora</t>
  </si>
  <si>
    <t>Polipropileno BC818</t>
  </si>
  <si>
    <t>Polipropileno H103</t>
  </si>
  <si>
    <t>Número das bobinas</t>
  </si>
  <si>
    <t>-----------------</t>
  </si>
  <si>
    <t>-------------------------</t>
  </si>
  <si>
    <t>Ineficiência da laminadora</t>
  </si>
  <si>
    <t>resíduo branco</t>
  </si>
  <si>
    <t>da produção total (63%)</t>
  </si>
  <si>
    <t>bobinas na laminadora</t>
  </si>
  <si>
    <t>branco</t>
  </si>
  <si>
    <t>metros de branco</t>
  </si>
  <si>
    <t>unidades com defeito de lâmina no corte costura</t>
  </si>
  <si>
    <t>Trama leve branca</t>
  </si>
  <si>
    <t>90 Kg de fita a cada 30 minutos</t>
  </si>
  <si>
    <t>número de fitas</t>
  </si>
  <si>
    <t>trama - 23 tubetes por saco em média</t>
  </si>
  <si>
    <t>1 bobina por tear a cada 933,33 minutos.</t>
  </si>
  <si>
    <t>em processo 3 bobinas (3 * 3500 = 10500)</t>
  </si>
  <si>
    <t>considerando o padrão de bobina = 3500 metros</t>
  </si>
  <si>
    <t>consumo de trama leve branca na gaiola</t>
  </si>
  <si>
    <t>consumo de trama leve branca no tear</t>
  </si>
  <si>
    <t>trama na gaiola</t>
  </si>
  <si>
    <t>trama no tear</t>
  </si>
  <si>
    <t>a cada 3500 metros</t>
  </si>
  <si>
    <t>de resíduo (1 laminadora) - perda produto</t>
  </si>
  <si>
    <t>Laminação / mês</t>
  </si>
  <si>
    <t>custo R$/Kg sem imp.</t>
  </si>
  <si>
    <t>Valor do inventário</t>
  </si>
  <si>
    <t>%</t>
  </si>
  <si>
    <t>Consumo</t>
  </si>
  <si>
    <t>Mat. Prima e ins.</t>
  </si>
  <si>
    <t>Corante Branco - pigmento</t>
  </si>
  <si>
    <t>Trama Branca Leve</t>
  </si>
  <si>
    <t>2148/11</t>
  </si>
  <si>
    <t>2167/11</t>
  </si>
  <si>
    <t>1 bobina a cada 51,47 minutos.</t>
  </si>
  <si>
    <t>Extrusora</t>
  </si>
  <si>
    <t>laminação + refilo</t>
  </si>
  <si>
    <t>corte</t>
  </si>
  <si>
    <t>corte lençol e box</t>
  </si>
  <si>
    <t>Para a família 04 no período considerado é utilizado o processo de laminação. Bobina branca laminado de 67,5, 70, 75, 80, 85, 90 e 103 cm.</t>
  </si>
  <si>
    <t>1 bobina a cada 73,84 minutos.</t>
  </si>
  <si>
    <t>Corte lençol box / mês</t>
  </si>
  <si>
    <t>de resíduo (1 corte lençol box) - perda produto</t>
  </si>
  <si>
    <t>da produção total (100%)</t>
  </si>
  <si>
    <t>bobinas no corte lençol e box</t>
  </si>
  <si>
    <t>consumo</t>
  </si>
  <si>
    <t>2 bobinas de tecidos com medida diferente</t>
  </si>
  <si>
    <t>Há box que utiliza até três tecidos</t>
  </si>
  <si>
    <t>tecido</t>
  </si>
  <si>
    <t>medida</t>
  </si>
  <si>
    <t>lateral</t>
  </si>
  <si>
    <t>laterais</t>
  </si>
  <si>
    <t>fundo</t>
  </si>
  <si>
    <t>componente</t>
  </si>
  <si>
    <t>total em met por box</t>
  </si>
  <si>
    <t>demanda família 4</t>
  </si>
  <si>
    <t>corte box lençol</t>
  </si>
  <si>
    <t>operação manual de costura</t>
  </si>
  <si>
    <t>máquina de corte</t>
  </si>
  <si>
    <t>máquina de costura</t>
  </si>
  <si>
    <t>partic. Família 4</t>
  </si>
  <si>
    <t>part. PR-3369 na fam.</t>
  </si>
  <si>
    <t>neces. dia fam. 4</t>
  </si>
  <si>
    <t>costura</t>
  </si>
  <si>
    <t>máquina costura</t>
  </si>
  <si>
    <t>Para a família 04 é realizado o processo manual de dobra e costura. Bobina branca laminado de 67,5, 70, 75, 80, 85, 90 e 103 cm.</t>
  </si>
  <si>
    <t>dobrar e virar</t>
  </si>
  <si>
    <t>costurar lateral</t>
  </si>
  <si>
    <t>costurar fundo</t>
  </si>
  <si>
    <t>velocidade</t>
  </si>
  <si>
    <t>processo</t>
  </si>
  <si>
    <t>operação</t>
  </si>
  <si>
    <t>dobrar pronto</t>
  </si>
  <si>
    <t>tempo / unid.</t>
  </si>
  <si>
    <t>tempo total p/unid.</t>
  </si>
  <si>
    <t>veloc. Unid/min.</t>
  </si>
  <si>
    <t>1 unidade a cada 1,787581699 minutos.</t>
  </si>
  <si>
    <t>L13 - Fundo</t>
  </si>
  <si>
    <t>total em met por bobina</t>
  </si>
  <si>
    <t>TLB (gaiola)</t>
  </si>
  <si>
    <t>TLB (tear)</t>
  </si>
  <si>
    <t>vista de cima</t>
  </si>
  <si>
    <t>largura do tecido (1)</t>
  </si>
  <si>
    <t>largura do tecido (2)</t>
  </si>
  <si>
    <t>1 bobina a cada 58,33 minutos.</t>
  </si>
  <si>
    <t>Mat. Prima e insumo</t>
  </si>
  <si>
    <t>Tempo de ciclo - compreende o tempo entre o inicio de preenchimento das rocas (tubetes) e a finalização do preenchimen -</t>
  </si>
  <si>
    <t>to das rocas</t>
  </si>
  <si>
    <t>Avail médio</t>
  </si>
  <si>
    <t>Paradas Programadas</t>
  </si>
  <si>
    <t>Total Paradas programadas</t>
  </si>
  <si>
    <t>Paradas não programadas</t>
  </si>
  <si>
    <t>Tempo aquecimento (segunda feira)</t>
  </si>
  <si>
    <t>Tempo de liberação da máquina</t>
  </si>
  <si>
    <t>Setup Mês Lib. Máq. + Aquec. Máq.</t>
  </si>
  <si>
    <r>
      <t xml:space="preserve">Velocidade do tear = 3,75 m/minuto (Bobina padrão média de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3,75 = 933,33 min.</t>
    </r>
  </si>
  <si>
    <r>
      <t xml:space="preserve">Velocidade do  = 68 m/minuto (Bobina padrão média </t>
    </r>
    <r>
      <rPr>
        <sz val="9"/>
        <rFont val="Symbol"/>
        <family val="1"/>
        <charset val="2"/>
      </rPr>
      <t>@</t>
    </r>
    <r>
      <rPr>
        <sz val="9"/>
        <rFont val="Times New Roman"/>
        <family val="1"/>
      </rPr>
      <t xml:space="preserve"> 3500 metros) </t>
    </r>
    <r>
      <rPr>
        <sz val="9"/>
        <rFont val="Symbol"/>
        <family val="1"/>
        <charset val="2"/>
      </rPr>
      <t>®</t>
    </r>
    <r>
      <rPr>
        <sz val="9"/>
        <rFont val="Times New Roman"/>
        <family val="1"/>
      </rPr>
      <t xml:space="preserve"> 3500 m / 68 = 51,47 min.</t>
    </r>
  </si>
  <si>
    <r>
      <t xml:space="preserve">Tempo </t>
    </r>
    <r>
      <rPr>
        <b/>
        <i/>
        <sz val="9"/>
        <rFont val="Times New Roman"/>
        <family val="1"/>
      </rPr>
      <t>Setup</t>
    </r>
    <r>
      <rPr>
        <b/>
        <sz val="9"/>
        <rFont val="Times New Roman"/>
        <family val="1"/>
      </rPr>
      <t xml:space="preserve"> (troca bobina)</t>
    </r>
  </si>
  <si>
    <r>
      <t xml:space="preserve">Tempo </t>
    </r>
    <r>
      <rPr>
        <b/>
        <i/>
        <sz val="9"/>
        <rFont val="Times New Roman"/>
        <family val="1"/>
      </rPr>
      <t>Setup</t>
    </r>
    <r>
      <rPr>
        <b/>
        <sz val="9"/>
        <rFont val="Times New Roman"/>
        <family val="1"/>
      </rPr>
      <t xml:space="preserve"> (troca fita)</t>
    </r>
  </si>
  <si>
    <t>Velocidade do  = 60 m/minuto (Bobina padrão média @ 3500 metros) ® 3500 m / 60 = 58,33 min.</t>
  </si>
  <si>
    <r>
      <t xml:space="preserve">Velocidade  = 47,4 m/minuto (Bobina padrão média de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47,4 = 73,84 min.</t>
    </r>
  </si>
  <si>
    <r>
      <t xml:space="preserve">Velocidade  = 0,5594 unid/minuto (1 unidade) </t>
    </r>
    <r>
      <rPr>
        <sz val="9"/>
        <rFont val="Symbol"/>
        <family val="1"/>
        <charset val="2"/>
      </rPr>
      <t>®</t>
    </r>
    <r>
      <rPr>
        <sz val="9"/>
        <rFont val="Times New Roman"/>
        <family val="1"/>
      </rPr>
      <t xml:space="preserve"> 1 unid. / 0,5594 = 1,787581699 min.</t>
    </r>
  </si>
  <si>
    <t>tecelagem 01</t>
  </si>
  <si>
    <t>tecelagem 03</t>
  </si>
  <si>
    <t>tecelagem 02</t>
  </si>
  <si>
    <t>laminação 01</t>
  </si>
  <si>
    <t>laminação 03</t>
  </si>
  <si>
    <t>laminação 02</t>
  </si>
  <si>
    <t>refilo 01</t>
  </si>
  <si>
    <t>refilo 03</t>
  </si>
  <si>
    <t>refilo 02</t>
  </si>
  <si>
    <t>corte box 01</t>
  </si>
  <si>
    <t>corte box 02</t>
  </si>
  <si>
    <t>balanceamento 01</t>
  </si>
  <si>
    <t>30 min.</t>
  </si>
  <si>
    <t>933,33 min.</t>
  </si>
  <si>
    <t>58,33 min.</t>
  </si>
  <si>
    <t>73,84 min.</t>
  </si>
  <si>
    <t>1,79 min.</t>
  </si>
  <si>
    <t>consumo da laminadora para uma velocidade de 80 metros / minutos</t>
  </si>
  <si>
    <t>kg</t>
  </si>
  <si>
    <t>material</t>
  </si>
  <si>
    <t>Consome em kg</t>
  </si>
  <si>
    <t>H103</t>
  </si>
  <si>
    <t>BC 818</t>
  </si>
  <si>
    <t>Residuo calculado</t>
  </si>
  <si>
    <t>tempo de consumo minutos</t>
  </si>
  <si>
    <t>Bobina</t>
  </si>
  <si>
    <t>Largura</t>
  </si>
  <si>
    <t>Peso Inic.</t>
  </si>
  <si>
    <t>Metragem Inic.</t>
  </si>
  <si>
    <t>Metragem F.</t>
  </si>
  <si>
    <t>Peso Fin.</t>
  </si>
  <si>
    <t>Gramatura da Lamina</t>
  </si>
  <si>
    <t>Gramatura inicial</t>
  </si>
  <si>
    <t>Gramatura final</t>
  </si>
  <si>
    <t>2606/11</t>
  </si>
  <si>
    <t>2660/11</t>
  </si>
  <si>
    <t>Minutos</t>
  </si>
  <si>
    <t>Metros</t>
  </si>
  <si>
    <t>Consumo em Kg</t>
  </si>
  <si>
    <t>em</t>
  </si>
  <si>
    <t>e roda</t>
  </si>
  <si>
    <t>Velocidade</t>
  </si>
  <si>
    <t>m/min</t>
  </si>
  <si>
    <t>Residuo pesado</t>
  </si>
  <si>
    <t>Largada</t>
  </si>
  <si>
    <t>Produção</t>
  </si>
  <si>
    <t>com a velocidade de 80 m/min o consumo de material durante 32 minutos foi 64,35 Kg da mistura com os componentes de acordo com a tabela. A partir de duas bobi-</t>
  </si>
  <si>
    <t xml:space="preserve">nas de 60 cm de largura (2606/11 e 2660/11) com a descrição do peso e metragem inicial e metragem e peso final foi calculado a gramatura inicial, da lamina e final  e  o </t>
  </si>
  <si>
    <t>consumo calculado de acordo com os tempos em minutos proporcionalmente sendo o consumo de 53 kg em 32 minutos. Como o consumo foi 64,35 a perda é da or -</t>
  </si>
  <si>
    <t>dem de 11,3 Kg contra os 15,63 obtidos na pesagem, ou seja, a perda foi maior em 38,132% devendo ser investigado as causas dessa diferença.</t>
  </si>
  <si>
    <t>medida do box da família 4</t>
  </si>
  <si>
    <t>item INY 0111</t>
  </si>
  <si>
    <t>unidades INY 0111</t>
  </si>
  <si>
    <t>Inylbra</t>
  </si>
  <si>
    <t>INY 0111</t>
  </si>
  <si>
    <t>L10</t>
  </si>
  <si>
    <t>L12</t>
  </si>
  <si>
    <t>L12 - Fundo</t>
  </si>
  <si>
    <t>L10 - Lateral</t>
  </si>
  <si>
    <t>Para a família 04 no período considerado é utilizado apenas 2 teares. Bobina para laminar de 80 e 85 cm.</t>
  </si>
  <si>
    <t>Para a família 04 no período considerado é utilizado o processo de laminação. Bobina branca de 80 cm e 85 cm.</t>
  </si>
  <si>
    <t>a cada 1,0430 min. há a nec. de 1 metro linear de tecido de ráfia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</si>
</sst>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0.00\ &quot;minutos&quot;"/>
    <numFmt numFmtId="166" formatCode="0.00\ &quot;horas&quot;"/>
    <numFmt numFmtId="167" formatCode="0.0"/>
    <numFmt numFmtId="168" formatCode="0.000"/>
    <numFmt numFmtId="169" formatCode="0.00\ &quot;Kg&quot;"/>
    <numFmt numFmtId="170" formatCode="dd/mm/yy;@"/>
    <numFmt numFmtId="171" formatCode="0.00\ &quot;tubetes&quot;"/>
    <numFmt numFmtId="172" formatCode="0\ &quot;dias/mês&quot;"/>
    <numFmt numFmtId="173" formatCode="0.00\ &quot;horas/mês&quot;"/>
    <numFmt numFmtId="174" formatCode="0.00\ &quot;metros&quot;"/>
    <numFmt numFmtId="175" formatCode="0.00\ &quot;min/bobina/máquina&quot;"/>
    <numFmt numFmtId="176" formatCode="0.00\ &quot;unidades&quot;"/>
    <numFmt numFmtId="177" formatCode="0.00\ &quot;bobinas&quot;"/>
    <numFmt numFmtId="179" formatCode="0\ &quot;número&quot;"/>
    <numFmt numFmtId="180" formatCode="0\ &quot;cm&quot;"/>
    <numFmt numFmtId="181" formatCode="0.00\ &quot;milimetro&quot;"/>
    <numFmt numFmtId="182" formatCode="0.00\ &quot;g/m&quot;"/>
    <numFmt numFmtId="183" formatCode="0.00\ &quot;kg&quot;"/>
    <numFmt numFmtId="184" formatCode="0\ &quot;metros&quot;"/>
    <numFmt numFmtId="185" formatCode="0.00\ &quot;cap. met.&quot;"/>
    <numFmt numFmtId="186" formatCode="0.00\ &quot;dem. met.&quot;"/>
    <numFmt numFmtId="187" formatCode="0.00\ &quot;met quad&quot;"/>
    <numFmt numFmtId="188" formatCode="0\ &quot;met quad&quot;"/>
    <numFmt numFmtId="189" formatCode="0.0\ &quot;min.&quot;"/>
    <numFmt numFmtId="190" formatCode="0\ &quot;núm. de setup&quot;"/>
    <numFmt numFmtId="191" formatCode="0.00%\ &quot;branco&quot;"/>
    <numFmt numFmtId="192" formatCode="0.00\ &quot;metros/mês/lam&quot;"/>
    <numFmt numFmtId="193" formatCode="0\ &quot;altura&quot;"/>
    <numFmt numFmtId="194" formatCode="0\ &quot;comprimento&quot;"/>
    <numFmt numFmtId="195" formatCode="0\ &quot;largura&quot;"/>
    <numFmt numFmtId="196" formatCode="0\ &quot;unidade&quot;"/>
    <numFmt numFmtId="197" formatCode="0.00\ &quot;unidade&quot;"/>
    <numFmt numFmtId="198" formatCode="0.0\ &quot;unid/min&quot;"/>
    <numFmt numFmtId="199" formatCode="0.000\ &quot;unid/min&quot;"/>
    <numFmt numFmtId="200" formatCode="0.0\ &quot;min&quot;"/>
    <numFmt numFmtId="201" formatCode="0.0000\ &quot;unid/min&quot;"/>
    <numFmt numFmtId="202" formatCode="0.00\ &quot;unid por min&quot;"/>
    <numFmt numFmtId="203" formatCode="0\ &quot;unidades&quot;"/>
    <numFmt numFmtId="204" formatCode="0\ &quot;min. / dia&quot;"/>
    <numFmt numFmtId="205" formatCode="0.00\ &quot;metros/mês&quot;"/>
    <numFmt numFmtId="206" formatCode="0.00\ &quot;hrs/dia/máq.&quot;"/>
    <numFmt numFmtId="207" formatCode="0.00\ &quot;Kg / mês&quot;"/>
    <numFmt numFmtId="208" formatCode="0\ \ &quot;min. / dia&quot;"/>
    <numFmt numFmtId="209" formatCode="0\ &quot;cm - tubular&quot;"/>
    <numFmt numFmtId="210" formatCode="0.0000\ &quot;minutos&quot;"/>
    <numFmt numFmtId="211" formatCode="0\ &quot;total de teares utilizado&quot;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11"/>
      <color indexed="8"/>
      <name val="Times New Roman"/>
      <family val="1"/>
    </font>
    <font>
      <sz val="9"/>
      <name val="Times New Roman"/>
      <family val="1"/>
    </font>
    <font>
      <sz val="9"/>
      <name val="Symbol"/>
      <family val="1"/>
      <charset val="2"/>
    </font>
    <font>
      <sz val="9"/>
      <name val="Arial"/>
      <family val="2"/>
    </font>
    <font>
      <b/>
      <i/>
      <sz val="9"/>
      <name val="Times New Roman"/>
      <family val="1"/>
    </font>
    <font>
      <sz val="9"/>
      <color theme="1"/>
      <name val="Times New Roman"/>
      <family val="1"/>
    </font>
    <font>
      <b/>
      <sz val="9"/>
      <color indexed="8"/>
      <name val="Times New Roman"/>
      <family val="1"/>
    </font>
    <font>
      <b/>
      <sz val="9"/>
      <color theme="1"/>
      <name val="Times New Roman"/>
      <family val="1"/>
    </font>
    <font>
      <sz val="9"/>
      <color indexed="8"/>
      <name val="Times New Roman"/>
      <family val="1"/>
    </font>
    <font>
      <u/>
      <sz val="9"/>
      <color indexed="8"/>
      <name val="Times New Roman"/>
      <family val="1"/>
    </font>
    <font>
      <b/>
      <u/>
      <sz val="9"/>
      <color indexed="8"/>
      <name val="Times New Roman"/>
      <family val="1"/>
    </font>
    <font>
      <u/>
      <sz val="9"/>
      <name val="Times New Roman"/>
      <family val="1"/>
    </font>
    <font>
      <sz val="10"/>
      <name val="Arial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1" fillId="0" borderId="0"/>
  </cellStyleXfs>
  <cellXfs count="336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1" fillId="0" borderId="0" xfId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5" fillId="0" borderId="0" xfId="1" applyFont="1" applyBorder="1"/>
    <xf numFmtId="0" fontId="5" fillId="2" borderId="0" xfId="1" applyFont="1" applyFill="1"/>
    <xf numFmtId="0" fontId="5" fillId="2" borderId="0" xfId="1" applyFont="1" applyFill="1" applyBorder="1"/>
    <xf numFmtId="2" fontId="7" fillId="2" borderId="0" xfId="1" applyNumberFormat="1" applyFont="1" applyFill="1" applyAlignment="1">
      <alignment horizontal="center"/>
    </xf>
    <xf numFmtId="177" fontId="8" fillId="5" borderId="6" xfId="1" applyNumberFormat="1" applyFont="1" applyFill="1" applyBorder="1" applyAlignment="1">
      <alignment horizontal="center"/>
    </xf>
    <xf numFmtId="10" fontId="8" fillId="5" borderId="6" xfId="1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6" fillId="0" borderId="0" xfId="1" applyFont="1"/>
    <xf numFmtId="0" fontId="6" fillId="0" borderId="0" xfId="1" applyFont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3" borderId="6" xfId="1" applyFont="1" applyFill="1" applyBorder="1" applyAlignment="1">
      <alignment horizontal="center" vertical="center"/>
    </xf>
    <xf numFmtId="170" fontId="10" fillId="11" borderId="6" xfId="1" applyNumberFormat="1" applyFont="1" applyFill="1" applyBorder="1" applyAlignment="1">
      <alignment horizontal="center" vertical="center"/>
    </xf>
    <xf numFmtId="0" fontId="10" fillId="0" borderId="0" xfId="1" applyFont="1"/>
    <xf numFmtId="0" fontId="10" fillId="12" borderId="6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169" fontId="10" fillId="0" borderId="6" xfId="1" applyNumberFormat="1" applyFont="1" applyBorder="1" applyAlignment="1">
      <alignment horizontal="center" vertical="center"/>
    </xf>
    <xf numFmtId="10" fontId="10" fillId="0" borderId="6" xfId="1" applyNumberFormat="1" applyFont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8" fillId="4" borderId="6" xfId="1" applyFont="1" applyFill="1" applyBorder="1" applyAlignment="1">
      <alignment horizontal="center" vertical="center"/>
    </xf>
    <xf numFmtId="165" fontId="8" fillId="11" borderId="6" xfId="1" applyNumberFormat="1" applyFont="1" applyFill="1" applyBorder="1" applyAlignment="1">
      <alignment horizontal="center" vertical="center"/>
    </xf>
    <xf numFmtId="0" fontId="8" fillId="11" borderId="6" xfId="1" applyFont="1" applyFill="1" applyBorder="1" applyAlignment="1">
      <alignment horizontal="center" vertical="center"/>
    </xf>
    <xf numFmtId="169" fontId="8" fillId="11" borderId="6" xfId="1" applyNumberFormat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/>
    </xf>
    <xf numFmtId="0" fontId="10" fillId="2" borderId="0" xfId="1" applyFont="1" applyFill="1" applyBorder="1"/>
    <xf numFmtId="0" fontId="10" fillId="2" borderId="6" xfId="1" applyFont="1" applyFill="1" applyBorder="1" applyAlignment="1">
      <alignment horizontal="center" vertical="center"/>
    </xf>
    <xf numFmtId="165" fontId="10" fillId="11" borderId="6" xfId="1" applyNumberFormat="1" applyFont="1" applyFill="1" applyBorder="1" applyAlignment="1">
      <alignment horizontal="center" vertical="center"/>
    </xf>
    <xf numFmtId="165" fontId="10" fillId="2" borderId="6" xfId="1" applyNumberFormat="1" applyFont="1" applyFill="1" applyBorder="1" applyAlignment="1">
      <alignment horizontal="center" vertical="center"/>
    </xf>
    <xf numFmtId="169" fontId="10" fillId="2" borderId="6" xfId="1" applyNumberFormat="1" applyFont="1" applyFill="1" applyBorder="1" applyAlignment="1">
      <alignment horizontal="center" vertical="center"/>
    </xf>
    <xf numFmtId="0" fontId="10" fillId="3" borderId="7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166" fontId="10" fillId="2" borderId="6" xfId="1" applyNumberFormat="1" applyFont="1" applyFill="1" applyBorder="1" applyAlignment="1">
      <alignment horizontal="center" vertical="center"/>
    </xf>
    <xf numFmtId="173" fontId="10" fillId="2" borderId="6" xfId="1" applyNumberFormat="1" applyFont="1" applyFill="1" applyBorder="1" applyAlignment="1">
      <alignment horizontal="center" vertical="center"/>
    </xf>
    <xf numFmtId="173" fontId="10" fillId="2" borderId="0" xfId="1" applyNumberFormat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4" fontId="10" fillId="2" borderId="6" xfId="1" applyNumberFormat="1" applyFont="1" applyFill="1" applyBorder="1" applyAlignment="1">
      <alignment horizontal="center" vertical="center"/>
    </xf>
    <xf numFmtId="2" fontId="8" fillId="2" borderId="6" xfId="1" applyNumberFormat="1" applyFont="1" applyFill="1" applyBorder="1" applyAlignment="1">
      <alignment horizontal="center" vertical="center"/>
    </xf>
    <xf numFmtId="10" fontId="8" fillId="10" borderId="6" xfId="1" applyNumberFormat="1" applyFont="1" applyFill="1" applyBorder="1" applyAlignment="1">
      <alignment horizontal="center" vertical="center"/>
    </xf>
    <xf numFmtId="2" fontId="8" fillId="10" borderId="6" xfId="1" applyNumberFormat="1" applyFont="1" applyFill="1" applyBorder="1" applyAlignment="1">
      <alignment horizontal="center" vertical="center"/>
    </xf>
    <xf numFmtId="2" fontId="10" fillId="2" borderId="6" xfId="1" applyNumberFormat="1" applyFont="1" applyFill="1" applyBorder="1" applyAlignment="1">
      <alignment horizontal="center" vertical="center"/>
    </xf>
    <xf numFmtId="167" fontId="8" fillId="2" borderId="6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Border="1" applyAlignment="1">
      <alignment horizontal="center" vertical="center"/>
    </xf>
    <xf numFmtId="169" fontId="10" fillId="11" borderId="6" xfId="1" applyNumberFormat="1" applyFont="1" applyFill="1" applyBorder="1" applyAlignment="1">
      <alignment horizontal="center" vertical="center"/>
    </xf>
    <xf numFmtId="171" fontId="10" fillId="11" borderId="6" xfId="1" applyNumberFormat="1" applyFont="1" applyFill="1" applyBorder="1" applyAlignment="1">
      <alignment horizontal="center" vertical="center"/>
    </xf>
    <xf numFmtId="0" fontId="10" fillId="14" borderId="6" xfId="1" applyFont="1" applyFill="1" applyBorder="1" applyAlignment="1">
      <alignment horizontal="center" vertical="center"/>
    </xf>
    <xf numFmtId="44" fontId="10" fillId="0" borderId="6" xfId="1" applyNumberFormat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2" borderId="0" xfId="1" applyFont="1" applyFill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/>
    </xf>
    <xf numFmtId="0" fontId="10" fillId="0" borderId="0" xfId="1" applyFont="1" applyAlignment="1">
      <alignment horizontal="left" vertical="center"/>
    </xf>
    <xf numFmtId="0" fontId="8" fillId="4" borderId="6" xfId="1" applyFont="1" applyFill="1" applyBorder="1" applyAlignment="1">
      <alignment horizontal="left" vertical="center"/>
    </xf>
    <xf numFmtId="0" fontId="10" fillId="0" borderId="4" xfId="1" applyFont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8" fillId="2" borderId="0" xfId="1" applyFont="1" applyFill="1" applyBorder="1" applyAlignment="1">
      <alignment horizontal="left"/>
    </xf>
    <xf numFmtId="0" fontId="10" fillId="2" borderId="0" xfId="1" applyFont="1" applyFill="1"/>
    <xf numFmtId="0" fontId="8" fillId="10" borderId="6" xfId="1" applyFont="1" applyFill="1" applyBorder="1" applyAlignment="1">
      <alignment horizontal="center"/>
    </xf>
    <xf numFmtId="0" fontId="10" fillId="10" borderId="6" xfId="1" applyFont="1" applyFill="1" applyBorder="1" applyAlignment="1">
      <alignment horizontal="center"/>
    </xf>
    <xf numFmtId="0" fontId="10" fillId="2" borderId="7" xfId="1" applyFont="1" applyFill="1" applyBorder="1"/>
    <xf numFmtId="0" fontId="10" fillId="2" borderId="9" xfId="1" applyFont="1" applyFill="1" applyBorder="1"/>
    <xf numFmtId="0" fontId="10" fillId="13" borderId="6" xfId="1" applyFont="1" applyFill="1" applyBorder="1" applyAlignment="1">
      <alignment horizontal="center" vertical="center"/>
    </xf>
    <xf numFmtId="0" fontId="10" fillId="2" borderId="14" xfId="1" applyFont="1" applyFill="1" applyBorder="1"/>
    <xf numFmtId="0" fontId="10" fillId="2" borderId="0" xfId="1" applyFont="1" applyFill="1" applyBorder="1" applyAlignment="1">
      <alignment horizontal="center"/>
    </xf>
    <xf numFmtId="2" fontId="8" fillId="2" borderId="0" xfId="1" applyNumberFormat="1" applyFont="1" applyFill="1" applyAlignment="1">
      <alignment horizontal="center"/>
    </xf>
    <xf numFmtId="0" fontId="10" fillId="11" borderId="6" xfId="1" applyFont="1" applyFill="1" applyBorder="1" applyAlignment="1">
      <alignment horizontal="center"/>
    </xf>
    <xf numFmtId="0" fontId="10" fillId="5" borderId="6" xfId="1" applyFont="1" applyFill="1" applyBorder="1" applyAlignment="1">
      <alignment horizontal="center"/>
    </xf>
    <xf numFmtId="2" fontId="10" fillId="11" borderId="6" xfId="1" applyNumberFormat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0" fillId="11" borderId="6" xfId="1" quotePrefix="1" applyFont="1" applyFill="1" applyBorder="1" applyAlignment="1">
      <alignment horizontal="center"/>
    </xf>
    <xf numFmtId="171" fontId="10" fillId="2" borderId="0" xfId="1" applyNumberFormat="1" applyFont="1" applyFill="1" applyBorder="1" applyAlignment="1">
      <alignment horizontal="center" vertical="center"/>
    </xf>
    <xf numFmtId="171" fontId="8" fillId="5" borderId="6" xfId="1" applyNumberFormat="1" applyFont="1" applyFill="1" applyBorder="1" applyAlignment="1">
      <alignment horizontal="center" vertical="center"/>
    </xf>
    <xf numFmtId="179" fontId="8" fillId="11" borderId="6" xfId="1" applyNumberFormat="1" applyFont="1" applyFill="1" applyBorder="1" applyAlignment="1">
      <alignment horizontal="center" vertical="center"/>
    </xf>
    <xf numFmtId="171" fontId="10" fillId="5" borderId="6" xfId="1" applyNumberFormat="1" applyFont="1" applyFill="1" applyBorder="1" applyAlignment="1">
      <alignment horizontal="center" vertical="center"/>
    </xf>
    <xf numFmtId="180" fontId="10" fillId="11" borderId="6" xfId="1" applyNumberFormat="1" applyFont="1" applyFill="1" applyBorder="1" applyAlignment="1">
      <alignment horizontal="center" vertical="center"/>
    </xf>
    <xf numFmtId="181" fontId="8" fillId="11" borderId="6" xfId="1" applyNumberFormat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10" fontId="8" fillId="11" borderId="6" xfId="1" applyNumberFormat="1" applyFont="1" applyFill="1" applyBorder="1" applyAlignment="1">
      <alignment horizontal="center" vertical="center"/>
    </xf>
    <xf numFmtId="182" fontId="10" fillId="11" borderId="6" xfId="1" applyNumberFormat="1" applyFont="1" applyFill="1" applyBorder="1" applyAlignment="1">
      <alignment horizontal="center" vertical="center"/>
    </xf>
    <xf numFmtId="183" fontId="8" fillId="5" borderId="6" xfId="1" applyNumberFormat="1" applyFont="1" applyFill="1" applyBorder="1" applyAlignment="1">
      <alignment horizontal="center" vertical="center"/>
    </xf>
    <xf numFmtId="0" fontId="8" fillId="11" borderId="6" xfId="1" applyFont="1" applyFill="1" applyBorder="1" applyAlignment="1">
      <alignment horizontal="center"/>
    </xf>
    <xf numFmtId="169" fontId="10" fillId="2" borderId="0" xfId="1" applyNumberFormat="1" applyFont="1" applyFill="1" applyBorder="1" applyAlignment="1">
      <alignment horizontal="center" vertical="center"/>
    </xf>
    <xf numFmtId="169" fontId="10" fillId="3" borderId="6" xfId="1" applyNumberFormat="1" applyFont="1" applyFill="1" applyBorder="1" applyAlignment="1">
      <alignment horizontal="center" vertical="center"/>
    </xf>
    <xf numFmtId="0" fontId="10" fillId="0" borderId="0" xfId="1" applyFont="1" applyBorder="1"/>
    <xf numFmtId="174" fontId="10" fillId="11" borderId="6" xfId="1" applyNumberFormat="1" applyFont="1" applyFill="1" applyBorder="1" applyAlignment="1">
      <alignment horizontal="center" vertical="center"/>
    </xf>
    <xf numFmtId="0" fontId="10" fillId="2" borderId="8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center" vertical="center"/>
    </xf>
    <xf numFmtId="191" fontId="10" fillId="11" borderId="6" xfId="1" applyNumberFormat="1" applyFont="1" applyFill="1" applyBorder="1" applyAlignment="1">
      <alignment horizontal="center"/>
    </xf>
    <xf numFmtId="169" fontId="10" fillId="2" borderId="6" xfId="1" applyNumberFormat="1" applyFont="1" applyFill="1" applyBorder="1" applyAlignment="1">
      <alignment horizontal="center"/>
    </xf>
    <xf numFmtId="168" fontId="10" fillId="11" borderId="6" xfId="1" applyNumberFormat="1" applyFont="1" applyFill="1" applyBorder="1" applyAlignment="1">
      <alignment horizontal="center"/>
    </xf>
    <xf numFmtId="14" fontId="10" fillId="2" borderId="0" xfId="1" applyNumberFormat="1" applyFont="1" applyFill="1" applyBorder="1"/>
    <xf numFmtId="176" fontId="10" fillId="2" borderId="6" xfId="1" applyNumberFormat="1" applyFont="1" applyFill="1" applyBorder="1" applyAlignment="1">
      <alignment horizontal="center"/>
    </xf>
    <xf numFmtId="10" fontId="10" fillId="11" borderId="6" xfId="1" applyNumberFormat="1" applyFont="1" applyFill="1" applyBorder="1" applyAlignment="1">
      <alignment horizontal="center"/>
    </xf>
    <xf numFmtId="0" fontId="10" fillId="0" borderId="6" xfId="1" applyFont="1" applyBorder="1" applyAlignment="1">
      <alignment horizontal="center"/>
    </xf>
    <xf numFmtId="174" fontId="8" fillId="11" borderId="6" xfId="1" applyNumberFormat="1" applyFont="1" applyFill="1" applyBorder="1" applyAlignment="1">
      <alignment horizontal="center"/>
    </xf>
    <xf numFmtId="0" fontId="10" fillId="12" borderId="0" xfId="1" applyFont="1" applyFill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0" fillId="11" borderId="5" xfId="1" applyFont="1" applyFill="1" applyBorder="1" applyAlignment="1">
      <alignment horizontal="left" vertical="center"/>
    </xf>
    <xf numFmtId="0" fontId="8" fillId="11" borderId="6" xfId="1" applyFont="1" applyFill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5" borderId="6" xfId="1" applyFont="1" applyFill="1" applyBorder="1" applyAlignment="1">
      <alignment horizontal="center"/>
    </xf>
    <xf numFmtId="0" fontId="10" fillId="2" borderId="6" xfId="1" applyFont="1" applyFill="1" applyBorder="1" applyAlignment="1">
      <alignment horizontal="center"/>
    </xf>
    <xf numFmtId="0" fontId="10" fillId="3" borderId="6" xfId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/>
    </xf>
    <xf numFmtId="0" fontId="10" fillId="11" borderId="7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172" fontId="10" fillId="11" borderId="7" xfId="1" applyNumberFormat="1" applyFont="1" applyFill="1" applyBorder="1" applyAlignment="1">
      <alignment horizontal="center" vertical="center"/>
    </xf>
    <xf numFmtId="0" fontId="8" fillId="10" borderId="6" xfId="1" applyFont="1" applyFill="1" applyBorder="1" applyAlignment="1">
      <alignment horizontal="center" vertical="center"/>
    </xf>
    <xf numFmtId="211" fontId="8" fillId="11" borderId="6" xfId="1" applyNumberFormat="1" applyFont="1" applyFill="1" applyBorder="1" applyAlignment="1">
      <alignment horizontal="center" vertical="center"/>
    </xf>
    <xf numFmtId="195" fontId="10" fillId="11" borderId="0" xfId="1" applyNumberFormat="1" applyFont="1" applyFill="1" applyBorder="1" applyAlignment="1">
      <alignment horizontal="center"/>
    </xf>
    <xf numFmtId="0" fontId="10" fillId="10" borderId="7" xfId="1" applyFont="1" applyFill="1" applyBorder="1"/>
    <xf numFmtId="0" fontId="10" fillId="10" borderId="9" xfId="1" applyFont="1" applyFill="1" applyBorder="1"/>
    <xf numFmtId="0" fontId="10" fillId="10" borderId="9" xfId="1" applyFont="1" applyFill="1" applyBorder="1" applyAlignment="1">
      <alignment horizontal="center"/>
    </xf>
    <xf numFmtId="0" fontId="10" fillId="10" borderId="14" xfId="1" applyFont="1" applyFill="1" applyBorder="1"/>
    <xf numFmtId="194" fontId="10" fillId="10" borderId="6" xfId="1" applyNumberFormat="1" applyFont="1" applyFill="1" applyBorder="1" applyAlignment="1">
      <alignment horizontal="center"/>
    </xf>
    <xf numFmtId="190" fontId="10" fillId="11" borderId="6" xfId="1" applyNumberFormat="1" applyFont="1" applyFill="1" applyBorder="1" applyAlignment="1">
      <alignment horizontal="center" vertical="center"/>
    </xf>
    <xf numFmtId="189" fontId="10" fillId="11" borderId="6" xfId="1" applyNumberFormat="1" applyFont="1" applyFill="1" applyBorder="1" applyAlignment="1">
      <alignment horizontal="center" vertical="center"/>
    </xf>
    <xf numFmtId="2" fontId="8" fillId="11" borderId="6" xfId="1" applyNumberFormat="1" applyFont="1" applyFill="1" applyBorder="1" applyAlignment="1">
      <alignment horizontal="center" vertical="center"/>
    </xf>
    <xf numFmtId="177" fontId="10" fillId="0" borderId="6" xfId="1" applyNumberFormat="1" applyFont="1" applyBorder="1" applyAlignment="1">
      <alignment horizontal="center" vertical="center"/>
    </xf>
    <xf numFmtId="0" fontId="10" fillId="0" borderId="6" xfId="1" quotePrefix="1" applyFont="1" applyBorder="1" applyAlignment="1">
      <alignment horizontal="center"/>
    </xf>
    <xf numFmtId="174" fontId="10" fillId="10" borderId="6" xfId="1" applyNumberFormat="1" applyFont="1" applyFill="1" applyBorder="1" applyAlignment="1">
      <alignment horizontal="center" vertical="center"/>
    </xf>
    <xf numFmtId="177" fontId="10" fillId="10" borderId="6" xfId="1" applyNumberFormat="1" applyFont="1" applyFill="1" applyBorder="1" applyAlignment="1">
      <alignment horizontal="center" vertical="center"/>
    </xf>
    <xf numFmtId="0" fontId="12" fillId="0" borderId="0" xfId="1" applyFont="1"/>
    <xf numFmtId="0" fontId="12" fillId="2" borderId="0" xfId="1" applyFont="1" applyFill="1"/>
    <xf numFmtId="0" fontId="12" fillId="12" borderId="0" xfId="1" applyFont="1" applyFill="1" applyAlignment="1">
      <alignment horizontal="center" vertical="center"/>
    </xf>
    <xf numFmtId="44" fontId="10" fillId="11" borderId="6" xfId="1" applyNumberFormat="1" applyFont="1" applyFill="1" applyBorder="1" applyAlignment="1">
      <alignment horizontal="center" vertical="center"/>
    </xf>
    <xf numFmtId="0" fontId="10" fillId="0" borderId="0" xfId="1" applyFont="1" applyBorder="1" applyAlignment="1">
      <alignment wrapText="1"/>
    </xf>
    <xf numFmtId="174" fontId="8" fillId="11" borderId="6" xfId="1" applyNumberFormat="1" applyFont="1" applyFill="1" applyBorder="1" applyAlignment="1">
      <alignment horizontal="center" vertical="center"/>
    </xf>
    <xf numFmtId="0" fontId="10" fillId="0" borderId="6" xfId="1" quotePrefix="1" applyFont="1" applyBorder="1" applyAlignment="1">
      <alignment horizontal="center" vertical="center"/>
    </xf>
    <xf numFmtId="0" fontId="5" fillId="2" borderId="0" xfId="1" applyFont="1" applyFill="1" applyAlignment="1">
      <alignment horizontal="center" vertical="center"/>
    </xf>
    <xf numFmtId="195" fontId="10" fillId="11" borderId="0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Alignment="1">
      <alignment horizontal="center" vertical="center"/>
    </xf>
    <xf numFmtId="0" fontId="10" fillId="11" borderId="6" xfId="1" quotePrefix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191" fontId="10" fillId="11" borderId="6" xfId="1" applyNumberFormat="1" applyFont="1" applyFill="1" applyBorder="1" applyAlignment="1">
      <alignment horizontal="center" vertical="center"/>
    </xf>
    <xf numFmtId="168" fontId="10" fillId="11" borderId="6" xfId="1" applyNumberFormat="1" applyFont="1" applyFill="1" applyBorder="1" applyAlignment="1">
      <alignment horizontal="center" vertical="center"/>
    </xf>
    <xf numFmtId="14" fontId="10" fillId="2" borderId="0" xfId="1" applyNumberFormat="1" applyFont="1" applyFill="1" applyBorder="1" applyAlignment="1">
      <alignment horizontal="center" vertical="center"/>
    </xf>
    <xf numFmtId="176" fontId="10" fillId="2" borderId="6" xfId="1" applyNumberFormat="1" applyFont="1" applyFill="1" applyBorder="1" applyAlignment="1">
      <alignment horizontal="center" vertical="center"/>
    </xf>
    <xf numFmtId="10" fontId="10" fillId="11" borderId="6" xfId="1" applyNumberFormat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10" fontId="8" fillId="5" borderId="6" xfId="1" applyNumberFormat="1" applyFont="1" applyFill="1" applyBorder="1" applyAlignment="1">
      <alignment horizontal="center" vertical="center"/>
    </xf>
    <xf numFmtId="177" fontId="8" fillId="5" borderId="6" xfId="1" applyNumberFormat="1" applyFont="1" applyFill="1" applyBorder="1" applyAlignment="1">
      <alignment horizontal="center" vertical="center"/>
    </xf>
    <xf numFmtId="0" fontId="10" fillId="2" borderId="15" xfId="1" applyFont="1" applyFill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184" fontId="10" fillId="11" borderId="6" xfId="1" applyNumberFormat="1" applyFont="1" applyFill="1" applyBorder="1" applyAlignment="1">
      <alignment horizontal="center" vertical="center"/>
    </xf>
    <xf numFmtId="194" fontId="10" fillId="10" borderId="6" xfId="1" applyNumberFormat="1" applyFont="1" applyFill="1" applyBorder="1" applyAlignment="1">
      <alignment horizontal="center" vertical="center"/>
    </xf>
    <xf numFmtId="196" fontId="10" fillId="11" borderId="6" xfId="1" applyNumberFormat="1" applyFont="1" applyFill="1" applyBorder="1" applyAlignment="1">
      <alignment horizontal="center" vertical="center"/>
    </xf>
    <xf numFmtId="197" fontId="10" fillId="0" borderId="6" xfId="1" applyNumberFormat="1" applyFont="1" applyBorder="1" applyAlignment="1">
      <alignment horizontal="center" vertical="center"/>
    </xf>
    <xf numFmtId="0" fontId="8" fillId="4" borderId="7" xfId="1" applyFont="1" applyFill="1" applyBorder="1" applyAlignment="1">
      <alignment horizontal="center" vertical="center"/>
    </xf>
    <xf numFmtId="0" fontId="10" fillId="0" borderId="2" xfId="1" applyFont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198" fontId="10" fillId="11" borderId="6" xfId="1" applyNumberFormat="1" applyFont="1" applyFill="1" applyBorder="1" applyAlignment="1">
      <alignment horizontal="center" vertical="center"/>
    </xf>
    <xf numFmtId="200" fontId="10" fillId="10" borderId="6" xfId="1" applyNumberFormat="1" applyFont="1" applyFill="1" applyBorder="1" applyAlignment="1">
      <alignment horizontal="center" vertical="center"/>
    </xf>
    <xf numFmtId="199" fontId="10" fillId="11" borderId="6" xfId="1" applyNumberFormat="1" applyFont="1" applyFill="1" applyBorder="1" applyAlignment="1">
      <alignment horizontal="center" vertical="center"/>
    </xf>
    <xf numFmtId="0" fontId="10" fillId="10" borderId="2" xfId="1" applyFont="1" applyFill="1" applyBorder="1" applyAlignment="1">
      <alignment horizontal="center" vertical="center"/>
    </xf>
    <xf numFmtId="0" fontId="10" fillId="10" borderId="0" xfId="1" applyFont="1" applyFill="1" applyBorder="1" applyAlignment="1">
      <alignment horizontal="center" vertical="center"/>
    </xf>
    <xf numFmtId="199" fontId="10" fillId="10" borderId="6" xfId="1" applyNumberFormat="1" applyFont="1" applyFill="1" applyBorder="1" applyAlignment="1">
      <alignment horizontal="center" vertical="center"/>
    </xf>
    <xf numFmtId="201" fontId="10" fillId="10" borderId="6" xfId="1" applyNumberFormat="1" applyFont="1" applyFill="1" applyBorder="1" applyAlignment="1">
      <alignment horizontal="center" vertical="center"/>
    </xf>
    <xf numFmtId="0" fontId="14" fillId="0" borderId="0" xfId="0" applyFont="1"/>
    <xf numFmtId="0" fontId="15" fillId="10" borderId="6" xfId="0" applyFont="1" applyFill="1" applyBorder="1" applyAlignment="1">
      <alignment horizontal="center" vertical="center"/>
    </xf>
    <xf numFmtId="187" fontId="16" fillId="10" borderId="6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188" fontId="18" fillId="11" borderId="6" xfId="0" applyNumberFormat="1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188" fontId="17" fillId="0" borderId="6" xfId="0" applyNumberFormat="1" applyFont="1" applyBorder="1" applyAlignment="1">
      <alignment horizontal="center" vertical="center"/>
    </xf>
    <xf numFmtId="209" fontId="18" fillId="11" borderId="6" xfId="0" applyNumberFormat="1" applyFont="1" applyFill="1" applyBorder="1" applyAlignment="1">
      <alignment horizontal="center" vertical="center"/>
    </xf>
    <xf numFmtId="180" fontId="18" fillId="11" borderId="6" xfId="0" applyNumberFormat="1" applyFont="1" applyFill="1" applyBorder="1" applyAlignment="1">
      <alignment horizontal="center" vertical="center"/>
    </xf>
    <xf numFmtId="184" fontId="17" fillId="0" borderId="6" xfId="0" applyNumberFormat="1" applyFont="1" applyBorder="1" applyAlignment="1">
      <alignment horizontal="center" vertical="center"/>
    </xf>
    <xf numFmtId="210" fontId="17" fillId="0" borderId="6" xfId="0" applyNumberFormat="1" applyFont="1" applyBorder="1" applyAlignment="1">
      <alignment horizontal="center" vertical="center"/>
    </xf>
    <xf numFmtId="203" fontId="17" fillId="0" borderId="6" xfId="0" applyNumberFormat="1" applyFont="1" applyBorder="1" applyAlignment="1">
      <alignment horizontal="center" vertical="center"/>
    </xf>
    <xf numFmtId="1" fontId="17" fillId="0" borderId="6" xfId="0" applyNumberFormat="1" applyFont="1" applyBorder="1" applyAlignment="1">
      <alignment horizontal="center" vertical="center"/>
    </xf>
    <xf numFmtId="204" fontId="17" fillId="0" borderId="6" xfId="0" applyNumberFormat="1" applyFont="1" applyBorder="1" applyAlignment="1">
      <alignment horizontal="center" vertical="center"/>
    </xf>
    <xf numFmtId="10" fontId="17" fillId="0" borderId="6" xfId="0" applyNumberFormat="1" applyFont="1" applyBorder="1" applyAlignment="1">
      <alignment horizontal="center" vertical="center"/>
    </xf>
    <xf numFmtId="207" fontId="17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185" fontId="17" fillId="8" borderId="6" xfId="0" applyNumberFormat="1" applyFont="1" applyFill="1" applyBorder="1" applyAlignment="1">
      <alignment horizontal="center" vertical="center"/>
    </xf>
    <xf numFmtId="168" fontId="17" fillId="0" borderId="6" xfId="0" applyNumberFormat="1" applyFont="1" applyBorder="1" applyAlignment="1">
      <alignment horizontal="center" vertical="center"/>
    </xf>
    <xf numFmtId="206" fontId="17" fillId="0" borderId="6" xfId="0" applyNumberFormat="1" applyFont="1" applyBorder="1" applyAlignment="1">
      <alignment horizontal="center" vertical="center"/>
    </xf>
    <xf numFmtId="205" fontId="17" fillId="0" borderId="6" xfId="0" applyNumberFormat="1" applyFont="1" applyBorder="1" applyAlignment="1">
      <alignment horizontal="center" vertical="center"/>
    </xf>
    <xf numFmtId="208" fontId="17" fillId="0" borderId="6" xfId="0" applyNumberFormat="1" applyFont="1" applyBorder="1" applyAlignment="1">
      <alignment horizontal="center" vertical="center"/>
    </xf>
    <xf numFmtId="174" fontId="17" fillId="0" borderId="6" xfId="0" applyNumberFormat="1" applyFont="1" applyBorder="1" applyAlignment="1">
      <alignment horizontal="center" vertical="center"/>
    </xf>
    <xf numFmtId="184" fontId="14" fillId="0" borderId="0" xfId="0" applyNumberFormat="1" applyFont="1"/>
    <xf numFmtId="0" fontId="18" fillId="11" borderId="6" xfId="0" applyFont="1" applyFill="1" applyBorder="1" applyAlignment="1">
      <alignment horizontal="center" vertical="center"/>
    </xf>
    <xf numFmtId="180" fontId="15" fillId="4" borderId="6" xfId="0" applyNumberFormat="1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7" borderId="6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169" fontId="17" fillId="7" borderId="6" xfId="0" applyNumberFormat="1" applyFont="1" applyFill="1" applyBorder="1" applyAlignment="1">
      <alignment horizontal="center" vertical="center"/>
    </xf>
    <xf numFmtId="0" fontId="20" fillId="11" borderId="6" xfId="1" applyFont="1" applyFill="1" applyBorder="1" applyAlignment="1">
      <alignment horizontal="center" vertical="center"/>
    </xf>
    <xf numFmtId="169" fontId="17" fillId="2" borderId="6" xfId="0" applyNumberFormat="1" applyFont="1" applyFill="1" applyBorder="1" applyAlignment="1">
      <alignment horizontal="center" vertical="center"/>
    </xf>
    <xf numFmtId="186" fontId="17" fillId="9" borderId="6" xfId="0" applyNumberFormat="1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2" fontId="17" fillId="0" borderId="6" xfId="0" applyNumberFormat="1" applyFont="1" applyBorder="1" applyAlignment="1">
      <alignment horizontal="center" vertical="center"/>
    </xf>
    <xf numFmtId="0" fontId="17" fillId="10" borderId="6" xfId="0" applyFont="1" applyFill="1" applyBorder="1" applyAlignment="1">
      <alignment horizontal="center" vertical="center"/>
    </xf>
    <xf numFmtId="10" fontId="17" fillId="10" borderId="6" xfId="0" applyNumberFormat="1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0" fillId="15" borderId="6" xfId="1" applyFont="1" applyFill="1" applyBorder="1" applyAlignment="1">
      <alignment horizontal="center"/>
    </xf>
    <xf numFmtId="0" fontId="10" fillId="15" borderId="6" xfId="1" applyFont="1" applyFill="1" applyBorder="1" applyAlignment="1">
      <alignment horizontal="center" vertical="center"/>
    </xf>
    <xf numFmtId="0" fontId="17" fillId="15" borderId="6" xfId="0" applyFont="1" applyFill="1" applyBorder="1" applyAlignment="1">
      <alignment horizontal="center" vertical="center"/>
    </xf>
    <xf numFmtId="0" fontId="21" fillId="0" borderId="0" xfId="5" applyBorder="1"/>
    <xf numFmtId="0" fontId="21" fillId="0" borderId="0" xfId="5"/>
    <xf numFmtId="0" fontId="21" fillId="0" borderId="1" xfId="5" applyBorder="1"/>
    <xf numFmtId="0" fontId="21" fillId="0" borderId="11" xfId="5" applyBorder="1"/>
    <xf numFmtId="0" fontId="21" fillId="0" borderId="4" xfId="5" applyBorder="1"/>
    <xf numFmtId="0" fontId="21" fillId="0" borderId="14" xfId="5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10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14" fontId="23" fillId="0" borderId="6" xfId="0" applyNumberFormat="1" applyFont="1" applyBorder="1" applyAlignment="1" applyProtection="1">
      <alignment horizontal="center" vertical="center"/>
      <protection locked="0"/>
    </xf>
    <xf numFmtId="0" fontId="23" fillId="0" borderId="6" xfId="0" applyFont="1" applyBorder="1" applyAlignment="1" applyProtection="1">
      <alignment horizontal="center" vertical="center"/>
      <protection locked="0"/>
    </xf>
    <xf numFmtId="2" fontId="23" fillId="0" borderId="6" xfId="0" applyNumberFormat="1" applyFont="1" applyBorder="1" applyAlignment="1" applyProtection="1">
      <alignment horizontal="center" vertical="center"/>
    </xf>
    <xf numFmtId="0" fontId="10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167" fontId="23" fillId="10" borderId="6" xfId="0" applyNumberFormat="1" applyFont="1" applyFill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168" fontId="5" fillId="14" borderId="6" xfId="0" applyNumberFormat="1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22" fillId="10" borderId="6" xfId="0" applyFont="1" applyFill="1" applyBorder="1" applyAlignment="1">
      <alignment horizontal="center" vertical="center"/>
    </xf>
    <xf numFmtId="0" fontId="10" fillId="10" borderId="9" xfId="1" applyFont="1" applyFill="1" applyBorder="1" applyAlignment="1">
      <alignment horizontal="center"/>
    </xf>
    <xf numFmtId="0" fontId="10" fillId="10" borderId="9" xfId="1" applyFont="1" applyFill="1" applyBorder="1" applyAlignment="1">
      <alignment horizontal="center"/>
    </xf>
    <xf numFmtId="0" fontId="10" fillId="10" borderId="9" xfId="1" applyFont="1" applyFill="1" applyBorder="1" applyAlignment="1">
      <alignment horizontal="center"/>
    </xf>
    <xf numFmtId="0" fontId="10" fillId="3" borderId="10" xfId="1" applyFont="1" applyFill="1" applyBorder="1" applyAlignment="1">
      <alignment horizontal="center" vertical="center"/>
    </xf>
    <xf numFmtId="0" fontId="10" fillId="3" borderId="13" xfId="1" applyFont="1" applyFill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0" fillId="11" borderId="2" xfId="1" applyFont="1" applyFill="1" applyBorder="1" applyAlignment="1">
      <alignment horizontal="left" vertical="center"/>
    </xf>
    <xf numFmtId="0" fontId="10" fillId="11" borderId="0" xfId="1" applyFont="1" applyFill="1" applyBorder="1" applyAlignment="1">
      <alignment horizontal="left" vertical="center"/>
    </xf>
    <xf numFmtId="0" fontId="10" fillId="11" borderId="5" xfId="1" applyFont="1" applyFill="1" applyBorder="1" applyAlignment="1">
      <alignment horizontal="left" vertical="center"/>
    </xf>
    <xf numFmtId="0" fontId="10" fillId="11" borderId="4" xfId="1" applyFont="1" applyFill="1" applyBorder="1" applyAlignment="1">
      <alignment horizontal="left" vertical="center"/>
    </xf>
    <xf numFmtId="0" fontId="10" fillId="11" borderId="1" xfId="1" applyFont="1" applyFill="1" applyBorder="1" applyAlignment="1">
      <alignment horizontal="left" vertical="center"/>
    </xf>
    <xf numFmtId="0" fontId="10" fillId="11" borderId="3" xfId="1" applyFont="1" applyFill="1" applyBorder="1" applyAlignment="1">
      <alignment horizontal="left" vertical="center"/>
    </xf>
    <xf numFmtId="0" fontId="8" fillId="11" borderId="6" xfId="1" applyFont="1" applyFill="1" applyBorder="1" applyAlignment="1">
      <alignment horizontal="center"/>
    </xf>
    <xf numFmtId="0" fontId="8" fillId="2" borderId="6" xfId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horizontal="center"/>
    </xf>
    <xf numFmtId="0" fontId="8" fillId="3" borderId="6" xfId="1" applyFont="1" applyFill="1" applyBorder="1" applyAlignment="1">
      <alignment horizontal="center"/>
    </xf>
    <xf numFmtId="0" fontId="10" fillId="0" borderId="6" xfId="1" applyFont="1" applyFill="1" applyBorder="1" applyAlignment="1">
      <alignment horizontal="center"/>
    </xf>
    <xf numFmtId="171" fontId="10" fillId="11" borderId="6" xfId="1" applyNumberFormat="1" applyFont="1" applyFill="1" applyBorder="1" applyAlignment="1">
      <alignment horizontal="center" vertical="center"/>
    </xf>
    <xf numFmtId="0" fontId="10" fillId="5" borderId="10" xfId="1" applyFont="1" applyFill="1" applyBorder="1" applyAlignment="1">
      <alignment horizontal="center"/>
    </xf>
    <xf numFmtId="0" fontId="10" fillId="5" borderId="13" xfId="1" applyFont="1" applyFill="1" applyBorder="1" applyAlignment="1">
      <alignment horizontal="center"/>
    </xf>
    <xf numFmtId="175" fontId="10" fillId="11" borderId="6" xfId="1" applyNumberFormat="1" applyFont="1" applyFill="1" applyBorder="1" applyAlignment="1">
      <alignment horizontal="center" vertical="center"/>
    </xf>
    <xf numFmtId="169" fontId="8" fillId="2" borderId="6" xfId="1" applyNumberFormat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/>
    </xf>
    <xf numFmtId="0" fontId="10" fillId="3" borderId="6" xfId="1" applyFont="1" applyFill="1" applyBorder="1" applyAlignment="1">
      <alignment horizontal="center" vertical="center"/>
    </xf>
    <xf numFmtId="0" fontId="8" fillId="13" borderId="6" xfId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8" fillId="11" borderId="11" xfId="1" applyFont="1" applyFill="1" applyBorder="1" applyAlignment="1">
      <alignment horizontal="center" vertical="center" wrapText="1"/>
    </xf>
    <xf numFmtId="0" fontId="8" fillId="11" borderId="12" xfId="1" applyFont="1" applyFill="1" applyBorder="1" applyAlignment="1">
      <alignment horizontal="center" vertical="center" wrapText="1"/>
    </xf>
    <xf numFmtId="0" fontId="8" fillId="11" borderId="4" xfId="1" applyFont="1" applyFill="1" applyBorder="1" applyAlignment="1">
      <alignment horizontal="center" vertical="center" wrapText="1"/>
    </xf>
    <xf numFmtId="0" fontId="8" fillId="11" borderId="3" xfId="1" applyFont="1" applyFill="1" applyBorder="1" applyAlignment="1">
      <alignment horizontal="center" vertical="center" wrapText="1"/>
    </xf>
    <xf numFmtId="194" fontId="10" fillId="11" borderId="5" xfId="1" applyNumberFormat="1" applyFont="1" applyFill="1" applyBorder="1" applyAlignment="1">
      <alignment horizontal="right" vertical="center" textRotation="90"/>
    </xf>
    <xf numFmtId="0" fontId="10" fillId="10" borderId="9" xfId="1" applyFont="1" applyFill="1" applyBorder="1" applyAlignment="1">
      <alignment horizontal="center"/>
    </xf>
    <xf numFmtId="0" fontId="10" fillId="10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/>
    </xf>
    <xf numFmtId="0" fontId="10" fillId="2" borderId="9" xfId="1" applyFont="1" applyFill="1" applyBorder="1" applyAlignment="1">
      <alignment horizontal="center"/>
    </xf>
    <xf numFmtId="0" fontId="10" fillId="10" borderId="7" xfId="1" applyFont="1" applyFill="1" applyBorder="1" applyAlignment="1">
      <alignment horizontal="center" vertical="center"/>
    </xf>
    <xf numFmtId="0" fontId="10" fillId="10" borderId="14" xfId="1" applyFont="1" applyFill="1" applyBorder="1" applyAlignment="1">
      <alignment horizontal="center" vertical="center"/>
    </xf>
    <xf numFmtId="193" fontId="10" fillId="11" borderId="2" xfId="1" applyNumberFormat="1" applyFont="1" applyFill="1" applyBorder="1" applyAlignment="1">
      <alignment horizontal="justify" vertical="center"/>
    </xf>
    <xf numFmtId="0" fontId="8" fillId="11" borderId="6" xfId="1" applyFont="1" applyFill="1" applyBorder="1" applyAlignment="1">
      <alignment horizontal="center" wrapText="1"/>
    </xf>
    <xf numFmtId="192" fontId="8" fillId="11" borderId="6" xfId="1" applyNumberFormat="1" applyFont="1" applyFill="1" applyBorder="1" applyAlignment="1">
      <alignment horizontal="center"/>
    </xf>
    <xf numFmtId="0" fontId="8" fillId="0" borderId="6" xfId="1" applyFont="1" applyFill="1" applyBorder="1" applyAlignment="1">
      <alignment horizontal="center" wrapText="1"/>
    </xf>
    <xf numFmtId="0" fontId="8" fillId="3" borderId="6" xfId="1" applyFont="1" applyFill="1" applyBorder="1" applyAlignment="1">
      <alignment horizontal="center" wrapText="1"/>
    </xf>
    <xf numFmtId="0" fontId="10" fillId="2" borderId="7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wrapText="1"/>
    </xf>
    <xf numFmtId="0" fontId="10" fillId="10" borderId="4" xfId="1" applyFont="1" applyFill="1" applyBorder="1" applyAlignment="1">
      <alignment horizontal="left"/>
    </xf>
    <xf numFmtId="0" fontId="10" fillId="10" borderId="1" xfId="1" applyFont="1" applyFill="1" applyBorder="1" applyAlignment="1">
      <alignment horizontal="left"/>
    </xf>
    <xf numFmtId="0" fontId="10" fillId="10" borderId="3" xfId="1" applyFont="1" applyFill="1" applyBorder="1" applyAlignment="1">
      <alignment horizontal="left"/>
    </xf>
    <xf numFmtId="0" fontId="23" fillId="0" borderId="6" xfId="0" applyFont="1" applyBorder="1" applyAlignment="1">
      <alignment horizontal="center" vertical="center"/>
    </xf>
    <xf numFmtId="0" fontId="3" fillId="0" borderId="6" xfId="1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10" fillId="10" borderId="11" xfId="1" applyFont="1" applyFill="1" applyBorder="1" applyAlignment="1">
      <alignment horizontal="left"/>
    </xf>
    <xf numFmtId="0" fontId="10" fillId="10" borderId="15" xfId="1" applyFont="1" applyFill="1" applyBorder="1" applyAlignment="1">
      <alignment horizontal="left"/>
    </xf>
    <xf numFmtId="0" fontId="10" fillId="10" borderId="12" xfId="1" applyFont="1" applyFill="1" applyBorder="1" applyAlignment="1">
      <alignment horizontal="left"/>
    </xf>
    <xf numFmtId="0" fontId="10" fillId="10" borderId="2" xfId="1" applyFont="1" applyFill="1" applyBorder="1" applyAlignment="1">
      <alignment horizontal="left"/>
    </xf>
    <xf numFmtId="0" fontId="10" fillId="10" borderId="0" xfId="1" applyFont="1" applyFill="1" applyBorder="1" applyAlignment="1">
      <alignment horizontal="left"/>
    </xf>
    <xf numFmtId="0" fontId="10" fillId="10" borderId="5" xfId="1" applyFont="1" applyFill="1" applyBorder="1" applyAlignment="1">
      <alignment horizontal="left"/>
    </xf>
    <xf numFmtId="0" fontId="8" fillId="0" borderId="6" xfId="1" applyFont="1" applyBorder="1" applyAlignment="1">
      <alignment horizontal="center" wrapText="1"/>
    </xf>
    <xf numFmtId="192" fontId="8" fillId="11" borderId="10" xfId="1" applyNumberFormat="1" applyFont="1" applyFill="1" applyBorder="1" applyAlignment="1">
      <alignment horizontal="center" vertical="center"/>
    </xf>
    <xf numFmtId="192" fontId="8" fillId="11" borderId="13" xfId="1" applyNumberFormat="1" applyFont="1" applyFill="1" applyBorder="1" applyAlignment="1">
      <alignment horizontal="center" vertical="center"/>
    </xf>
    <xf numFmtId="0" fontId="8" fillId="5" borderId="10" xfId="1" applyFont="1" applyFill="1" applyBorder="1" applyAlignment="1">
      <alignment horizontal="center" vertical="center"/>
    </xf>
    <xf numFmtId="0" fontId="8" fillId="5" borderId="13" xfId="1" applyFont="1" applyFill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11" borderId="10" xfId="1" applyFont="1" applyFill="1" applyBorder="1" applyAlignment="1">
      <alignment horizontal="center" vertical="center" wrapText="1"/>
    </xf>
    <xf numFmtId="0" fontId="8" fillId="11" borderId="13" xfId="1" applyFont="1" applyFill="1" applyBorder="1" applyAlignment="1">
      <alignment horizontal="center" vertical="center" wrapText="1"/>
    </xf>
    <xf numFmtId="194" fontId="10" fillId="11" borderId="5" xfId="1" applyNumberFormat="1" applyFont="1" applyFill="1" applyBorder="1" applyAlignment="1">
      <alignment horizontal="center" vertical="center" textRotation="90"/>
    </xf>
    <xf numFmtId="193" fontId="10" fillId="11" borderId="2" xfId="1" applyNumberFormat="1" applyFont="1" applyFill="1" applyBorder="1" applyAlignment="1">
      <alignment horizontal="center" vertical="center"/>
    </xf>
    <xf numFmtId="0" fontId="10" fillId="10" borderId="9" xfId="1" applyFont="1" applyFill="1" applyBorder="1" applyAlignment="1">
      <alignment horizontal="center" vertical="center"/>
    </xf>
    <xf numFmtId="169" fontId="8" fillId="2" borderId="10" xfId="1" applyNumberFormat="1" applyFont="1" applyFill="1" applyBorder="1" applyAlignment="1">
      <alignment horizontal="center" vertical="center" wrapText="1"/>
    </xf>
    <xf numFmtId="169" fontId="8" fillId="2" borderId="13" xfId="1" applyNumberFormat="1" applyFont="1" applyFill="1" applyBorder="1" applyAlignment="1">
      <alignment horizontal="center" vertical="center" wrapText="1"/>
    </xf>
    <xf numFmtId="0" fontId="8" fillId="11" borderId="6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0" fontId="10" fillId="0" borderId="6" xfId="1" applyFont="1" applyFill="1" applyBorder="1" applyAlignment="1">
      <alignment horizontal="center" vertical="center"/>
    </xf>
    <xf numFmtId="0" fontId="8" fillId="0" borderId="10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0" fontId="10" fillId="11" borderId="2" xfId="1" applyFont="1" applyFill="1" applyBorder="1" applyAlignment="1">
      <alignment horizontal="center" vertical="center"/>
    </xf>
    <xf numFmtId="0" fontId="10" fillId="11" borderId="0" xfId="1" applyFont="1" applyFill="1" applyBorder="1" applyAlignment="1">
      <alignment horizontal="center" vertical="center"/>
    </xf>
    <xf numFmtId="0" fontId="10" fillId="11" borderId="5" xfId="1" applyFont="1" applyFill="1" applyBorder="1" applyAlignment="1">
      <alignment horizontal="center" vertical="center"/>
    </xf>
    <xf numFmtId="0" fontId="10" fillId="11" borderId="4" xfId="1" applyFont="1" applyFill="1" applyBorder="1" applyAlignment="1">
      <alignment horizontal="center" vertical="center"/>
    </xf>
    <xf numFmtId="0" fontId="10" fillId="11" borderId="1" xfId="1" applyFont="1" applyFill="1" applyBorder="1" applyAlignment="1">
      <alignment horizontal="center" vertical="center"/>
    </xf>
    <xf numFmtId="0" fontId="10" fillId="11" borderId="3" xfId="1" applyFont="1" applyFill="1" applyBorder="1" applyAlignment="1">
      <alignment horizontal="center" vertical="center"/>
    </xf>
    <xf numFmtId="0" fontId="8" fillId="3" borderId="10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10" fillId="11" borderId="11" xfId="1" applyFont="1" applyFill="1" applyBorder="1" applyAlignment="1">
      <alignment horizontal="left" vertical="center"/>
    </xf>
    <xf numFmtId="0" fontId="10" fillId="11" borderId="15" xfId="1" applyFont="1" applyFill="1" applyBorder="1" applyAlignment="1">
      <alignment horizontal="left" vertical="center"/>
    </xf>
    <xf numFmtId="0" fontId="10" fillId="11" borderId="12" xfId="1" applyFont="1" applyFill="1" applyBorder="1" applyAlignment="1">
      <alignment horizontal="left" vertical="center"/>
    </xf>
    <xf numFmtId="202" fontId="10" fillId="11" borderId="6" xfId="1" applyNumberFormat="1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9" fillId="11" borderId="6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/>
    </xf>
    <xf numFmtId="171" fontId="20" fillId="11" borderId="6" xfId="1" applyNumberFormat="1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21" fillId="0" borderId="4" xfId="5" applyBorder="1" applyAlignment="1">
      <alignment horizontal="center"/>
    </xf>
    <xf numFmtId="0" fontId="21" fillId="0" borderId="3" xfId="5" applyBorder="1" applyAlignment="1">
      <alignment horizontal="center"/>
    </xf>
  </cellXfs>
  <cellStyles count="6">
    <cellStyle name="Normal" xfId="0" builtinId="0"/>
    <cellStyle name="Normal 2" xfId="1"/>
    <cellStyle name="Normal 3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385"/>
          <c:y val="2.807022353039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41759396254594"/>
          <c:y val="0.18947400883019663"/>
          <c:w val="0.84423761625212712"/>
          <c:h val="0.5684220264905898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balanceamento!$D$45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balanceamento!$B$46:$B$48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laminação + refilo</c:v>
                </c:pt>
              </c:strCache>
            </c:strRef>
          </c:cat>
          <c:val>
            <c:numRef>
              <c:f>balanceamento!$D$46:$D$50</c:f>
              <c:numCache>
                <c:formatCode>0.00</c:formatCode>
                <c:ptCount val="5"/>
                <c:pt idx="0">
                  <c:v>1.7481333333333331E-2</c:v>
                </c:pt>
                <c:pt idx="1">
                  <c:v>0.13366091147050191</c:v>
                </c:pt>
                <c:pt idx="2">
                  <c:v>3.7949185409456188E-2</c:v>
                </c:pt>
                <c:pt idx="3">
                  <c:v>2.2349653912264015E-2</c:v>
                </c:pt>
                <c:pt idx="4">
                  <c:v>0.63112504930966473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748672"/>
        <c:axId val="87094336"/>
      </c:barChart>
      <c:lineChart>
        <c:grouping val="standard"/>
        <c:varyColors val="0"/>
        <c:ser>
          <c:idx val="0"/>
          <c:order val="0"/>
          <c:tx>
            <c:strRef>
              <c:f>balanceamento!$C$45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balanceamento!$B$46:$B$50</c:f>
              <c:strCache>
                <c:ptCount val="5"/>
                <c:pt idx="0">
                  <c:v>extrusão</c:v>
                </c:pt>
                <c:pt idx="1">
                  <c:v>tecelagem</c:v>
                </c:pt>
                <c:pt idx="2">
                  <c:v>laminação + refilo</c:v>
                </c:pt>
                <c:pt idx="3">
                  <c:v>corte box lençol</c:v>
                </c:pt>
                <c:pt idx="4">
                  <c:v>operação manual de costura</c:v>
                </c:pt>
              </c:strCache>
            </c:strRef>
          </c:cat>
          <c:val>
            <c:numRef>
              <c:f>balanceamento!$C$46:$C$50</c:f>
              <c:numCache>
                <c:formatCode>0.00</c:formatCode>
                <c:ptCount val="5"/>
                <c:pt idx="0">
                  <c:v>1.0429698210288967</c:v>
                </c:pt>
                <c:pt idx="1">
                  <c:v>1.0429698210288967</c:v>
                </c:pt>
                <c:pt idx="2">
                  <c:v>1.0429698210288967</c:v>
                </c:pt>
                <c:pt idx="3">
                  <c:v>1.0429698210288967</c:v>
                </c:pt>
                <c:pt idx="4">
                  <c:v>1.0429698210288967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48672"/>
        <c:axId val="87094336"/>
      </c:lineChart>
      <c:catAx>
        <c:axId val="126748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8709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09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1267486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418"/>
          <c:y val="2.4561445589099562E-2"/>
          <c:w val="0.26479777631524248"/>
          <c:h val="0.1315791727987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78740157499999996" l="0.511811024" r="0.511811024" t="0.78740157499999996" header="0.49212598500000104" footer="0.49212598500000104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590550</xdr:colOff>
      <xdr:row>31</xdr:row>
      <xdr:rowOff>104775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136108</xdr:colOff>
      <xdr:row>33</xdr:row>
      <xdr:rowOff>54429</xdr:rowOff>
    </xdr:from>
    <xdr:to>
      <xdr:col>5</xdr:col>
      <xdr:colOff>46301</xdr:colOff>
      <xdr:row>34</xdr:row>
      <xdr:rowOff>102054</xdr:rowOff>
    </xdr:to>
    <xdr:grpSp>
      <xdr:nvGrpSpPr>
        <xdr:cNvPr id="2" name="Empurrado01"/>
        <xdr:cNvGrpSpPr>
          <a:grpSpLocks/>
        </xdr:cNvGrpSpPr>
      </xdr:nvGrpSpPr>
      <xdr:grpSpPr bwMode="auto">
        <a:xfrm flipV="1">
          <a:off x="4014144" y="5442858"/>
          <a:ext cx="1624693" cy="210910"/>
          <a:chOff x="1223" y="590"/>
          <a:chExt cx="238" cy="57"/>
        </a:xfrm>
      </xdr:grpSpPr>
      <xdr:sp macro="" textlink="">
        <xdr:nvSpPr>
          <xdr:cNvPr id="3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</xdr:col>
      <xdr:colOff>1212428</xdr:colOff>
      <xdr:row>27</xdr:row>
      <xdr:rowOff>151040</xdr:rowOff>
    </xdr:from>
    <xdr:to>
      <xdr:col>3</xdr:col>
      <xdr:colOff>20442</xdr:colOff>
      <xdr:row>32</xdr:row>
      <xdr:rowOff>6804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2654785" y="4559754"/>
          <a:ext cx="1243693" cy="672193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223157</xdr:colOff>
      <xdr:row>1</xdr:row>
      <xdr:rowOff>78921</xdr:rowOff>
    </xdr:from>
    <xdr:to>
      <xdr:col>2</xdr:col>
      <xdr:colOff>198664</xdr:colOff>
      <xdr:row>8</xdr:row>
      <xdr:rowOff>59871</xdr:rowOff>
    </xdr:to>
    <xdr:grpSp>
      <xdr:nvGrpSpPr>
        <xdr:cNvPr id="13" name="FonteExterna01"/>
        <xdr:cNvGrpSpPr>
          <a:grpSpLocks/>
        </xdr:cNvGrpSpPr>
      </xdr:nvGrpSpPr>
      <xdr:grpSpPr bwMode="auto">
        <a:xfrm>
          <a:off x="223157" y="242207"/>
          <a:ext cx="2887436" cy="1123950"/>
          <a:chOff x="1124" y="297"/>
          <a:chExt cx="91" cy="71"/>
        </a:xfrm>
      </xdr:grpSpPr>
      <xdr:sp macro="" textlink="">
        <xdr:nvSpPr>
          <xdr:cNvPr id="14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400" b="0" i="0" strike="noStrike">
                <a:solidFill>
                  <a:srgbClr val="000000"/>
                </a:solidFill>
                <a:latin typeface="Arial"/>
                <a:cs typeface="Arial"/>
              </a:rPr>
              <a:t>Plaster</a:t>
            </a:r>
            <a:r>
              <a:rPr lang="pt-BR" sz="14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Ind. Corm. Resinas Plasticas</a:t>
            </a:r>
            <a:endParaRPr lang="pt-BR" sz="14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21</xdr:col>
      <xdr:colOff>119359</xdr:colOff>
      <xdr:row>0</xdr:row>
      <xdr:rowOff>43894</xdr:rowOff>
    </xdr:from>
    <xdr:to>
      <xdr:col>24</xdr:col>
      <xdr:colOff>392161</xdr:colOff>
      <xdr:row>8</xdr:row>
      <xdr:rowOff>5794</xdr:rowOff>
    </xdr:to>
    <xdr:grpSp>
      <xdr:nvGrpSpPr>
        <xdr:cNvPr id="16" name="FonteExterna01"/>
        <xdr:cNvGrpSpPr>
          <a:grpSpLocks/>
        </xdr:cNvGrpSpPr>
      </xdr:nvGrpSpPr>
      <xdr:grpSpPr bwMode="auto">
        <a:xfrm>
          <a:off x="15509038" y="43894"/>
          <a:ext cx="2109766" cy="1268186"/>
          <a:chOff x="1090" y="299"/>
          <a:chExt cx="79" cy="71"/>
        </a:xfrm>
      </xdr:grpSpPr>
      <xdr:sp macro="" textlink="">
        <xdr:nvSpPr>
          <xdr:cNvPr id="17" name="Freeform 705"/>
          <xdr:cNvSpPr>
            <a:spLocks/>
          </xdr:cNvSpPr>
        </xdr:nvSpPr>
        <xdr:spPr bwMode="auto">
          <a:xfrm>
            <a:off x="1090" y="299"/>
            <a:ext cx="79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098" y="341"/>
            <a:ext cx="60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4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1</xdr:col>
      <xdr:colOff>1212346</xdr:colOff>
      <xdr:row>32</xdr:row>
      <xdr:rowOff>35380</xdr:rowOff>
    </xdr:from>
    <xdr:to>
      <xdr:col>3</xdr:col>
      <xdr:colOff>20351</xdr:colOff>
      <xdr:row>33</xdr:row>
      <xdr:rowOff>102055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2654703" y="8199666"/>
          <a:ext cx="1243684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</a:t>
          </a:r>
        </a:p>
      </xdr:txBody>
    </xdr:sp>
    <xdr:clientData/>
  </xdr:twoCellAnchor>
  <xdr:twoCellAnchor>
    <xdr:from>
      <xdr:col>1</xdr:col>
      <xdr:colOff>1212427</xdr:colOff>
      <xdr:row>33</xdr:row>
      <xdr:rowOff>131990</xdr:rowOff>
    </xdr:from>
    <xdr:to>
      <xdr:col>3</xdr:col>
      <xdr:colOff>20432</xdr:colOff>
      <xdr:row>35</xdr:row>
      <xdr:rowOff>35379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2654784" y="8459561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1</xdr:col>
      <xdr:colOff>1212427</xdr:colOff>
      <xdr:row>36</xdr:row>
      <xdr:rowOff>155817</xdr:rowOff>
    </xdr:from>
    <xdr:to>
      <xdr:col>3</xdr:col>
      <xdr:colOff>20432</xdr:colOff>
      <xdr:row>38</xdr:row>
      <xdr:rowOff>56032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2654784" y="8973246"/>
          <a:ext cx="1243684" cy="2267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1212427</xdr:colOff>
      <xdr:row>38</xdr:row>
      <xdr:rowOff>84607</xdr:rowOff>
    </xdr:from>
    <xdr:to>
      <xdr:col>3</xdr:col>
      <xdr:colOff>20432</xdr:colOff>
      <xdr:row>39</xdr:row>
      <xdr:rowOff>155817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2654784" y="9228607"/>
          <a:ext cx="1243684" cy="23449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2,21%</a:t>
          </a:r>
        </a:p>
      </xdr:txBody>
    </xdr:sp>
    <xdr:clientData/>
  </xdr:twoCellAnchor>
  <xdr:twoCellAnchor>
    <xdr:from>
      <xdr:col>1</xdr:col>
      <xdr:colOff>1212427</xdr:colOff>
      <xdr:row>40</xdr:row>
      <xdr:rowOff>21107</xdr:rowOff>
    </xdr:from>
    <xdr:to>
      <xdr:col>3</xdr:col>
      <xdr:colOff>20432</xdr:colOff>
      <xdr:row>41</xdr:row>
      <xdr:rowOff>84607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2654784" y="9491678"/>
          <a:ext cx="1243684" cy="2267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1</xdr:col>
      <xdr:colOff>1212427</xdr:colOff>
      <xdr:row>43</xdr:row>
      <xdr:rowOff>46507</xdr:rowOff>
    </xdr:from>
    <xdr:to>
      <xdr:col>3</xdr:col>
      <xdr:colOff>20432</xdr:colOff>
      <xdr:row>44</xdr:row>
      <xdr:rowOff>113182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2654784" y="10006936"/>
          <a:ext cx="1243684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1285,7 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min/dia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1212428</xdr:colOff>
      <xdr:row>41</xdr:row>
      <xdr:rowOff>113182</xdr:rowOff>
    </xdr:from>
    <xdr:to>
      <xdr:col>3</xdr:col>
      <xdr:colOff>20433</xdr:colOff>
      <xdr:row>43</xdr:row>
      <xdr:rowOff>21107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2654785" y="9747039"/>
          <a:ext cx="1243684" cy="23449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91%</a:t>
          </a:r>
        </a:p>
      </xdr:txBody>
    </xdr:sp>
    <xdr:clientData/>
  </xdr:twoCellAnchor>
  <xdr:twoCellAnchor>
    <xdr:from>
      <xdr:col>1</xdr:col>
      <xdr:colOff>1288628</xdr:colOff>
      <xdr:row>30</xdr:row>
      <xdr:rowOff>102054</xdr:rowOff>
    </xdr:from>
    <xdr:to>
      <xdr:col>2</xdr:col>
      <xdr:colOff>38131</xdr:colOff>
      <xdr:row>31</xdr:row>
      <xdr:rowOff>73479</xdr:rowOff>
    </xdr:to>
    <xdr:grpSp>
      <xdr:nvGrpSpPr>
        <xdr:cNvPr id="27" name="Operador01"/>
        <xdr:cNvGrpSpPr>
          <a:grpSpLocks/>
        </xdr:cNvGrpSpPr>
      </xdr:nvGrpSpPr>
      <xdr:grpSpPr bwMode="auto">
        <a:xfrm>
          <a:off x="2730985" y="5000625"/>
          <a:ext cx="219075" cy="134711"/>
          <a:chOff x="1113" y="728"/>
          <a:chExt cx="106" cy="91"/>
        </a:xfrm>
      </xdr:grpSpPr>
      <xdr:sp macro="" textlink="">
        <xdr:nvSpPr>
          <xdr:cNvPr id="2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314357</xdr:colOff>
      <xdr:row>30</xdr:row>
      <xdr:rowOff>73478</xdr:rowOff>
    </xdr:from>
    <xdr:to>
      <xdr:col>2</xdr:col>
      <xdr:colOff>574253</xdr:colOff>
      <xdr:row>31</xdr:row>
      <xdr:rowOff>111578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3226286" y="7911192"/>
          <a:ext cx="259896" cy="2013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29</xdr:row>
      <xdr:rowOff>78926</xdr:rowOff>
    </xdr:from>
    <xdr:to>
      <xdr:col>1</xdr:col>
      <xdr:colOff>367421</xdr:colOff>
      <xdr:row>33</xdr:row>
      <xdr:rowOff>10891</xdr:rowOff>
    </xdr:to>
    <xdr:grpSp>
      <xdr:nvGrpSpPr>
        <xdr:cNvPr id="31" name="Estoque01"/>
        <xdr:cNvGrpSpPr>
          <a:grpSpLocks/>
        </xdr:cNvGrpSpPr>
      </xdr:nvGrpSpPr>
      <xdr:grpSpPr bwMode="auto">
        <a:xfrm>
          <a:off x="919871" y="4814212"/>
          <a:ext cx="889907" cy="585108"/>
          <a:chOff x="1472" y="116"/>
          <a:chExt cx="66" cy="74"/>
        </a:xfrm>
      </xdr:grpSpPr>
      <xdr:sp macro="" textlink="">
        <xdr:nvSpPr>
          <xdr:cNvPr id="3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336150</xdr:colOff>
      <xdr:row>33</xdr:row>
      <xdr:rowOff>88441</xdr:rowOff>
    </xdr:from>
    <xdr:to>
      <xdr:col>9</xdr:col>
      <xdr:colOff>459976</xdr:colOff>
      <xdr:row>34</xdr:row>
      <xdr:rowOff>69391</xdr:rowOff>
    </xdr:to>
    <xdr:grpSp>
      <xdr:nvGrpSpPr>
        <xdr:cNvPr id="37" name="Empurrado01"/>
        <xdr:cNvGrpSpPr>
          <a:grpSpLocks/>
        </xdr:cNvGrpSpPr>
      </xdr:nvGrpSpPr>
      <xdr:grpSpPr bwMode="auto">
        <a:xfrm flipV="1">
          <a:off x="7153329" y="5476870"/>
          <a:ext cx="1348468" cy="144235"/>
          <a:chOff x="1223" y="590"/>
          <a:chExt cx="238" cy="57"/>
        </a:xfrm>
      </xdr:grpSpPr>
      <xdr:sp macro="" textlink="">
        <xdr:nvSpPr>
          <xdr:cNvPr id="38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372461</xdr:colOff>
      <xdr:row>33</xdr:row>
      <xdr:rowOff>86772</xdr:rowOff>
    </xdr:from>
    <xdr:to>
      <xdr:col>1</xdr:col>
      <xdr:colOff>969815</xdr:colOff>
      <xdr:row>38</xdr:row>
      <xdr:rowOff>5</xdr:rowOff>
    </xdr:to>
    <xdr:sp macro="" textlink="">
      <xdr:nvSpPr>
        <xdr:cNvPr id="51" name="CaixaDeTexto 50"/>
        <xdr:cNvSpPr txBox="1"/>
      </xdr:nvSpPr>
      <xdr:spPr>
        <a:xfrm>
          <a:off x="372461" y="8414343"/>
          <a:ext cx="2039711" cy="7296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PP                          = 36.475 Kg</a:t>
          </a:r>
        </a:p>
        <a:p>
          <a:pPr algn="ctr"/>
          <a:r>
            <a:rPr lang="pt-BR" sz="1200"/>
            <a:t>Anti</a:t>
          </a:r>
          <a:r>
            <a:rPr lang="pt-BR" sz="1200" baseline="0"/>
            <a:t> Fibrilante     =     1675  Kg</a:t>
          </a:r>
        </a:p>
        <a:p>
          <a:pPr algn="ctr"/>
          <a:r>
            <a:rPr lang="pt-BR" sz="1200" baseline="0"/>
            <a:t>Corante Branco   =        675 Kg</a:t>
          </a:r>
        </a:p>
      </xdr:txBody>
    </xdr:sp>
    <xdr:clientData/>
  </xdr:twoCellAnchor>
  <xdr:twoCellAnchor>
    <xdr:from>
      <xdr:col>0</xdr:col>
      <xdr:colOff>994682</xdr:colOff>
      <xdr:row>9</xdr:row>
      <xdr:rowOff>14968</xdr:rowOff>
    </xdr:from>
    <xdr:to>
      <xdr:col>0</xdr:col>
      <xdr:colOff>1302204</xdr:colOff>
      <xdr:row>30</xdr:row>
      <xdr:rowOff>102054</xdr:rowOff>
    </xdr:to>
    <xdr:sp macro="" textlink="">
      <xdr:nvSpPr>
        <xdr:cNvPr id="52" name="Acabados01"/>
        <xdr:cNvSpPr>
          <a:spLocks/>
        </xdr:cNvSpPr>
      </xdr:nvSpPr>
      <xdr:spPr bwMode="auto">
        <a:xfrm rot="4638412">
          <a:off x="-2079172" y="4558393"/>
          <a:ext cx="6455229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564733</xdr:colOff>
      <xdr:row>31</xdr:row>
      <xdr:rowOff>160565</xdr:rowOff>
    </xdr:from>
    <xdr:to>
      <xdr:col>4</xdr:col>
      <xdr:colOff>122501</xdr:colOff>
      <xdr:row>35</xdr:row>
      <xdr:rowOff>92529</xdr:rowOff>
    </xdr:to>
    <xdr:grpSp>
      <xdr:nvGrpSpPr>
        <xdr:cNvPr id="60" name="Estoque01"/>
        <xdr:cNvGrpSpPr>
          <a:grpSpLocks/>
        </xdr:cNvGrpSpPr>
      </xdr:nvGrpSpPr>
      <xdr:grpSpPr bwMode="auto">
        <a:xfrm>
          <a:off x="4442769" y="5222422"/>
          <a:ext cx="659946" cy="585107"/>
          <a:chOff x="1472" y="116"/>
          <a:chExt cx="66" cy="74"/>
        </a:xfrm>
      </xdr:grpSpPr>
      <xdr:sp macro="" textlink="">
        <xdr:nvSpPr>
          <xdr:cNvPr id="6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</xdr:col>
      <xdr:colOff>160117</xdr:colOff>
      <xdr:row>36</xdr:row>
      <xdr:rowOff>6804</xdr:rowOff>
    </xdr:from>
    <xdr:to>
      <xdr:col>4</xdr:col>
      <xdr:colOff>557895</xdr:colOff>
      <xdr:row>39</xdr:row>
      <xdr:rowOff>122465</xdr:rowOff>
    </xdr:to>
    <xdr:sp macro="" textlink="">
      <xdr:nvSpPr>
        <xdr:cNvPr id="63" name="CaixaDeTexto 62"/>
        <xdr:cNvSpPr txBox="1"/>
      </xdr:nvSpPr>
      <xdr:spPr>
        <a:xfrm>
          <a:off x="4038153" y="8824233"/>
          <a:ext cx="1499956" cy="6055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aseline="0"/>
            <a:t>Trama Leve Branca = 6.112,5 Kg</a:t>
          </a:r>
        </a:p>
      </xdr:txBody>
    </xdr:sp>
    <xdr:clientData/>
  </xdr:twoCellAnchor>
  <xdr:twoCellAnchor>
    <xdr:from>
      <xdr:col>23</xdr:col>
      <xdr:colOff>409619</xdr:colOff>
      <xdr:row>32</xdr:row>
      <xdr:rowOff>43543</xdr:rowOff>
    </xdr:from>
    <xdr:to>
      <xdr:col>24</xdr:col>
      <xdr:colOff>469489</xdr:colOff>
      <xdr:row>35</xdr:row>
      <xdr:rowOff>159204</xdr:rowOff>
    </xdr:to>
    <xdr:grpSp>
      <xdr:nvGrpSpPr>
        <xdr:cNvPr id="64" name="Estoque01"/>
        <xdr:cNvGrpSpPr>
          <a:grpSpLocks/>
        </xdr:cNvGrpSpPr>
      </xdr:nvGrpSpPr>
      <xdr:grpSpPr bwMode="auto">
        <a:xfrm>
          <a:off x="17023940" y="5268686"/>
          <a:ext cx="672192" cy="605518"/>
          <a:chOff x="1472" y="116"/>
          <a:chExt cx="66" cy="74"/>
        </a:xfrm>
      </xdr:grpSpPr>
      <xdr:sp macro="" textlink="">
        <xdr:nvSpPr>
          <xdr:cNvPr id="65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5</xdr:col>
      <xdr:colOff>157882</xdr:colOff>
      <xdr:row>28</xdr:row>
      <xdr:rowOff>47625</xdr:rowOff>
    </xdr:from>
    <xdr:to>
      <xdr:col>7</xdr:col>
      <xdr:colOff>176932</xdr:colOff>
      <xdr:row>32</xdr:row>
      <xdr:rowOff>66675</xdr:rowOff>
    </xdr:to>
    <xdr:grpSp>
      <xdr:nvGrpSpPr>
        <xdr:cNvPr id="75" name="Processo01"/>
        <xdr:cNvGrpSpPr>
          <a:grpSpLocks/>
        </xdr:cNvGrpSpPr>
      </xdr:nvGrpSpPr>
      <xdr:grpSpPr bwMode="auto">
        <a:xfrm>
          <a:off x="5750418" y="4619625"/>
          <a:ext cx="1243693" cy="672193"/>
          <a:chOff x="1276" y="62"/>
          <a:chExt cx="90" cy="90"/>
        </a:xfrm>
      </xdr:grpSpPr>
      <xdr:sp macro="" textlink="">
        <xdr:nvSpPr>
          <xdr:cNvPr id="7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7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8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160123</xdr:colOff>
      <xdr:row>32</xdr:row>
      <xdr:rowOff>92449</xdr:rowOff>
    </xdr:from>
    <xdr:to>
      <xdr:col>7</xdr:col>
      <xdr:colOff>179164</xdr:colOff>
      <xdr:row>34</xdr:row>
      <xdr:rowOff>2242</xdr:rowOff>
    </xdr:to>
    <xdr:sp macro="" textlink="">
      <xdr:nvSpPr>
        <xdr:cNvPr id="79" name="Text 22"/>
        <xdr:cNvSpPr txBox="1">
          <a:spLocks noChangeArrowheads="1"/>
        </xdr:cNvSpPr>
      </xdr:nvSpPr>
      <xdr:spPr bwMode="auto">
        <a:xfrm>
          <a:off x="5752659" y="8256735"/>
          <a:ext cx="1243684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933,33 min.</a:t>
          </a:r>
        </a:p>
      </xdr:txBody>
    </xdr:sp>
    <xdr:clientData/>
  </xdr:twoCellAnchor>
  <xdr:twoCellAnchor>
    <xdr:from>
      <xdr:col>5</xdr:col>
      <xdr:colOff>160204</xdr:colOff>
      <xdr:row>34</xdr:row>
      <xdr:rowOff>25773</xdr:rowOff>
    </xdr:from>
    <xdr:to>
      <xdr:col>7</xdr:col>
      <xdr:colOff>179245</xdr:colOff>
      <xdr:row>35</xdr:row>
      <xdr:rowOff>92448</xdr:rowOff>
    </xdr:to>
    <xdr:sp macro="" textlink="">
      <xdr:nvSpPr>
        <xdr:cNvPr id="80" name="Text 22"/>
        <xdr:cNvSpPr txBox="1">
          <a:spLocks noChangeArrowheads="1"/>
        </xdr:cNvSpPr>
      </xdr:nvSpPr>
      <xdr:spPr bwMode="auto">
        <a:xfrm>
          <a:off x="5752740" y="8516630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160204</xdr:colOff>
      <xdr:row>35</xdr:row>
      <xdr:rowOff>121023</xdr:rowOff>
    </xdr:from>
    <xdr:to>
      <xdr:col>7</xdr:col>
      <xdr:colOff>179245</xdr:colOff>
      <xdr:row>37</xdr:row>
      <xdr:rowOff>25773</xdr:rowOff>
    </xdr:to>
    <xdr:sp macro="" textlink="">
      <xdr:nvSpPr>
        <xdr:cNvPr id="81" name="Text 22"/>
        <xdr:cNvSpPr txBox="1">
          <a:spLocks noChangeArrowheads="1"/>
        </xdr:cNvSpPr>
      </xdr:nvSpPr>
      <xdr:spPr bwMode="auto">
        <a:xfrm>
          <a:off x="5752740" y="8775166"/>
          <a:ext cx="1243684" cy="23132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160204</xdr:colOff>
      <xdr:row>37</xdr:row>
      <xdr:rowOff>54348</xdr:rowOff>
    </xdr:from>
    <xdr:to>
      <xdr:col>7</xdr:col>
      <xdr:colOff>179245</xdr:colOff>
      <xdr:row>38</xdr:row>
      <xdr:rowOff>121023</xdr:rowOff>
    </xdr:to>
    <xdr:sp macro="" textlink="">
      <xdr:nvSpPr>
        <xdr:cNvPr id="82" name="Text 22"/>
        <xdr:cNvSpPr txBox="1">
          <a:spLocks noChangeArrowheads="1"/>
        </xdr:cNvSpPr>
      </xdr:nvSpPr>
      <xdr:spPr bwMode="auto">
        <a:xfrm>
          <a:off x="5752740" y="9035062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4,94%</a:t>
          </a:r>
        </a:p>
      </xdr:txBody>
    </xdr:sp>
    <xdr:clientData/>
  </xdr:twoCellAnchor>
  <xdr:twoCellAnchor>
    <xdr:from>
      <xdr:col>5</xdr:col>
      <xdr:colOff>160204</xdr:colOff>
      <xdr:row>38</xdr:row>
      <xdr:rowOff>149598</xdr:rowOff>
    </xdr:from>
    <xdr:to>
      <xdr:col>7</xdr:col>
      <xdr:colOff>179245</xdr:colOff>
      <xdr:row>40</xdr:row>
      <xdr:rowOff>54348</xdr:rowOff>
    </xdr:to>
    <xdr:sp macro="" textlink="">
      <xdr:nvSpPr>
        <xdr:cNvPr id="83" name="Text 22"/>
        <xdr:cNvSpPr txBox="1">
          <a:spLocks noChangeArrowheads="1"/>
        </xdr:cNvSpPr>
      </xdr:nvSpPr>
      <xdr:spPr bwMode="auto">
        <a:xfrm>
          <a:off x="5752740" y="9293598"/>
          <a:ext cx="1243684" cy="23132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160204</xdr:colOff>
      <xdr:row>42</xdr:row>
      <xdr:rowOff>16248</xdr:rowOff>
    </xdr:from>
    <xdr:to>
      <xdr:col>7</xdr:col>
      <xdr:colOff>179245</xdr:colOff>
      <xdr:row>43</xdr:row>
      <xdr:rowOff>82923</xdr:rowOff>
    </xdr:to>
    <xdr:sp macro="" textlink="">
      <xdr:nvSpPr>
        <xdr:cNvPr id="84" name="Text 22"/>
        <xdr:cNvSpPr txBox="1">
          <a:spLocks noChangeArrowheads="1"/>
        </xdr:cNvSpPr>
      </xdr:nvSpPr>
      <xdr:spPr bwMode="auto">
        <a:xfrm>
          <a:off x="5752740" y="9813391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715,7 min/dia</a:t>
          </a:r>
        </a:p>
      </xdr:txBody>
    </xdr:sp>
    <xdr:clientData/>
  </xdr:twoCellAnchor>
  <xdr:twoCellAnchor>
    <xdr:from>
      <xdr:col>5</xdr:col>
      <xdr:colOff>160205</xdr:colOff>
      <xdr:row>40</xdr:row>
      <xdr:rowOff>82923</xdr:rowOff>
    </xdr:from>
    <xdr:to>
      <xdr:col>7</xdr:col>
      <xdr:colOff>179246</xdr:colOff>
      <xdr:row>41</xdr:row>
      <xdr:rowOff>149598</xdr:rowOff>
    </xdr:to>
    <xdr:sp macro="" textlink="">
      <xdr:nvSpPr>
        <xdr:cNvPr id="85" name="Text 22"/>
        <xdr:cNvSpPr txBox="1">
          <a:spLocks noChangeArrowheads="1"/>
        </xdr:cNvSpPr>
      </xdr:nvSpPr>
      <xdr:spPr bwMode="auto">
        <a:xfrm>
          <a:off x="5752741" y="9553494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54%</a:t>
          </a:r>
        </a:p>
      </xdr:txBody>
    </xdr:sp>
    <xdr:clientData/>
  </xdr:twoCellAnchor>
  <xdr:twoCellAnchor>
    <xdr:from>
      <xdr:col>5</xdr:col>
      <xdr:colOff>234082</xdr:colOff>
      <xdr:row>31</xdr:row>
      <xdr:rowOff>0</xdr:rowOff>
    </xdr:from>
    <xdr:to>
      <xdr:col>5</xdr:col>
      <xdr:colOff>453157</xdr:colOff>
      <xdr:row>31</xdr:row>
      <xdr:rowOff>123825</xdr:rowOff>
    </xdr:to>
    <xdr:grpSp>
      <xdr:nvGrpSpPr>
        <xdr:cNvPr id="86" name="Operador01"/>
        <xdr:cNvGrpSpPr>
          <a:grpSpLocks/>
        </xdr:cNvGrpSpPr>
      </xdr:nvGrpSpPr>
      <xdr:grpSpPr bwMode="auto">
        <a:xfrm>
          <a:off x="5826618" y="5061857"/>
          <a:ext cx="219075" cy="123825"/>
          <a:chOff x="1113" y="728"/>
          <a:chExt cx="106" cy="91"/>
        </a:xfrm>
      </xdr:grpSpPr>
      <xdr:sp macro="" textlink="">
        <xdr:nvSpPr>
          <xdr:cNvPr id="8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126590</xdr:colOff>
      <xdr:row>30</xdr:row>
      <xdr:rowOff>130547</xdr:rowOff>
    </xdr:from>
    <xdr:to>
      <xdr:col>6</xdr:col>
      <xdr:colOff>388807</xdr:colOff>
      <xdr:row>32</xdr:row>
      <xdr:rowOff>11765</xdr:rowOff>
    </xdr:to>
    <xdr:sp macro="" textlink="">
      <xdr:nvSpPr>
        <xdr:cNvPr id="89" name="Text 22"/>
        <xdr:cNvSpPr txBox="1">
          <a:spLocks noChangeArrowheads="1"/>
        </xdr:cNvSpPr>
      </xdr:nvSpPr>
      <xdr:spPr bwMode="auto">
        <a:xfrm>
          <a:off x="6331447" y="7968261"/>
          <a:ext cx="262217" cy="20779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9</xdr:col>
      <xdr:colOff>589244</xdr:colOff>
      <xdr:row>28</xdr:row>
      <xdr:rowOff>55771</xdr:rowOff>
    </xdr:from>
    <xdr:to>
      <xdr:col>13</xdr:col>
      <xdr:colOff>27269</xdr:colOff>
      <xdr:row>32</xdr:row>
      <xdr:rowOff>74821</xdr:rowOff>
    </xdr:to>
    <xdr:grpSp>
      <xdr:nvGrpSpPr>
        <xdr:cNvPr id="90" name="Processo01"/>
        <xdr:cNvGrpSpPr>
          <a:grpSpLocks/>
        </xdr:cNvGrpSpPr>
      </xdr:nvGrpSpPr>
      <xdr:grpSpPr bwMode="auto">
        <a:xfrm>
          <a:off x="8631065" y="4627771"/>
          <a:ext cx="1887311" cy="672193"/>
          <a:chOff x="1276" y="62"/>
          <a:chExt cx="90" cy="90"/>
        </a:xfrm>
      </xdr:grpSpPr>
      <xdr:sp macro="" textlink="">
        <xdr:nvSpPr>
          <xdr:cNvPr id="9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2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3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9</xdr:col>
      <xdr:colOff>587552</xdr:colOff>
      <xdr:row>32</xdr:row>
      <xdr:rowOff>109240</xdr:rowOff>
    </xdr:from>
    <xdr:to>
      <xdr:col>13</xdr:col>
      <xdr:colOff>27269</xdr:colOff>
      <xdr:row>33</xdr:row>
      <xdr:rowOff>149679</xdr:rowOff>
    </xdr:to>
    <xdr:sp macro="" textlink="">
      <xdr:nvSpPr>
        <xdr:cNvPr id="94" name="Text 22"/>
        <xdr:cNvSpPr txBox="1">
          <a:spLocks noChangeArrowheads="1"/>
        </xdr:cNvSpPr>
      </xdr:nvSpPr>
      <xdr:spPr bwMode="auto">
        <a:xfrm>
          <a:off x="8629373" y="8273526"/>
          <a:ext cx="1889003" cy="2037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51,47 min.  Refilo = 58,33</a:t>
          </a:r>
        </a:p>
      </xdr:txBody>
    </xdr:sp>
    <xdr:clientData/>
  </xdr:twoCellAnchor>
  <xdr:twoCellAnchor>
    <xdr:from>
      <xdr:col>9</xdr:col>
      <xdr:colOff>587635</xdr:colOff>
      <xdr:row>34</xdr:row>
      <xdr:rowOff>36161</xdr:rowOff>
    </xdr:from>
    <xdr:to>
      <xdr:col>13</xdr:col>
      <xdr:colOff>28349</xdr:colOff>
      <xdr:row>35</xdr:row>
      <xdr:rowOff>54428</xdr:rowOff>
    </xdr:to>
    <xdr:sp macro="" textlink="">
      <xdr:nvSpPr>
        <xdr:cNvPr id="95" name="Text 22"/>
        <xdr:cNvSpPr txBox="1">
          <a:spLocks noChangeArrowheads="1"/>
        </xdr:cNvSpPr>
      </xdr:nvSpPr>
      <xdr:spPr bwMode="auto">
        <a:xfrm>
          <a:off x="8629456" y="8527018"/>
          <a:ext cx="1890000" cy="1815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40 min.</a:t>
          </a:r>
        </a:p>
      </xdr:txBody>
    </xdr:sp>
    <xdr:clientData/>
  </xdr:twoCellAnchor>
  <xdr:twoCellAnchor>
    <xdr:from>
      <xdr:col>9</xdr:col>
      <xdr:colOff>587635</xdr:colOff>
      <xdr:row>35</xdr:row>
      <xdr:rowOff>137813</xdr:rowOff>
    </xdr:from>
    <xdr:to>
      <xdr:col>13</xdr:col>
      <xdr:colOff>28349</xdr:colOff>
      <xdr:row>37</xdr:row>
      <xdr:rowOff>13607</xdr:rowOff>
    </xdr:to>
    <xdr:sp macro="" textlink="">
      <xdr:nvSpPr>
        <xdr:cNvPr id="96" name="Text 22"/>
        <xdr:cNvSpPr txBox="1">
          <a:spLocks noChangeArrowheads="1"/>
        </xdr:cNvSpPr>
      </xdr:nvSpPr>
      <xdr:spPr bwMode="auto">
        <a:xfrm>
          <a:off x="8629456" y="8791956"/>
          <a:ext cx="1890000" cy="2023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587634</xdr:colOff>
      <xdr:row>37</xdr:row>
      <xdr:rowOff>64736</xdr:rowOff>
    </xdr:from>
    <xdr:to>
      <xdr:col>13</xdr:col>
      <xdr:colOff>28348</xdr:colOff>
      <xdr:row>38</xdr:row>
      <xdr:rowOff>122464</xdr:rowOff>
    </xdr:to>
    <xdr:sp macro="" textlink="">
      <xdr:nvSpPr>
        <xdr:cNvPr id="97" name="Text 22"/>
        <xdr:cNvSpPr txBox="1">
          <a:spLocks noChangeArrowheads="1"/>
        </xdr:cNvSpPr>
      </xdr:nvSpPr>
      <xdr:spPr bwMode="auto">
        <a:xfrm>
          <a:off x="8629455" y="9045450"/>
          <a:ext cx="1890000" cy="22101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0,5%</a:t>
          </a:r>
        </a:p>
      </xdr:txBody>
    </xdr:sp>
    <xdr:clientData/>
  </xdr:twoCellAnchor>
  <xdr:twoCellAnchor>
    <xdr:from>
      <xdr:col>9</xdr:col>
      <xdr:colOff>587635</xdr:colOff>
      <xdr:row>39</xdr:row>
      <xdr:rowOff>3103</xdr:rowOff>
    </xdr:from>
    <xdr:to>
      <xdr:col>13</xdr:col>
      <xdr:colOff>28349</xdr:colOff>
      <xdr:row>40</xdr:row>
      <xdr:rowOff>54429</xdr:rowOff>
    </xdr:to>
    <xdr:sp macro="" textlink="">
      <xdr:nvSpPr>
        <xdr:cNvPr id="98" name="Text 22"/>
        <xdr:cNvSpPr txBox="1">
          <a:spLocks noChangeArrowheads="1"/>
        </xdr:cNvSpPr>
      </xdr:nvSpPr>
      <xdr:spPr bwMode="auto">
        <a:xfrm>
          <a:off x="8629456" y="9310389"/>
          <a:ext cx="1890000" cy="21461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9</xdr:col>
      <xdr:colOff>587635</xdr:colOff>
      <xdr:row>42</xdr:row>
      <xdr:rowOff>26636</xdr:rowOff>
    </xdr:from>
    <xdr:to>
      <xdr:col>13</xdr:col>
      <xdr:colOff>28349</xdr:colOff>
      <xdr:row>43</xdr:row>
      <xdr:rowOff>122464</xdr:rowOff>
    </xdr:to>
    <xdr:sp macro="" textlink="">
      <xdr:nvSpPr>
        <xdr:cNvPr id="99" name="Text 22"/>
        <xdr:cNvSpPr txBox="1">
          <a:spLocks noChangeArrowheads="1"/>
        </xdr:cNvSpPr>
      </xdr:nvSpPr>
      <xdr:spPr bwMode="auto">
        <a:xfrm>
          <a:off x="8629456" y="9823779"/>
          <a:ext cx="1890000" cy="25911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296,6 min./dia</a:t>
          </a:r>
        </a:p>
      </xdr:txBody>
    </xdr:sp>
    <xdr:clientData/>
  </xdr:twoCellAnchor>
  <xdr:twoCellAnchor>
    <xdr:from>
      <xdr:col>9</xdr:col>
      <xdr:colOff>587636</xdr:colOff>
      <xdr:row>40</xdr:row>
      <xdr:rowOff>99715</xdr:rowOff>
    </xdr:from>
    <xdr:to>
      <xdr:col>13</xdr:col>
      <xdr:colOff>28350</xdr:colOff>
      <xdr:row>41</xdr:row>
      <xdr:rowOff>149679</xdr:rowOff>
    </xdr:to>
    <xdr:sp macro="" textlink="">
      <xdr:nvSpPr>
        <xdr:cNvPr id="100" name="Text 22"/>
        <xdr:cNvSpPr txBox="1">
          <a:spLocks noChangeArrowheads="1"/>
        </xdr:cNvSpPr>
      </xdr:nvSpPr>
      <xdr:spPr bwMode="auto">
        <a:xfrm>
          <a:off x="8629457" y="9570286"/>
          <a:ext cx="1890000" cy="21325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64%</a:t>
          </a:r>
        </a:p>
      </xdr:txBody>
    </xdr:sp>
    <xdr:clientData/>
  </xdr:twoCellAnchor>
  <xdr:twoCellAnchor>
    <xdr:from>
      <xdr:col>11</xdr:col>
      <xdr:colOff>39508</xdr:colOff>
      <xdr:row>30</xdr:row>
      <xdr:rowOff>157825</xdr:rowOff>
    </xdr:from>
    <xdr:to>
      <xdr:col>11</xdr:col>
      <xdr:colOff>296683</xdr:colOff>
      <xdr:row>31</xdr:row>
      <xdr:rowOff>129250</xdr:rowOff>
    </xdr:to>
    <xdr:grpSp>
      <xdr:nvGrpSpPr>
        <xdr:cNvPr id="101" name="Operador01"/>
        <xdr:cNvGrpSpPr>
          <a:grpSpLocks/>
        </xdr:cNvGrpSpPr>
      </xdr:nvGrpSpPr>
      <xdr:grpSpPr bwMode="auto">
        <a:xfrm>
          <a:off x="9305972" y="5056396"/>
          <a:ext cx="257175" cy="134711"/>
          <a:chOff x="1113" y="728"/>
          <a:chExt cx="106" cy="91"/>
        </a:xfrm>
      </xdr:grpSpPr>
      <xdr:sp macro="" textlink="">
        <xdr:nvSpPr>
          <xdr:cNvPr id="10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540406</xdr:colOff>
      <xdr:row>30</xdr:row>
      <xdr:rowOff>133731</xdr:rowOff>
    </xdr:from>
    <xdr:to>
      <xdr:col>12</xdr:col>
      <xdr:colOff>231892</xdr:colOff>
      <xdr:row>32</xdr:row>
      <xdr:rowOff>8546</xdr:rowOff>
    </xdr:to>
    <xdr:sp macro="" textlink="">
      <xdr:nvSpPr>
        <xdr:cNvPr id="104" name="Text 22"/>
        <xdr:cNvSpPr txBox="1">
          <a:spLocks noChangeArrowheads="1"/>
        </xdr:cNvSpPr>
      </xdr:nvSpPr>
      <xdr:spPr bwMode="auto">
        <a:xfrm>
          <a:off x="9806870" y="7971445"/>
          <a:ext cx="303808" cy="20138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15</xdr:col>
      <xdr:colOff>598778</xdr:colOff>
      <xdr:row>28</xdr:row>
      <xdr:rowOff>59868</xdr:rowOff>
    </xdr:from>
    <xdr:to>
      <xdr:col>18</xdr:col>
      <xdr:colOff>208254</xdr:colOff>
      <xdr:row>32</xdr:row>
      <xdr:rowOff>88443</xdr:rowOff>
    </xdr:to>
    <xdr:grpSp>
      <xdr:nvGrpSpPr>
        <xdr:cNvPr id="135" name="Processo01"/>
        <xdr:cNvGrpSpPr>
          <a:grpSpLocks/>
        </xdr:cNvGrpSpPr>
      </xdr:nvGrpSpPr>
      <xdr:grpSpPr bwMode="auto">
        <a:xfrm>
          <a:off x="12314528" y="4631868"/>
          <a:ext cx="1446440" cy="681718"/>
          <a:chOff x="1276" y="62"/>
          <a:chExt cx="90" cy="90"/>
        </a:xfrm>
      </xdr:grpSpPr>
      <xdr:sp macro="" textlink="">
        <xdr:nvSpPr>
          <xdr:cNvPr id="13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8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</a:p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BOX</a:t>
            </a:r>
          </a:p>
        </xdr:txBody>
      </xdr:sp>
    </xdr:grpSp>
    <xdr:clientData/>
  </xdr:twoCellAnchor>
  <xdr:twoCellAnchor>
    <xdr:from>
      <xdr:col>15</xdr:col>
      <xdr:colOff>598780</xdr:colOff>
      <xdr:row>32</xdr:row>
      <xdr:rowOff>115656</xdr:rowOff>
    </xdr:from>
    <xdr:to>
      <xdr:col>18</xdr:col>
      <xdr:colOff>209163</xdr:colOff>
      <xdr:row>34</xdr:row>
      <xdr:rowOff>19047</xdr:rowOff>
    </xdr:to>
    <xdr:sp macro="" textlink="">
      <xdr:nvSpPr>
        <xdr:cNvPr id="139" name="Text 22"/>
        <xdr:cNvSpPr txBox="1">
          <a:spLocks noChangeArrowheads="1"/>
        </xdr:cNvSpPr>
      </xdr:nvSpPr>
      <xdr:spPr bwMode="auto">
        <a:xfrm>
          <a:off x="12314530" y="8279942"/>
          <a:ext cx="1447347" cy="22996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73,84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15</xdr:col>
      <xdr:colOff>598861</xdr:colOff>
      <xdr:row>34</xdr:row>
      <xdr:rowOff>42578</xdr:rowOff>
    </xdr:from>
    <xdr:to>
      <xdr:col>18</xdr:col>
      <xdr:colOff>209244</xdr:colOff>
      <xdr:row>35</xdr:row>
      <xdr:rowOff>115655</xdr:rowOff>
    </xdr:to>
    <xdr:sp macro="" textlink="">
      <xdr:nvSpPr>
        <xdr:cNvPr id="140" name="Text 22"/>
        <xdr:cNvSpPr txBox="1">
          <a:spLocks noChangeArrowheads="1"/>
        </xdr:cNvSpPr>
      </xdr:nvSpPr>
      <xdr:spPr bwMode="auto">
        <a:xfrm>
          <a:off x="12314611" y="8533435"/>
          <a:ext cx="1447347" cy="2363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15</xdr:col>
      <xdr:colOff>598861</xdr:colOff>
      <xdr:row>35</xdr:row>
      <xdr:rowOff>144230</xdr:rowOff>
    </xdr:from>
    <xdr:to>
      <xdr:col>18</xdr:col>
      <xdr:colOff>209244</xdr:colOff>
      <xdr:row>37</xdr:row>
      <xdr:rowOff>42578</xdr:rowOff>
    </xdr:to>
    <xdr:sp macro="" textlink="">
      <xdr:nvSpPr>
        <xdr:cNvPr id="141" name="Text 22"/>
        <xdr:cNvSpPr txBox="1">
          <a:spLocks noChangeArrowheads="1"/>
        </xdr:cNvSpPr>
      </xdr:nvSpPr>
      <xdr:spPr bwMode="auto">
        <a:xfrm>
          <a:off x="12314611" y="8798373"/>
          <a:ext cx="1447347" cy="22491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15</xdr:col>
      <xdr:colOff>598861</xdr:colOff>
      <xdr:row>37</xdr:row>
      <xdr:rowOff>77556</xdr:rowOff>
    </xdr:from>
    <xdr:to>
      <xdr:col>18</xdr:col>
      <xdr:colOff>209244</xdr:colOff>
      <xdr:row>38</xdr:row>
      <xdr:rowOff>144230</xdr:rowOff>
    </xdr:to>
    <xdr:sp macro="" textlink="">
      <xdr:nvSpPr>
        <xdr:cNvPr id="142" name="Text 22"/>
        <xdr:cNvSpPr txBox="1">
          <a:spLocks noChangeArrowheads="1"/>
        </xdr:cNvSpPr>
      </xdr:nvSpPr>
      <xdr:spPr bwMode="auto">
        <a:xfrm>
          <a:off x="12314611" y="9058270"/>
          <a:ext cx="1447347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0,31%</a:t>
          </a:r>
        </a:p>
      </xdr:txBody>
    </xdr:sp>
    <xdr:clientData/>
  </xdr:twoCellAnchor>
  <xdr:twoCellAnchor>
    <xdr:from>
      <xdr:col>15</xdr:col>
      <xdr:colOff>598861</xdr:colOff>
      <xdr:row>39</xdr:row>
      <xdr:rowOff>9519</xdr:rowOff>
    </xdr:from>
    <xdr:to>
      <xdr:col>18</xdr:col>
      <xdr:colOff>209244</xdr:colOff>
      <xdr:row>40</xdr:row>
      <xdr:rowOff>77556</xdr:rowOff>
    </xdr:to>
    <xdr:sp macro="" textlink="">
      <xdr:nvSpPr>
        <xdr:cNvPr id="143" name="Text 22"/>
        <xdr:cNvSpPr txBox="1">
          <a:spLocks noChangeArrowheads="1"/>
        </xdr:cNvSpPr>
      </xdr:nvSpPr>
      <xdr:spPr bwMode="auto">
        <a:xfrm>
          <a:off x="12314611" y="9316805"/>
          <a:ext cx="1447347" cy="23132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0%</a:t>
          </a:r>
        </a:p>
      </xdr:txBody>
    </xdr:sp>
    <xdr:clientData/>
  </xdr:twoCellAnchor>
  <xdr:twoCellAnchor>
    <xdr:from>
      <xdr:col>15</xdr:col>
      <xdr:colOff>598861</xdr:colOff>
      <xdr:row>42</xdr:row>
      <xdr:rowOff>46658</xdr:rowOff>
    </xdr:from>
    <xdr:to>
      <xdr:col>18</xdr:col>
      <xdr:colOff>209244</xdr:colOff>
      <xdr:row>43</xdr:row>
      <xdr:rowOff>119737</xdr:rowOff>
    </xdr:to>
    <xdr:sp macro="" textlink="">
      <xdr:nvSpPr>
        <xdr:cNvPr id="144" name="Text 22"/>
        <xdr:cNvSpPr txBox="1">
          <a:spLocks noChangeArrowheads="1"/>
        </xdr:cNvSpPr>
      </xdr:nvSpPr>
      <xdr:spPr bwMode="auto">
        <a:xfrm>
          <a:off x="12314611" y="9843801"/>
          <a:ext cx="1447347" cy="2363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465,5 min./dia</a:t>
          </a:r>
        </a:p>
      </xdr:txBody>
    </xdr:sp>
    <xdr:clientData/>
  </xdr:twoCellAnchor>
  <xdr:twoCellAnchor>
    <xdr:from>
      <xdr:col>15</xdr:col>
      <xdr:colOff>598862</xdr:colOff>
      <xdr:row>40</xdr:row>
      <xdr:rowOff>112534</xdr:rowOff>
    </xdr:from>
    <xdr:to>
      <xdr:col>18</xdr:col>
      <xdr:colOff>209245</xdr:colOff>
      <xdr:row>42</xdr:row>
      <xdr:rowOff>9518</xdr:rowOff>
    </xdr:to>
    <xdr:sp macro="" textlink="">
      <xdr:nvSpPr>
        <xdr:cNvPr id="145" name="Text 22"/>
        <xdr:cNvSpPr txBox="1">
          <a:spLocks noChangeArrowheads="1"/>
        </xdr:cNvSpPr>
      </xdr:nvSpPr>
      <xdr:spPr bwMode="auto">
        <a:xfrm>
          <a:off x="12314612" y="9583105"/>
          <a:ext cx="1447347" cy="22355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16</xdr:col>
      <xdr:colOff>65379</xdr:colOff>
      <xdr:row>31</xdr:row>
      <xdr:rowOff>21769</xdr:rowOff>
    </xdr:from>
    <xdr:to>
      <xdr:col>16</xdr:col>
      <xdr:colOff>332079</xdr:colOff>
      <xdr:row>31</xdr:row>
      <xdr:rowOff>146954</xdr:rowOff>
    </xdr:to>
    <xdr:grpSp>
      <xdr:nvGrpSpPr>
        <xdr:cNvPr id="146" name="Operador01"/>
        <xdr:cNvGrpSpPr>
          <a:grpSpLocks/>
        </xdr:cNvGrpSpPr>
      </xdr:nvGrpSpPr>
      <xdr:grpSpPr bwMode="auto">
        <a:xfrm>
          <a:off x="12393450" y="5083626"/>
          <a:ext cx="266700" cy="125185"/>
          <a:chOff x="1113" y="728"/>
          <a:chExt cx="106" cy="91"/>
        </a:xfrm>
      </xdr:grpSpPr>
      <xdr:sp macro="" textlink="">
        <xdr:nvSpPr>
          <xdr:cNvPr id="14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565247</xdr:colOff>
      <xdr:row>30</xdr:row>
      <xdr:rowOff>153755</xdr:rowOff>
    </xdr:from>
    <xdr:to>
      <xdr:col>17</xdr:col>
      <xdr:colOff>266464</xdr:colOff>
      <xdr:row>32</xdr:row>
      <xdr:rowOff>28569</xdr:rowOff>
    </xdr:to>
    <xdr:sp macro="" textlink="">
      <xdr:nvSpPr>
        <xdr:cNvPr id="149" name="Text 22"/>
        <xdr:cNvSpPr txBox="1">
          <a:spLocks noChangeArrowheads="1"/>
        </xdr:cNvSpPr>
      </xdr:nvSpPr>
      <xdr:spPr bwMode="auto">
        <a:xfrm>
          <a:off x="12893318" y="7991469"/>
          <a:ext cx="313539" cy="2013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20</xdr:col>
      <xdr:colOff>604190</xdr:colOff>
      <xdr:row>28</xdr:row>
      <xdr:rowOff>58540</xdr:rowOff>
    </xdr:from>
    <xdr:to>
      <xdr:col>23</xdr:col>
      <xdr:colOff>210944</xdr:colOff>
      <xdr:row>32</xdr:row>
      <xdr:rowOff>77590</xdr:rowOff>
    </xdr:to>
    <xdr:grpSp>
      <xdr:nvGrpSpPr>
        <xdr:cNvPr id="150" name="Processo01"/>
        <xdr:cNvGrpSpPr>
          <a:grpSpLocks/>
        </xdr:cNvGrpSpPr>
      </xdr:nvGrpSpPr>
      <xdr:grpSpPr bwMode="auto">
        <a:xfrm>
          <a:off x="15381547" y="4630540"/>
          <a:ext cx="1443718" cy="672193"/>
          <a:chOff x="1276" y="62"/>
          <a:chExt cx="90" cy="90"/>
        </a:xfrm>
      </xdr:grpSpPr>
      <xdr:sp macro="" textlink="">
        <xdr:nvSpPr>
          <xdr:cNvPr id="15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2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3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OPERAÇÃO</a:t>
            </a:r>
            <a:r>
              <a:rPr lang="pt-BR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MANUAL</a:t>
            </a:r>
          </a:p>
          <a:p>
            <a:pPr algn="ctr" rtl="0">
              <a:defRPr sz="1000"/>
            </a:pPr>
            <a:r>
              <a:rPr lang="pt-BR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DE COSTURA</a:t>
            </a:r>
            <a:endParaRPr lang="pt-BR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20</xdr:col>
      <xdr:colOff>605954</xdr:colOff>
      <xdr:row>32</xdr:row>
      <xdr:rowOff>111688</xdr:rowOff>
    </xdr:from>
    <xdr:to>
      <xdr:col>23</xdr:col>
      <xdr:colOff>216335</xdr:colOff>
      <xdr:row>34</xdr:row>
      <xdr:rowOff>15077</xdr:rowOff>
    </xdr:to>
    <xdr:sp macro="" textlink="">
      <xdr:nvSpPr>
        <xdr:cNvPr id="154" name="Text 22"/>
        <xdr:cNvSpPr txBox="1">
          <a:spLocks noChangeArrowheads="1"/>
        </xdr:cNvSpPr>
      </xdr:nvSpPr>
      <xdr:spPr bwMode="auto">
        <a:xfrm>
          <a:off x="15383311" y="8275974"/>
          <a:ext cx="1447345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1,79 min.</a:t>
          </a:r>
        </a:p>
      </xdr:txBody>
    </xdr:sp>
    <xdr:clientData/>
  </xdr:twoCellAnchor>
  <xdr:twoCellAnchor>
    <xdr:from>
      <xdr:col>20</xdr:col>
      <xdr:colOff>606035</xdr:colOff>
      <xdr:row>34</xdr:row>
      <xdr:rowOff>38608</xdr:rowOff>
    </xdr:from>
    <xdr:to>
      <xdr:col>23</xdr:col>
      <xdr:colOff>216416</xdr:colOff>
      <xdr:row>35</xdr:row>
      <xdr:rowOff>111686</xdr:rowOff>
    </xdr:to>
    <xdr:sp macro="" textlink="">
      <xdr:nvSpPr>
        <xdr:cNvPr id="155" name="Text 22"/>
        <xdr:cNvSpPr txBox="1">
          <a:spLocks noChangeArrowheads="1"/>
        </xdr:cNvSpPr>
      </xdr:nvSpPr>
      <xdr:spPr bwMode="auto">
        <a:xfrm>
          <a:off x="15383392" y="8529465"/>
          <a:ext cx="1447345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3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20</xdr:col>
      <xdr:colOff>606035</xdr:colOff>
      <xdr:row>35</xdr:row>
      <xdr:rowOff>140261</xdr:rowOff>
    </xdr:from>
    <xdr:to>
      <xdr:col>23</xdr:col>
      <xdr:colOff>216416</xdr:colOff>
      <xdr:row>37</xdr:row>
      <xdr:rowOff>38608</xdr:rowOff>
    </xdr:to>
    <xdr:sp macro="" textlink="">
      <xdr:nvSpPr>
        <xdr:cNvPr id="156" name="Text 22"/>
        <xdr:cNvSpPr txBox="1">
          <a:spLocks noChangeArrowheads="1"/>
        </xdr:cNvSpPr>
      </xdr:nvSpPr>
      <xdr:spPr bwMode="auto">
        <a:xfrm>
          <a:off x="15383392" y="8794404"/>
          <a:ext cx="1447345" cy="2249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20</xdr:col>
      <xdr:colOff>606035</xdr:colOff>
      <xdr:row>37</xdr:row>
      <xdr:rowOff>67183</xdr:rowOff>
    </xdr:from>
    <xdr:to>
      <xdr:col>23</xdr:col>
      <xdr:colOff>216416</xdr:colOff>
      <xdr:row>38</xdr:row>
      <xdr:rowOff>140261</xdr:rowOff>
    </xdr:to>
    <xdr:sp macro="" textlink="">
      <xdr:nvSpPr>
        <xdr:cNvPr id="157" name="Text 22"/>
        <xdr:cNvSpPr txBox="1">
          <a:spLocks noChangeArrowheads="1"/>
        </xdr:cNvSpPr>
      </xdr:nvSpPr>
      <xdr:spPr bwMode="auto">
        <a:xfrm>
          <a:off x="15383392" y="9047897"/>
          <a:ext cx="1447345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0,00%</a:t>
          </a:r>
        </a:p>
      </xdr:txBody>
    </xdr:sp>
    <xdr:clientData/>
  </xdr:twoCellAnchor>
  <xdr:twoCellAnchor>
    <xdr:from>
      <xdr:col>20</xdr:col>
      <xdr:colOff>606035</xdr:colOff>
      <xdr:row>39</xdr:row>
      <xdr:rowOff>5550</xdr:rowOff>
    </xdr:from>
    <xdr:to>
      <xdr:col>23</xdr:col>
      <xdr:colOff>216416</xdr:colOff>
      <xdr:row>40</xdr:row>
      <xdr:rowOff>67184</xdr:rowOff>
    </xdr:to>
    <xdr:sp macro="" textlink="">
      <xdr:nvSpPr>
        <xdr:cNvPr id="158" name="Text 22"/>
        <xdr:cNvSpPr txBox="1">
          <a:spLocks noChangeArrowheads="1"/>
        </xdr:cNvSpPr>
      </xdr:nvSpPr>
      <xdr:spPr bwMode="auto">
        <a:xfrm>
          <a:off x="15383392" y="9312836"/>
          <a:ext cx="1447345" cy="22491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0%</a:t>
          </a:r>
        </a:p>
      </xdr:txBody>
    </xdr:sp>
    <xdr:clientData/>
  </xdr:twoCellAnchor>
  <xdr:twoCellAnchor>
    <xdr:from>
      <xdr:col>20</xdr:col>
      <xdr:colOff>606035</xdr:colOff>
      <xdr:row>42</xdr:row>
      <xdr:rowOff>29083</xdr:rowOff>
    </xdr:from>
    <xdr:to>
      <xdr:col>23</xdr:col>
      <xdr:colOff>216416</xdr:colOff>
      <xdr:row>43</xdr:row>
      <xdr:rowOff>95758</xdr:rowOff>
    </xdr:to>
    <xdr:sp macro="" textlink="">
      <xdr:nvSpPr>
        <xdr:cNvPr id="159" name="Text 22"/>
        <xdr:cNvSpPr txBox="1">
          <a:spLocks noChangeArrowheads="1"/>
        </xdr:cNvSpPr>
      </xdr:nvSpPr>
      <xdr:spPr bwMode="auto">
        <a:xfrm>
          <a:off x="15383392" y="9826226"/>
          <a:ext cx="1447345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467 min./dia</a:t>
          </a:r>
        </a:p>
      </xdr:txBody>
    </xdr:sp>
    <xdr:clientData/>
  </xdr:twoCellAnchor>
  <xdr:twoCellAnchor>
    <xdr:from>
      <xdr:col>20</xdr:col>
      <xdr:colOff>606036</xdr:colOff>
      <xdr:row>40</xdr:row>
      <xdr:rowOff>95759</xdr:rowOff>
    </xdr:from>
    <xdr:to>
      <xdr:col>23</xdr:col>
      <xdr:colOff>216417</xdr:colOff>
      <xdr:row>42</xdr:row>
      <xdr:rowOff>5550</xdr:rowOff>
    </xdr:to>
    <xdr:sp macro="" textlink="">
      <xdr:nvSpPr>
        <xdr:cNvPr id="160" name="Text 22"/>
        <xdr:cNvSpPr txBox="1">
          <a:spLocks noChangeArrowheads="1"/>
        </xdr:cNvSpPr>
      </xdr:nvSpPr>
      <xdr:spPr bwMode="auto">
        <a:xfrm>
          <a:off x="15383393" y="9566330"/>
          <a:ext cx="1447345" cy="2363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21</xdr:col>
      <xdr:colOff>68068</xdr:colOff>
      <xdr:row>31</xdr:row>
      <xdr:rowOff>10915</xdr:rowOff>
    </xdr:from>
    <xdr:to>
      <xdr:col>21</xdr:col>
      <xdr:colOff>334768</xdr:colOff>
      <xdr:row>31</xdr:row>
      <xdr:rowOff>145626</xdr:rowOff>
    </xdr:to>
    <xdr:grpSp>
      <xdr:nvGrpSpPr>
        <xdr:cNvPr id="161" name="Operador01"/>
        <xdr:cNvGrpSpPr>
          <a:grpSpLocks/>
        </xdr:cNvGrpSpPr>
      </xdr:nvGrpSpPr>
      <xdr:grpSpPr bwMode="auto">
        <a:xfrm>
          <a:off x="15457747" y="5072772"/>
          <a:ext cx="266700" cy="134711"/>
          <a:chOff x="1113" y="728"/>
          <a:chExt cx="106" cy="91"/>
        </a:xfrm>
      </xdr:grpSpPr>
      <xdr:sp macro="" textlink="">
        <xdr:nvSpPr>
          <xdr:cNvPr id="16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21</xdr:col>
      <xdr:colOff>565215</xdr:colOff>
      <xdr:row>30</xdr:row>
      <xdr:rowOff>149785</xdr:rowOff>
    </xdr:from>
    <xdr:to>
      <xdr:col>22</xdr:col>
      <xdr:colOff>266433</xdr:colOff>
      <xdr:row>32</xdr:row>
      <xdr:rowOff>24600</xdr:rowOff>
    </xdr:to>
    <xdr:sp macro="" textlink="">
      <xdr:nvSpPr>
        <xdr:cNvPr id="164" name="Text 22"/>
        <xdr:cNvSpPr txBox="1">
          <a:spLocks noChangeArrowheads="1"/>
        </xdr:cNvSpPr>
      </xdr:nvSpPr>
      <xdr:spPr bwMode="auto">
        <a:xfrm>
          <a:off x="15954894" y="7987499"/>
          <a:ext cx="313539" cy="20138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</xdr:col>
      <xdr:colOff>1215604</xdr:colOff>
      <xdr:row>35</xdr:row>
      <xdr:rowOff>71238</xdr:rowOff>
    </xdr:from>
    <xdr:to>
      <xdr:col>3</xdr:col>
      <xdr:colOff>17640</xdr:colOff>
      <xdr:row>36</xdr:row>
      <xdr:rowOff>133576</xdr:rowOff>
    </xdr:to>
    <xdr:sp macro="" textlink="">
      <xdr:nvSpPr>
        <xdr:cNvPr id="175" name="Text 22"/>
        <xdr:cNvSpPr txBox="1">
          <a:spLocks noChangeArrowheads="1"/>
        </xdr:cNvSpPr>
      </xdr:nvSpPr>
      <xdr:spPr bwMode="auto">
        <a:xfrm>
          <a:off x="2657961" y="8725381"/>
          <a:ext cx="1237715" cy="2256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>
    <xdr:from>
      <xdr:col>7</xdr:col>
      <xdr:colOff>363432</xdr:colOff>
      <xdr:row>36</xdr:row>
      <xdr:rowOff>44821</xdr:rowOff>
    </xdr:from>
    <xdr:to>
      <xdr:col>9</xdr:col>
      <xdr:colOff>190501</xdr:colOff>
      <xdr:row>40</xdr:row>
      <xdr:rowOff>149678</xdr:rowOff>
    </xdr:to>
    <xdr:sp macro="" textlink="">
      <xdr:nvSpPr>
        <xdr:cNvPr id="176" name="CaixaDeTexto 175"/>
        <xdr:cNvSpPr txBox="1"/>
      </xdr:nvSpPr>
      <xdr:spPr>
        <a:xfrm>
          <a:off x="7180611" y="5923107"/>
          <a:ext cx="1051711" cy="758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3 Bobinas</a:t>
          </a:r>
        </a:p>
        <a:p>
          <a:pPr algn="ctr"/>
          <a:r>
            <a:rPr lang="pt-BR" sz="1200"/>
            <a:t>Total</a:t>
          </a:r>
          <a:r>
            <a:rPr lang="pt-BR" sz="1200" baseline="0"/>
            <a:t> = 9.612</a:t>
          </a:r>
          <a:r>
            <a:rPr lang="pt-BR" sz="1200"/>
            <a:t> Metros</a:t>
          </a:r>
          <a:endParaRPr lang="pt-BR" sz="1200" baseline="0"/>
        </a:p>
      </xdr:txBody>
    </xdr:sp>
    <xdr:clientData/>
  </xdr:twoCellAnchor>
  <xdr:twoCellAnchor>
    <xdr:from>
      <xdr:col>13</xdr:col>
      <xdr:colOff>337521</xdr:colOff>
      <xdr:row>34</xdr:row>
      <xdr:rowOff>0</xdr:rowOff>
    </xdr:from>
    <xdr:to>
      <xdr:col>15</xdr:col>
      <xdr:colOff>461346</xdr:colOff>
      <xdr:row>34</xdr:row>
      <xdr:rowOff>133350</xdr:rowOff>
    </xdr:to>
    <xdr:grpSp>
      <xdr:nvGrpSpPr>
        <xdr:cNvPr id="178" name="Empurrado01"/>
        <xdr:cNvGrpSpPr>
          <a:grpSpLocks/>
        </xdr:cNvGrpSpPr>
      </xdr:nvGrpSpPr>
      <xdr:grpSpPr bwMode="auto">
        <a:xfrm flipV="1">
          <a:off x="10828628" y="5551714"/>
          <a:ext cx="1348468" cy="133350"/>
          <a:chOff x="1223" y="590"/>
          <a:chExt cx="238" cy="57"/>
        </a:xfrm>
      </xdr:grpSpPr>
      <xdr:sp macro="" textlink="">
        <xdr:nvSpPr>
          <xdr:cNvPr id="17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13</xdr:col>
      <xdr:colOff>552513</xdr:colOff>
      <xdr:row>32</xdr:row>
      <xdr:rowOff>38100</xdr:rowOff>
    </xdr:from>
    <xdr:to>
      <xdr:col>14</xdr:col>
      <xdr:colOff>600138</xdr:colOff>
      <xdr:row>35</xdr:row>
      <xdr:rowOff>123825</xdr:rowOff>
    </xdr:to>
    <xdr:grpSp>
      <xdr:nvGrpSpPr>
        <xdr:cNvPr id="185" name="Estoque01"/>
        <xdr:cNvGrpSpPr>
          <a:grpSpLocks/>
        </xdr:cNvGrpSpPr>
      </xdr:nvGrpSpPr>
      <xdr:grpSpPr bwMode="auto">
        <a:xfrm>
          <a:off x="11043620" y="5263243"/>
          <a:ext cx="659947" cy="575582"/>
          <a:chOff x="1472" y="116"/>
          <a:chExt cx="66" cy="74"/>
        </a:xfrm>
      </xdr:grpSpPr>
      <xdr:sp macro="" textlink="">
        <xdr:nvSpPr>
          <xdr:cNvPr id="18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13</xdr:col>
      <xdr:colOff>226575</xdr:colOff>
      <xdr:row>36</xdr:row>
      <xdr:rowOff>56029</xdr:rowOff>
    </xdr:from>
    <xdr:to>
      <xdr:col>15</xdr:col>
      <xdr:colOff>170544</xdr:colOff>
      <xdr:row>38</xdr:row>
      <xdr:rowOff>151278</xdr:rowOff>
    </xdr:to>
    <xdr:sp macro="" textlink="">
      <xdr:nvSpPr>
        <xdr:cNvPr id="189" name="CaixaDeTexto 188"/>
        <xdr:cNvSpPr txBox="1"/>
      </xdr:nvSpPr>
      <xdr:spPr>
        <a:xfrm>
          <a:off x="10717682" y="8873458"/>
          <a:ext cx="1168612" cy="42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Bobinas</a:t>
          </a:r>
        </a:p>
      </xdr:txBody>
    </xdr:sp>
    <xdr:clientData/>
  </xdr:twoCellAnchor>
  <xdr:twoCellAnchor>
    <xdr:from>
      <xdr:col>18</xdr:col>
      <xdr:colOff>268189</xdr:colOff>
      <xdr:row>36</xdr:row>
      <xdr:rowOff>115260</xdr:rowOff>
    </xdr:from>
    <xdr:to>
      <xdr:col>20</xdr:col>
      <xdr:colOff>212158</xdr:colOff>
      <xdr:row>39</xdr:row>
      <xdr:rowOff>47223</xdr:rowOff>
    </xdr:to>
    <xdr:sp macro="" textlink="">
      <xdr:nvSpPr>
        <xdr:cNvPr id="190" name="CaixaDeTexto 189"/>
        <xdr:cNvSpPr txBox="1"/>
      </xdr:nvSpPr>
      <xdr:spPr>
        <a:xfrm>
          <a:off x="13820903" y="8932689"/>
          <a:ext cx="1168612" cy="42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Bobinas</a:t>
          </a:r>
        </a:p>
      </xdr:txBody>
    </xdr:sp>
    <xdr:clientData/>
  </xdr:twoCellAnchor>
  <xdr:twoCellAnchor>
    <xdr:from>
      <xdr:col>18</xdr:col>
      <xdr:colOff>347718</xdr:colOff>
      <xdr:row>34</xdr:row>
      <xdr:rowOff>23813</xdr:rowOff>
    </xdr:from>
    <xdr:to>
      <xdr:col>20</xdr:col>
      <xdr:colOff>516447</xdr:colOff>
      <xdr:row>35</xdr:row>
      <xdr:rowOff>3402</xdr:rowOff>
    </xdr:to>
    <xdr:grpSp>
      <xdr:nvGrpSpPr>
        <xdr:cNvPr id="191" name="Empurrado01"/>
        <xdr:cNvGrpSpPr>
          <a:grpSpLocks/>
        </xdr:cNvGrpSpPr>
      </xdr:nvGrpSpPr>
      <xdr:grpSpPr bwMode="auto">
        <a:xfrm flipV="1">
          <a:off x="13900432" y="5575527"/>
          <a:ext cx="1393372" cy="142875"/>
          <a:chOff x="1223" y="590"/>
          <a:chExt cx="238" cy="57"/>
        </a:xfrm>
      </xdr:grpSpPr>
      <xdr:sp macro="" textlink="">
        <xdr:nvSpPr>
          <xdr:cNvPr id="192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484469</xdr:colOff>
      <xdr:row>32</xdr:row>
      <xdr:rowOff>23133</xdr:rowOff>
    </xdr:from>
    <xdr:to>
      <xdr:col>19</xdr:col>
      <xdr:colOff>532094</xdr:colOff>
      <xdr:row>35</xdr:row>
      <xdr:rowOff>110218</xdr:rowOff>
    </xdr:to>
    <xdr:grpSp>
      <xdr:nvGrpSpPr>
        <xdr:cNvPr id="198" name="Estoque01"/>
        <xdr:cNvGrpSpPr>
          <a:grpSpLocks/>
        </xdr:cNvGrpSpPr>
      </xdr:nvGrpSpPr>
      <xdr:grpSpPr bwMode="auto">
        <a:xfrm>
          <a:off x="14037183" y="5248276"/>
          <a:ext cx="659947" cy="576942"/>
          <a:chOff x="1472" y="116"/>
          <a:chExt cx="66" cy="74"/>
        </a:xfrm>
      </xdr:grpSpPr>
      <xdr:sp macro="" textlink="">
        <xdr:nvSpPr>
          <xdr:cNvPr id="199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0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oneCellAnchor>
    <xdr:from>
      <xdr:col>9</xdr:col>
      <xdr:colOff>74845</xdr:colOff>
      <xdr:row>1</xdr:row>
      <xdr:rowOff>139949</xdr:rowOff>
    </xdr:from>
    <xdr:ext cx="1443600" cy="518400"/>
    <xdr:sp macro="" textlink="">
      <xdr:nvSpPr>
        <xdr:cNvPr id="211" name="CaixaDeTexto 210"/>
        <xdr:cNvSpPr txBox="1"/>
      </xdr:nvSpPr>
      <xdr:spPr>
        <a:xfrm>
          <a:off x="8116666" y="303235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Compra PP</a:t>
          </a:r>
        </a:p>
      </xdr:txBody>
    </xdr:sp>
    <xdr:clientData/>
  </xdr:oneCellAnchor>
  <xdr:oneCellAnchor>
    <xdr:from>
      <xdr:col>9</xdr:col>
      <xdr:colOff>77803</xdr:colOff>
      <xdr:row>5</xdr:row>
      <xdr:rowOff>30466</xdr:rowOff>
    </xdr:from>
    <xdr:ext cx="1443600" cy="518400"/>
    <xdr:sp macro="" textlink="">
      <xdr:nvSpPr>
        <xdr:cNvPr id="212" name="CaixaDeTexto 211"/>
        <xdr:cNvSpPr txBox="1"/>
      </xdr:nvSpPr>
      <xdr:spPr>
        <a:xfrm>
          <a:off x="8119624" y="846895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Compra Insumos</a:t>
          </a:r>
        </a:p>
      </xdr:txBody>
    </xdr:sp>
    <xdr:clientData/>
  </xdr:oneCellAnchor>
  <xdr:oneCellAnchor>
    <xdr:from>
      <xdr:col>15</xdr:col>
      <xdr:colOff>202344</xdr:colOff>
      <xdr:row>3</xdr:row>
      <xdr:rowOff>95259</xdr:rowOff>
    </xdr:from>
    <xdr:ext cx="1444126" cy="517070"/>
    <xdr:sp macro="" textlink="">
      <xdr:nvSpPr>
        <xdr:cNvPr id="213" name="CaixaDeTexto 212"/>
        <xdr:cNvSpPr txBox="1"/>
      </xdr:nvSpPr>
      <xdr:spPr>
        <a:xfrm>
          <a:off x="11918094" y="585116"/>
          <a:ext cx="1444126" cy="51707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1"/>
          <a:r>
            <a:rPr lang="pt-BR" sz="1100" b="0" i="0" baseline="0">
              <a:solidFill>
                <a:schemeClr val="tx1"/>
              </a:solidFill>
              <a:latin typeface="+mn-lt"/>
              <a:ea typeface="+mn-ea"/>
              <a:cs typeface="+mn-cs"/>
            </a:rPr>
            <a:t>DEPARTAMENTO DE</a:t>
          </a:r>
          <a:endParaRPr lang="pt-BR" sz="1200"/>
        </a:p>
        <a:p>
          <a:pPr algn="ctr" rtl="1"/>
          <a:r>
            <a:rPr lang="pt-BR" sz="1100" b="0" i="0">
              <a:solidFill>
                <a:schemeClr val="tx1"/>
              </a:solidFill>
              <a:latin typeface="+mn-lt"/>
              <a:ea typeface="+mn-ea"/>
              <a:cs typeface="+mn-cs"/>
            </a:rPr>
            <a:t>VENDAS</a:t>
          </a:r>
          <a:endParaRPr lang="pt-BR" sz="1200"/>
        </a:p>
      </xdr:txBody>
    </xdr:sp>
    <xdr:clientData/>
  </xdr:oneCellAnchor>
  <xdr:twoCellAnchor>
    <xdr:from>
      <xdr:col>14</xdr:col>
      <xdr:colOff>104786</xdr:colOff>
      <xdr:row>5</xdr:row>
      <xdr:rowOff>24499</xdr:rowOff>
    </xdr:from>
    <xdr:to>
      <xdr:col>15</xdr:col>
      <xdr:colOff>202758</xdr:colOff>
      <xdr:row>5</xdr:row>
      <xdr:rowOff>24499</xdr:rowOff>
    </xdr:to>
    <xdr:cxnSp macro="">
      <xdr:nvCxnSpPr>
        <xdr:cNvPr id="214" name="Conector de seta reta 255"/>
        <xdr:cNvCxnSpPr>
          <a:cxnSpLocks noChangeShapeType="1"/>
          <a:stCxn id="217" idx="3"/>
          <a:endCxn id="213" idx="1"/>
        </xdr:cNvCxnSpPr>
      </xdr:nvCxnSpPr>
      <xdr:spPr bwMode="auto">
        <a:xfrm flipV="1">
          <a:off x="11208215" y="840928"/>
          <a:ext cx="710293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16</xdr:col>
      <xdr:colOff>312086</xdr:colOff>
      <xdr:row>6</xdr:row>
      <xdr:rowOff>122472</xdr:rowOff>
    </xdr:from>
    <xdr:to>
      <xdr:col>21</xdr:col>
      <xdr:colOff>190500</xdr:colOff>
      <xdr:row>26</xdr:row>
      <xdr:rowOff>136072</xdr:rowOff>
    </xdr:to>
    <xdr:cxnSp macro="">
      <xdr:nvCxnSpPr>
        <xdr:cNvPr id="215" name="Conector de seta reta 263"/>
        <xdr:cNvCxnSpPr>
          <a:cxnSpLocks noChangeShapeType="1"/>
          <a:stCxn id="213" idx="2"/>
        </xdr:cNvCxnSpPr>
      </xdr:nvCxnSpPr>
      <xdr:spPr bwMode="auto">
        <a:xfrm>
          <a:off x="12640157" y="1102186"/>
          <a:ext cx="2940022" cy="6218457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17</xdr:col>
      <xdr:colOff>299357</xdr:colOff>
      <xdr:row>13</xdr:row>
      <xdr:rowOff>0</xdr:rowOff>
    </xdr:from>
    <xdr:ext cx="1360714" cy="525107"/>
    <xdr:sp macro="" textlink="">
      <xdr:nvSpPr>
        <xdr:cNvPr id="216" name="CaixaDeTexto 215"/>
        <xdr:cNvSpPr txBox="1"/>
      </xdr:nvSpPr>
      <xdr:spPr>
        <a:xfrm>
          <a:off x="13239750" y="3578679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oneCellAnchor>
    <xdr:from>
      <xdr:col>12</xdr:col>
      <xdr:colOff>381004</xdr:colOff>
      <xdr:row>3</xdr:row>
      <xdr:rowOff>95257</xdr:rowOff>
    </xdr:from>
    <xdr:ext cx="952503" cy="518400"/>
    <xdr:sp macro="" textlink="">
      <xdr:nvSpPr>
        <xdr:cNvPr id="217" name="CaixaDeTexto 216"/>
        <xdr:cNvSpPr txBox="1"/>
      </xdr:nvSpPr>
      <xdr:spPr>
        <a:xfrm>
          <a:off x="10259790" y="585114"/>
          <a:ext cx="952503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Diretor </a:t>
          </a:r>
        </a:p>
      </xdr:txBody>
    </xdr:sp>
    <xdr:clientData/>
  </xdr:oneCellAnchor>
  <xdr:oneCellAnchor>
    <xdr:from>
      <xdr:col>5</xdr:col>
      <xdr:colOff>381017</xdr:colOff>
      <xdr:row>3</xdr:row>
      <xdr:rowOff>95256</xdr:rowOff>
    </xdr:from>
    <xdr:ext cx="1443600" cy="518400"/>
    <xdr:sp macro="" textlink="">
      <xdr:nvSpPr>
        <xdr:cNvPr id="218" name="CaixaDeTexto 217"/>
        <xdr:cNvSpPr txBox="1"/>
      </xdr:nvSpPr>
      <xdr:spPr>
        <a:xfrm>
          <a:off x="5973553" y="585113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1"/>
          <a:r>
            <a:rPr lang="pt-BR" sz="1200"/>
            <a:t>Departamento</a:t>
          </a:r>
          <a:r>
            <a:rPr lang="pt-BR" sz="1200" baseline="0"/>
            <a:t> de Compras</a:t>
          </a:r>
          <a:endParaRPr lang="pt-BR" sz="1200"/>
        </a:p>
      </xdr:txBody>
    </xdr:sp>
    <xdr:clientData/>
  </xdr:oneCellAnchor>
  <xdr:twoCellAnchor>
    <xdr:from>
      <xdr:col>11</xdr:col>
      <xdr:colOff>317058</xdr:colOff>
      <xdr:row>4</xdr:row>
      <xdr:rowOff>92535</xdr:rowOff>
    </xdr:from>
    <xdr:to>
      <xdr:col>12</xdr:col>
      <xdr:colOff>374208</xdr:colOff>
      <xdr:row>4</xdr:row>
      <xdr:rowOff>92535</xdr:rowOff>
    </xdr:to>
    <xdr:cxnSp macro="">
      <xdr:nvCxnSpPr>
        <xdr:cNvPr id="219" name="Conector de seta reta 272"/>
        <xdr:cNvCxnSpPr>
          <a:cxnSpLocks noChangeShapeType="1"/>
        </xdr:cNvCxnSpPr>
      </xdr:nvCxnSpPr>
      <xdr:spPr bwMode="auto">
        <a:xfrm flipV="1">
          <a:off x="9583522" y="745678"/>
          <a:ext cx="669472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11</xdr:col>
      <xdr:colOff>326583</xdr:colOff>
      <xdr:row>5</xdr:row>
      <xdr:rowOff>159209</xdr:rowOff>
    </xdr:from>
    <xdr:to>
      <xdr:col>12</xdr:col>
      <xdr:colOff>393258</xdr:colOff>
      <xdr:row>5</xdr:row>
      <xdr:rowOff>159209</xdr:rowOff>
    </xdr:to>
    <xdr:cxnSp macro="">
      <xdr:nvCxnSpPr>
        <xdr:cNvPr id="220" name="Conector de seta reta 273"/>
        <xdr:cNvCxnSpPr>
          <a:cxnSpLocks noChangeShapeType="1"/>
        </xdr:cNvCxnSpPr>
      </xdr:nvCxnSpPr>
      <xdr:spPr bwMode="auto">
        <a:xfrm flipV="1">
          <a:off x="9593047" y="97563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8</xdr:col>
      <xdr:colOff>9536</xdr:colOff>
      <xdr:row>4</xdr:row>
      <xdr:rowOff>92535</xdr:rowOff>
    </xdr:from>
    <xdr:to>
      <xdr:col>9</xdr:col>
      <xdr:colOff>76212</xdr:colOff>
      <xdr:row>4</xdr:row>
      <xdr:rowOff>92535</xdr:rowOff>
    </xdr:to>
    <xdr:cxnSp macro="">
      <xdr:nvCxnSpPr>
        <xdr:cNvPr id="221" name="Conector de seta reta 276"/>
        <xdr:cNvCxnSpPr>
          <a:cxnSpLocks noChangeShapeType="1"/>
        </xdr:cNvCxnSpPr>
      </xdr:nvCxnSpPr>
      <xdr:spPr bwMode="auto">
        <a:xfrm flipV="1">
          <a:off x="7439036" y="74567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8</xdr:col>
      <xdr:colOff>28586</xdr:colOff>
      <xdr:row>5</xdr:row>
      <xdr:rowOff>159209</xdr:rowOff>
    </xdr:from>
    <xdr:to>
      <xdr:col>9</xdr:col>
      <xdr:colOff>95262</xdr:colOff>
      <xdr:row>5</xdr:row>
      <xdr:rowOff>159209</xdr:rowOff>
    </xdr:to>
    <xdr:cxnSp macro="">
      <xdr:nvCxnSpPr>
        <xdr:cNvPr id="222" name="Conector de seta reta 277"/>
        <xdr:cNvCxnSpPr>
          <a:cxnSpLocks noChangeShapeType="1"/>
        </xdr:cNvCxnSpPr>
      </xdr:nvCxnSpPr>
      <xdr:spPr bwMode="auto">
        <a:xfrm flipV="1">
          <a:off x="7458086" y="97563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2</xdr:col>
      <xdr:colOff>191872</xdr:colOff>
      <xdr:row>5</xdr:row>
      <xdr:rowOff>24499</xdr:rowOff>
    </xdr:from>
    <xdr:to>
      <xdr:col>5</xdr:col>
      <xdr:colOff>383733</xdr:colOff>
      <xdr:row>5</xdr:row>
      <xdr:rowOff>24499</xdr:rowOff>
    </xdr:to>
    <xdr:cxnSp macro="">
      <xdr:nvCxnSpPr>
        <xdr:cNvPr id="223" name="Conector de seta reta 282"/>
        <xdr:cNvCxnSpPr>
          <a:cxnSpLocks noChangeShapeType="1"/>
          <a:stCxn id="218" idx="1"/>
        </xdr:cNvCxnSpPr>
      </xdr:nvCxnSpPr>
      <xdr:spPr bwMode="auto">
        <a:xfrm rot="10800000">
          <a:off x="3103801" y="840928"/>
          <a:ext cx="2872468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3</xdr:col>
      <xdr:colOff>40833</xdr:colOff>
      <xdr:row>3</xdr:row>
      <xdr:rowOff>13613</xdr:rowOff>
    </xdr:from>
    <xdr:ext cx="1360714" cy="702001"/>
    <xdr:sp macro="" textlink="">
      <xdr:nvSpPr>
        <xdr:cNvPr id="224" name="CaixaDeTexto 223"/>
        <xdr:cNvSpPr txBox="1"/>
      </xdr:nvSpPr>
      <xdr:spPr>
        <a:xfrm>
          <a:off x="3918869" y="503470"/>
          <a:ext cx="1360714" cy="702001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Pedidos Quinzenais</a:t>
          </a:r>
          <a:br>
            <a:rPr lang="pt-BR" sz="1200"/>
          </a:br>
          <a:r>
            <a:rPr lang="pt-BR" sz="1200"/>
            <a:t>(telefone)</a:t>
          </a:r>
        </a:p>
      </xdr:txBody>
    </xdr:sp>
    <xdr:clientData/>
  </xdr:oneCellAnchor>
  <xdr:twoCellAnchor>
    <xdr:from>
      <xdr:col>17</xdr:col>
      <xdr:colOff>450410</xdr:colOff>
      <xdr:row>5</xdr:row>
      <xdr:rowOff>40821</xdr:rowOff>
    </xdr:from>
    <xdr:to>
      <xdr:col>21</xdr:col>
      <xdr:colOff>149678</xdr:colOff>
      <xdr:row>5</xdr:row>
      <xdr:rowOff>54434</xdr:rowOff>
    </xdr:to>
    <xdr:cxnSp macro="">
      <xdr:nvCxnSpPr>
        <xdr:cNvPr id="225" name="Conector de seta reta 285"/>
        <xdr:cNvCxnSpPr>
          <a:cxnSpLocks noChangeShapeType="1"/>
        </xdr:cNvCxnSpPr>
      </xdr:nvCxnSpPr>
      <xdr:spPr bwMode="auto">
        <a:xfrm flipH="1">
          <a:off x="13390803" y="857250"/>
          <a:ext cx="2148554" cy="13613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18</xdr:col>
      <xdr:colOff>353808</xdr:colOff>
      <xdr:row>3</xdr:row>
      <xdr:rowOff>136077</xdr:rowOff>
    </xdr:from>
    <xdr:ext cx="1360714" cy="525107"/>
    <xdr:sp macro="" textlink="">
      <xdr:nvSpPr>
        <xdr:cNvPr id="226" name="CaixaDeTexto 225"/>
        <xdr:cNvSpPr txBox="1"/>
      </xdr:nvSpPr>
      <xdr:spPr>
        <a:xfrm>
          <a:off x="13906522" y="625934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Pedidos Diários</a:t>
          </a:r>
        </a:p>
        <a:p>
          <a:pPr algn="ctr"/>
          <a:r>
            <a:rPr lang="pt-BR" sz="1200"/>
            <a:t>(telefone)</a:t>
          </a:r>
        </a:p>
      </xdr:txBody>
    </xdr:sp>
    <xdr:clientData/>
  </xdr:oneCellAnchor>
  <xdr:twoCellAnchor editAs="oneCell">
    <xdr:from>
      <xdr:col>1</xdr:col>
      <xdr:colOff>638177</xdr:colOff>
      <xdr:row>68</xdr:row>
      <xdr:rowOff>72117</xdr:rowOff>
    </xdr:from>
    <xdr:to>
      <xdr:col>3</xdr:col>
      <xdr:colOff>500241</xdr:colOff>
      <xdr:row>77</xdr:row>
      <xdr:rowOff>42546</xdr:rowOff>
    </xdr:to>
    <xdr:pic>
      <xdr:nvPicPr>
        <xdr:cNvPr id="2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0534" y="11175546"/>
          <a:ext cx="2297743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638186</xdr:colOff>
      <xdr:row>49</xdr:row>
      <xdr:rowOff>159204</xdr:rowOff>
    </xdr:from>
    <xdr:to>
      <xdr:col>3</xdr:col>
      <xdr:colOff>495807</xdr:colOff>
      <xdr:row>58</xdr:row>
      <xdr:rowOff>129633</xdr:rowOff>
    </xdr:to>
    <xdr:pic>
      <xdr:nvPicPr>
        <xdr:cNvPr id="22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0543" y="8160204"/>
          <a:ext cx="229330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643631</xdr:colOff>
      <xdr:row>59</xdr:row>
      <xdr:rowOff>20411</xdr:rowOff>
    </xdr:from>
    <xdr:to>
      <xdr:col>3</xdr:col>
      <xdr:colOff>503372</xdr:colOff>
      <xdr:row>67</xdr:row>
      <xdr:rowOff>154125</xdr:rowOff>
    </xdr:to>
    <xdr:pic>
      <xdr:nvPicPr>
        <xdr:cNvPr id="2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88" y="9654268"/>
          <a:ext cx="229542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254445</xdr:colOff>
      <xdr:row>50</xdr:row>
      <xdr:rowOff>1361</xdr:rowOff>
    </xdr:from>
    <xdr:to>
      <xdr:col>8</xdr:col>
      <xdr:colOff>142739</xdr:colOff>
      <xdr:row>58</xdr:row>
      <xdr:rowOff>135076</xdr:rowOff>
    </xdr:to>
    <xdr:pic>
      <xdr:nvPicPr>
        <xdr:cNvPr id="24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34659" y="8165647"/>
          <a:ext cx="233758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254462</xdr:colOff>
      <xdr:row>59</xdr:row>
      <xdr:rowOff>24493</xdr:rowOff>
    </xdr:from>
    <xdr:to>
      <xdr:col>8</xdr:col>
      <xdr:colOff>137757</xdr:colOff>
      <xdr:row>67</xdr:row>
      <xdr:rowOff>158207</xdr:rowOff>
    </xdr:to>
    <xdr:pic>
      <xdr:nvPicPr>
        <xdr:cNvPr id="24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34676" y="9658350"/>
          <a:ext cx="2332581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147481</xdr:colOff>
      <xdr:row>17</xdr:row>
      <xdr:rowOff>128663</xdr:rowOff>
    </xdr:from>
    <xdr:to>
      <xdr:col>8</xdr:col>
      <xdr:colOff>369220</xdr:colOff>
      <xdr:row>32</xdr:row>
      <xdr:rowOff>19514</xdr:rowOff>
    </xdr:to>
    <xdr:grpSp>
      <xdr:nvGrpSpPr>
        <xdr:cNvPr id="264" name="Empurrado01"/>
        <xdr:cNvGrpSpPr>
          <a:grpSpLocks/>
        </xdr:cNvGrpSpPr>
      </xdr:nvGrpSpPr>
      <xdr:grpSpPr bwMode="auto">
        <a:xfrm rot="2749279" flipV="1">
          <a:off x="6517782" y="3963719"/>
          <a:ext cx="2340137" cy="221739"/>
          <a:chOff x="1223" y="590"/>
          <a:chExt cx="238" cy="57"/>
        </a:xfrm>
      </xdr:grpSpPr>
      <xdr:sp macro="" textlink="">
        <xdr:nvSpPr>
          <xdr:cNvPr id="265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6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7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8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9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0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7</xdr:col>
      <xdr:colOff>530692</xdr:colOff>
      <xdr:row>32</xdr:row>
      <xdr:rowOff>17</xdr:rowOff>
    </xdr:from>
    <xdr:to>
      <xdr:col>8</xdr:col>
      <xdr:colOff>578317</xdr:colOff>
      <xdr:row>35</xdr:row>
      <xdr:rowOff>95267</xdr:rowOff>
    </xdr:to>
    <xdr:grpSp>
      <xdr:nvGrpSpPr>
        <xdr:cNvPr id="271" name="Estoque01"/>
        <xdr:cNvGrpSpPr>
          <a:grpSpLocks/>
        </xdr:cNvGrpSpPr>
      </xdr:nvGrpSpPr>
      <xdr:grpSpPr bwMode="auto">
        <a:xfrm>
          <a:off x="7347871" y="5225160"/>
          <a:ext cx="659946" cy="585107"/>
          <a:chOff x="1472" y="116"/>
          <a:chExt cx="66" cy="74"/>
        </a:xfrm>
      </xdr:grpSpPr>
      <xdr:sp macro="" textlink="">
        <xdr:nvSpPr>
          <xdr:cNvPr id="27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530680</xdr:colOff>
      <xdr:row>19</xdr:row>
      <xdr:rowOff>122448</xdr:rowOff>
    </xdr:from>
    <xdr:to>
      <xdr:col>8</xdr:col>
      <xdr:colOff>578305</xdr:colOff>
      <xdr:row>23</xdr:row>
      <xdr:rowOff>54413</xdr:rowOff>
    </xdr:to>
    <xdr:grpSp>
      <xdr:nvGrpSpPr>
        <xdr:cNvPr id="274" name="Estoque01"/>
        <xdr:cNvGrpSpPr>
          <a:grpSpLocks/>
        </xdr:cNvGrpSpPr>
      </xdr:nvGrpSpPr>
      <xdr:grpSpPr bwMode="auto">
        <a:xfrm>
          <a:off x="7347859" y="3224877"/>
          <a:ext cx="659946" cy="585107"/>
          <a:chOff x="1472" y="116"/>
          <a:chExt cx="66" cy="74"/>
        </a:xfrm>
      </xdr:grpSpPr>
      <xdr:sp macro="" textlink="">
        <xdr:nvSpPr>
          <xdr:cNvPr id="275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6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299361</xdr:colOff>
      <xdr:row>23</xdr:row>
      <xdr:rowOff>95227</xdr:rowOff>
    </xdr:from>
    <xdr:to>
      <xdr:col>9</xdr:col>
      <xdr:colOff>243332</xdr:colOff>
      <xdr:row>30</xdr:row>
      <xdr:rowOff>40821</xdr:rowOff>
    </xdr:to>
    <xdr:sp macro="" textlink="">
      <xdr:nvSpPr>
        <xdr:cNvPr id="277" name="CaixaDeTexto 276"/>
        <xdr:cNvSpPr txBox="1"/>
      </xdr:nvSpPr>
      <xdr:spPr>
        <a:xfrm>
          <a:off x="7116540" y="3850798"/>
          <a:ext cx="1168613" cy="1088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polipropileno</a:t>
          </a:r>
          <a:r>
            <a:rPr lang="pt-BR" sz="1200" baseline="0"/>
            <a:t>  H193 = 2600 Kg</a:t>
          </a:r>
        </a:p>
        <a:p>
          <a:pPr algn="ctr"/>
          <a:r>
            <a:rPr lang="pt-BR" sz="1200" baseline="0"/>
            <a:t>polipropileno BC818 = 4075 kG</a:t>
          </a:r>
          <a:endParaRPr lang="pt-BR" sz="1200"/>
        </a:p>
      </xdr:txBody>
    </xdr:sp>
    <xdr:clientData/>
  </xdr:twoCellAnchor>
  <xdr:twoCellAnchor>
    <xdr:from>
      <xdr:col>23</xdr:col>
      <xdr:colOff>394603</xdr:colOff>
      <xdr:row>9</xdr:row>
      <xdr:rowOff>68036</xdr:rowOff>
    </xdr:from>
    <xdr:to>
      <xdr:col>24</xdr:col>
      <xdr:colOff>89803</xdr:colOff>
      <xdr:row>30</xdr:row>
      <xdr:rowOff>155122</xdr:rowOff>
    </xdr:to>
    <xdr:sp macro="" textlink="">
      <xdr:nvSpPr>
        <xdr:cNvPr id="282" name="Acabados01"/>
        <xdr:cNvSpPr>
          <a:spLocks/>
        </xdr:cNvSpPr>
      </xdr:nvSpPr>
      <xdr:spPr bwMode="auto">
        <a:xfrm rot="15870560">
          <a:off x="15404642" y="3141889"/>
          <a:ext cx="3516086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585107</xdr:colOff>
      <xdr:row>17</xdr:row>
      <xdr:rowOff>122466</xdr:rowOff>
    </xdr:from>
    <xdr:to>
      <xdr:col>24</xdr:col>
      <xdr:colOff>517071</xdr:colOff>
      <xdr:row>22</xdr:row>
      <xdr:rowOff>122464</xdr:rowOff>
    </xdr:to>
    <xdr:grpSp>
      <xdr:nvGrpSpPr>
        <xdr:cNvPr id="283" name="Caminhao01"/>
        <xdr:cNvGrpSpPr>
          <a:grpSpLocks/>
        </xdr:cNvGrpSpPr>
      </xdr:nvGrpSpPr>
      <xdr:grpSpPr bwMode="auto">
        <a:xfrm>
          <a:off x="16587107" y="2898323"/>
          <a:ext cx="1156607" cy="816427"/>
          <a:chOff x="1029" y="32"/>
          <a:chExt cx="85" cy="52"/>
        </a:xfrm>
      </xdr:grpSpPr>
      <xdr:sp macro="" textlink="">
        <xdr:nvSpPr>
          <xdr:cNvPr id="284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5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6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7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8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9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449046</xdr:colOff>
      <xdr:row>49</xdr:row>
      <xdr:rowOff>149679</xdr:rowOff>
    </xdr:from>
    <xdr:to>
      <xdr:col>13</xdr:col>
      <xdr:colOff>151392</xdr:colOff>
      <xdr:row>58</xdr:row>
      <xdr:rowOff>120108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90867" y="8150679"/>
          <a:ext cx="2151632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449037</xdr:colOff>
      <xdr:row>59</xdr:row>
      <xdr:rowOff>68036</xdr:rowOff>
    </xdr:from>
    <xdr:to>
      <xdr:col>13</xdr:col>
      <xdr:colOff>151384</xdr:colOff>
      <xdr:row>68</xdr:row>
      <xdr:rowOff>38464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90858" y="9701893"/>
          <a:ext cx="2151633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7"/>
  <sheetViews>
    <sheetView showGridLines="0" tabSelected="1" zoomScale="120" zoomScaleNormal="120" workbookViewId="0"/>
  </sheetViews>
  <sheetFormatPr defaultRowHeight="12.75" x14ac:dyDescent="0.2"/>
  <cols>
    <col min="1" max="1" width="0.5703125" style="1" customWidth="1"/>
    <col min="2" max="2" width="28.140625" style="1" bestFit="1" customWidth="1"/>
    <col min="3" max="3" width="16.85546875" style="1" bestFit="1" customWidth="1"/>
    <col min="4" max="5" width="14" style="1" bestFit="1" customWidth="1"/>
    <col min="6" max="6" width="10.7109375" style="1" bestFit="1" customWidth="1"/>
    <col min="7" max="7" width="0.7109375" style="1" customWidth="1"/>
    <col min="8" max="8" width="21.5703125" style="1" bestFit="1" customWidth="1"/>
    <col min="9" max="9" width="15.5703125" style="1" bestFit="1" customWidth="1"/>
    <col min="10" max="10" width="12" style="1" bestFit="1" customWidth="1"/>
    <col min="11" max="11" width="16.42578125" style="1" customWidth="1"/>
    <col min="12" max="16384" width="9.140625" style="1"/>
  </cols>
  <sheetData>
    <row r="1" spans="1:15" ht="0.75" customHeight="1" x14ac:dyDescent="0.2">
      <c r="A1" s="19"/>
      <c r="B1" s="19"/>
      <c r="C1" s="19"/>
      <c r="D1" s="19"/>
      <c r="E1" s="19"/>
      <c r="F1" s="19"/>
      <c r="G1" s="19"/>
      <c r="H1" s="19"/>
      <c r="I1" s="19"/>
      <c r="J1" s="19"/>
    </row>
    <row r="2" spans="1:15" ht="11.1" customHeight="1" x14ac:dyDescent="0.25">
      <c r="A2" s="19"/>
      <c r="B2" s="20" t="s">
        <v>37</v>
      </c>
      <c r="C2" s="20" t="s">
        <v>40</v>
      </c>
      <c r="D2" s="21"/>
      <c r="E2" s="22" t="s">
        <v>49</v>
      </c>
      <c r="F2" s="23">
        <v>40820</v>
      </c>
      <c r="G2" s="21"/>
      <c r="H2" s="21"/>
      <c r="I2" s="21"/>
      <c r="J2" s="21"/>
      <c r="K2" s="3"/>
      <c r="L2" s="3"/>
      <c r="M2" s="3"/>
      <c r="N2" s="3"/>
      <c r="O2" s="3"/>
    </row>
    <row r="3" spans="1:15" ht="11.1" customHeight="1" x14ac:dyDescent="0.25">
      <c r="A3" s="19"/>
      <c r="B3" s="20" t="s">
        <v>38</v>
      </c>
      <c r="C3" s="20" t="s">
        <v>41</v>
      </c>
      <c r="D3" s="21"/>
      <c r="E3" s="21"/>
      <c r="F3" s="21"/>
      <c r="G3" s="21"/>
      <c r="H3" s="21"/>
      <c r="I3" s="21"/>
      <c r="J3" s="21"/>
      <c r="K3" s="3"/>
      <c r="L3" s="3"/>
      <c r="M3" s="3"/>
      <c r="N3" s="3"/>
      <c r="O3" s="3"/>
    </row>
    <row r="4" spans="1:15" ht="11.1" customHeight="1" x14ac:dyDescent="0.25">
      <c r="A4" s="19"/>
      <c r="B4" s="20" t="s">
        <v>39</v>
      </c>
      <c r="C4" s="25">
        <v>1</v>
      </c>
      <c r="D4" s="21"/>
      <c r="E4" s="21"/>
      <c r="F4" s="21"/>
      <c r="G4" s="21"/>
      <c r="H4" s="21"/>
      <c r="I4" s="21"/>
      <c r="J4" s="21"/>
      <c r="K4" s="3"/>
      <c r="L4" s="3"/>
      <c r="M4" s="3"/>
      <c r="N4" s="3"/>
      <c r="O4" s="3"/>
    </row>
    <row r="5" spans="1:15" ht="1.5" customHeight="1" x14ac:dyDescent="0.25">
      <c r="A5" s="19"/>
      <c r="B5" s="21"/>
      <c r="C5" s="21"/>
      <c r="D5" s="21"/>
      <c r="E5" s="21"/>
      <c r="F5" s="21"/>
      <c r="G5" s="21"/>
      <c r="H5" s="21"/>
      <c r="I5" s="21"/>
      <c r="J5" s="21"/>
      <c r="K5" s="3"/>
      <c r="L5" s="3"/>
      <c r="M5" s="3"/>
      <c r="N5" s="3"/>
      <c r="O5" s="3"/>
    </row>
    <row r="6" spans="1:15" ht="11.1" customHeight="1" x14ac:dyDescent="0.25">
      <c r="A6" s="19"/>
      <c r="B6" s="20" t="s">
        <v>43</v>
      </c>
      <c r="C6" s="20" t="s">
        <v>44</v>
      </c>
      <c r="D6" s="20" t="s">
        <v>46</v>
      </c>
      <c r="E6" s="20" t="s">
        <v>45</v>
      </c>
      <c r="F6" s="20" t="s">
        <v>5</v>
      </c>
      <c r="G6" s="21"/>
      <c r="H6" s="20" t="s">
        <v>149</v>
      </c>
      <c r="I6" s="20" t="s">
        <v>150</v>
      </c>
      <c r="J6" s="20" t="s">
        <v>151</v>
      </c>
      <c r="K6" s="3"/>
      <c r="L6" s="3"/>
      <c r="M6" s="3"/>
      <c r="N6" s="3"/>
      <c r="O6" s="3"/>
    </row>
    <row r="7" spans="1:15" ht="11.1" customHeight="1" x14ac:dyDescent="0.25">
      <c r="A7" s="19"/>
      <c r="B7" s="20" t="s">
        <v>42</v>
      </c>
      <c r="C7" s="26">
        <v>1459</v>
      </c>
      <c r="D7" s="20" t="s">
        <v>47</v>
      </c>
      <c r="E7" s="27">
        <v>25</v>
      </c>
      <c r="F7" s="27">
        <f>C7*E7</f>
        <v>36475</v>
      </c>
      <c r="G7" s="21"/>
      <c r="H7" s="56">
        <v>3.86</v>
      </c>
      <c r="I7" s="56">
        <f>H7*F7</f>
        <v>140793.5</v>
      </c>
      <c r="J7" s="28">
        <f>I7/$I$13</f>
        <v>0.94333845336942479</v>
      </c>
      <c r="K7" s="3"/>
      <c r="L7" s="3"/>
      <c r="M7" s="3"/>
      <c r="N7" s="3"/>
      <c r="O7" s="3"/>
    </row>
    <row r="8" spans="1:15" ht="1.5" customHeight="1" x14ac:dyDescent="0.25">
      <c r="A8" s="19"/>
      <c r="B8" s="21"/>
      <c r="C8" s="21"/>
      <c r="D8" s="21"/>
      <c r="E8" s="21"/>
      <c r="F8" s="21"/>
      <c r="G8" s="21"/>
      <c r="H8" s="21"/>
      <c r="I8" s="21"/>
      <c r="J8" s="21"/>
      <c r="K8" s="3"/>
      <c r="L8" s="3"/>
      <c r="M8" s="3"/>
      <c r="N8" s="3"/>
      <c r="O8" s="3"/>
    </row>
    <row r="9" spans="1:15" ht="11.1" customHeight="1" x14ac:dyDescent="0.25">
      <c r="A9" s="19"/>
      <c r="B9" s="20" t="s">
        <v>48</v>
      </c>
      <c r="C9" s="20" t="s">
        <v>44</v>
      </c>
      <c r="D9" s="20" t="s">
        <v>46</v>
      </c>
      <c r="E9" s="20" t="s">
        <v>45</v>
      </c>
      <c r="F9" s="20" t="s">
        <v>5</v>
      </c>
      <c r="G9" s="21"/>
      <c r="H9" s="20" t="s">
        <v>149</v>
      </c>
      <c r="I9" s="20" t="s">
        <v>150</v>
      </c>
      <c r="J9" s="20" t="s">
        <v>151</v>
      </c>
      <c r="K9" s="3"/>
      <c r="L9" s="3"/>
      <c r="M9" s="3"/>
      <c r="N9" s="3"/>
      <c r="O9" s="3"/>
    </row>
    <row r="10" spans="1:15" ht="11.1" customHeight="1" x14ac:dyDescent="0.25">
      <c r="A10" s="19"/>
      <c r="B10" s="20" t="s">
        <v>1</v>
      </c>
      <c r="C10" s="26">
        <v>67</v>
      </c>
      <c r="D10" s="20" t="s">
        <v>47</v>
      </c>
      <c r="E10" s="27">
        <v>25</v>
      </c>
      <c r="F10" s="27">
        <f>C10*E10</f>
        <v>1675</v>
      </c>
      <c r="G10" s="21"/>
      <c r="H10" s="56">
        <v>2.5099999999999998</v>
      </c>
      <c r="I10" s="56">
        <f>H10*F10</f>
        <v>4204.25</v>
      </c>
      <c r="J10" s="28">
        <f>I10/$I$13</f>
        <v>2.8169132045004951E-2</v>
      </c>
      <c r="K10" s="3"/>
      <c r="L10" s="3"/>
      <c r="M10" s="3"/>
      <c r="N10" s="3"/>
      <c r="O10" s="3"/>
    </row>
    <row r="11" spans="1:15" ht="11.1" customHeight="1" x14ac:dyDescent="0.25">
      <c r="A11" s="19"/>
      <c r="B11" s="20" t="s">
        <v>2</v>
      </c>
      <c r="C11" s="26">
        <v>27</v>
      </c>
      <c r="D11" s="20" t="s">
        <v>47</v>
      </c>
      <c r="E11" s="27">
        <v>25</v>
      </c>
      <c r="F11" s="27">
        <f>C11*E11</f>
        <v>675</v>
      </c>
      <c r="G11" s="21"/>
      <c r="H11" s="56">
        <v>6.3</v>
      </c>
      <c r="I11" s="56">
        <f>H11*F11</f>
        <v>4252.5</v>
      </c>
      <c r="J11" s="28">
        <f>I11/$I$13</f>
        <v>2.8492414585570208E-2</v>
      </c>
      <c r="K11" s="3"/>
      <c r="L11" s="3"/>
      <c r="M11" s="3"/>
      <c r="N11" s="3"/>
      <c r="O11" s="3"/>
    </row>
    <row r="12" spans="1:15" ht="2.25" customHeight="1" x14ac:dyDescent="0.25">
      <c r="A12" s="19"/>
      <c r="B12" s="21"/>
      <c r="C12" s="21"/>
      <c r="D12" s="21"/>
      <c r="E12" s="21"/>
      <c r="F12" s="21"/>
      <c r="G12" s="21"/>
      <c r="H12" s="21"/>
      <c r="I12" s="21"/>
      <c r="J12" s="21"/>
      <c r="K12" s="3"/>
      <c r="L12" s="3"/>
      <c r="M12" s="3"/>
      <c r="N12" s="3"/>
      <c r="O12" s="3"/>
    </row>
    <row r="13" spans="1:15" ht="11.1" customHeight="1" x14ac:dyDescent="0.25">
      <c r="A13" s="19"/>
      <c r="B13" s="30" t="s">
        <v>51</v>
      </c>
      <c r="C13" s="57"/>
      <c r="D13" s="58"/>
      <c r="E13" s="58"/>
      <c r="F13" s="58"/>
      <c r="G13" s="21"/>
      <c r="H13" s="21"/>
      <c r="I13" s="56">
        <f>I7+I10+I11</f>
        <v>149250.25</v>
      </c>
      <c r="J13" s="28">
        <f>I13/$I$13</f>
        <v>1</v>
      </c>
      <c r="K13" s="3"/>
      <c r="L13" s="3"/>
      <c r="M13" s="3"/>
      <c r="N13" s="3"/>
      <c r="O13" s="3"/>
    </row>
    <row r="14" spans="1:15" ht="11.1" customHeight="1" x14ac:dyDescent="0.25">
      <c r="A14" s="19"/>
      <c r="B14" s="247" t="s">
        <v>61</v>
      </c>
      <c r="C14" s="248"/>
      <c r="D14" s="248"/>
      <c r="E14" s="248"/>
      <c r="F14" s="249"/>
      <c r="G14" s="21"/>
      <c r="H14" s="21"/>
      <c r="I14" s="21"/>
      <c r="J14" s="21"/>
      <c r="K14" s="3"/>
      <c r="L14" s="3"/>
      <c r="M14" s="3"/>
      <c r="N14" s="3"/>
      <c r="O14" s="3"/>
    </row>
    <row r="15" spans="1:15" ht="11.1" customHeight="1" x14ac:dyDescent="0.25">
      <c r="A15" s="19"/>
      <c r="B15" s="247" t="s">
        <v>210</v>
      </c>
      <c r="C15" s="248"/>
      <c r="D15" s="248"/>
      <c r="E15" s="248"/>
      <c r="F15" s="249"/>
      <c r="G15" s="21"/>
      <c r="H15" s="21"/>
      <c r="I15" s="21"/>
      <c r="J15" s="21"/>
      <c r="K15" s="3"/>
      <c r="L15" s="3"/>
      <c r="M15" s="3"/>
      <c r="N15" s="3"/>
      <c r="O15" s="3"/>
    </row>
    <row r="16" spans="1:15" ht="11.1" customHeight="1" x14ac:dyDescent="0.25">
      <c r="A16" s="19"/>
      <c r="B16" s="250" t="s">
        <v>211</v>
      </c>
      <c r="C16" s="251"/>
      <c r="D16" s="251"/>
      <c r="E16" s="251"/>
      <c r="F16" s="252"/>
      <c r="G16" s="21"/>
      <c r="H16" s="21"/>
      <c r="I16" s="21"/>
      <c r="J16" s="21"/>
      <c r="K16" s="3"/>
      <c r="L16" s="3"/>
      <c r="M16" s="3"/>
      <c r="N16" s="3"/>
      <c r="O16" s="3"/>
    </row>
    <row r="17" spans="1:17" ht="2.25" customHeight="1" x14ac:dyDescent="0.25">
      <c r="A17" s="19"/>
      <c r="B17" s="29"/>
      <c r="C17" s="29"/>
      <c r="D17" s="29"/>
      <c r="E17" s="29"/>
      <c r="F17" s="29"/>
      <c r="G17" s="29"/>
      <c r="H17" s="29"/>
      <c r="I17" s="29"/>
      <c r="J17" s="59"/>
      <c r="K17" s="3"/>
      <c r="L17" s="3"/>
      <c r="M17" s="3"/>
      <c r="N17" s="3"/>
      <c r="O17" s="3"/>
    </row>
    <row r="18" spans="1:17" ht="11.1" customHeight="1" x14ac:dyDescent="0.25">
      <c r="A18" s="19"/>
      <c r="B18" s="30" t="s">
        <v>52</v>
      </c>
      <c r="C18" s="30" t="s">
        <v>53</v>
      </c>
      <c r="D18" s="30" t="s">
        <v>54</v>
      </c>
      <c r="E18" s="29"/>
      <c r="F18" s="29"/>
      <c r="G18" s="29"/>
      <c r="H18" s="29"/>
      <c r="I18" s="29"/>
      <c r="J18" s="21"/>
      <c r="K18" s="3"/>
      <c r="L18" s="3"/>
      <c r="M18" s="3"/>
      <c r="N18" s="3"/>
      <c r="O18" s="3"/>
    </row>
    <row r="19" spans="1:17" ht="11.1" customHeight="1" x14ac:dyDescent="0.25">
      <c r="A19" s="19"/>
      <c r="B19" s="31">
        <v>30</v>
      </c>
      <c r="C19" s="32">
        <v>97</v>
      </c>
      <c r="D19" s="33">
        <v>90</v>
      </c>
      <c r="E19" s="29"/>
      <c r="F19" s="29"/>
      <c r="G19" s="29"/>
      <c r="H19" s="244" t="s">
        <v>155</v>
      </c>
      <c r="I19" s="244"/>
      <c r="J19" s="21"/>
      <c r="K19" s="3"/>
      <c r="L19" s="3"/>
      <c r="M19" s="3"/>
      <c r="N19" s="3"/>
      <c r="O19" s="3"/>
    </row>
    <row r="20" spans="1:17" ht="1.5" customHeight="1" x14ac:dyDescent="0.25">
      <c r="A20" s="19"/>
      <c r="B20" s="34"/>
      <c r="C20" s="34"/>
      <c r="D20" s="34"/>
      <c r="E20" s="34"/>
      <c r="F20" s="34"/>
      <c r="G20" s="34"/>
      <c r="H20" s="34"/>
      <c r="I20" s="34"/>
      <c r="J20" s="34"/>
      <c r="K20" s="5"/>
      <c r="L20" s="5"/>
      <c r="M20" s="4"/>
      <c r="N20" s="4"/>
      <c r="O20" s="4"/>
      <c r="P20" s="2"/>
      <c r="Q20" s="2"/>
    </row>
    <row r="21" spans="1:17" ht="11.1" customHeight="1" x14ac:dyDescent="0.25">
      <c r="A21" s="19"/>
      <c r="B21" s="245" t="s">
        <v>3</v>
      </c>
      <c r="C21" s="245"/>
      <c r="D21" s="245"/>
      <c r="E21" s="34"/>
      <c r="F21" s="34"/>
      <c r="G21" s="34"/>
      <c r="H21" s="20" t="s">
        <v>209</v>
      </c>
      <c r="I21" s="20" t="s">
        <v>152</v>
      </c>
      <c r="J21" s="34"/>
      <c r="K21" s="5"/>
      <c r="L21" s="5"/>
      <c r="M21" s="4"/>
      <c r="N21" s="4"/>
      <c r="O21" s="4"/>
      <c r="P21" s="2"/>
      <c r="Q21" s="2"/>
    </row>
    <row r="22" spans="1:17" ht="11.1" customHeight="1" x14ac:dyDescent="0.25">
      <c r="A22" s="19"/>
      <c r="B22" s="36" t="s">
        <v>55</v>
      </c>
      <c r="C22" s="37">
        <f>B19</f>
        <v>30</v>
      </c>
      <c r="D22" s="34"/>
      <c r="E22" s="34"/>
      <c r="F22" s="34"/>
      <c r="G22" s="34"/>
      <c r="H22" s="20" t="s">
        <v>42</v>
      </c>
      <c r="I22" s="28">
        <v>0.9708</v>
      </c>
      <c r="J22" s="34"/>
      <c r="K22" s="5"/>
      <c r="L22" s="5"/>
      <c r="M22" s="4"/>
      <c r="N22" s="4"/>
      <c r="O22" s="4"/>
      <c r="P22" s="2"/>
      <c r="Q22" s="2"/>
    </row>
    <row r="23" spans="1:17" ht="11.1" customHeight="1" x14ac:dyDescent="0.25">
      <c r="A23" s="19"/>
      <c r="B23" s="36" t="s">
        <v>56</v>
      </c>
      <c r="C23" s="38">
        <f>SUM(C22:C22)</f>
        <v>30</v>
      </c>
      <c r="D23" s="34"/>
      <c r="E23" s="34"/>
      <c r="F23" s="34"/>
      <c r="G23" s="34"/>
      <c r="H23" s="20" t="s">
        <v>1</v>
      </c>
      <c r="I23" s="28">
        <v>1.7399999999999999E-2</v>
      </c>
      <c r="J23" s="34"/>
      <c r="K23" s="5"/>
      <c r="L23" s="5"/>
      <c r="M23" s="4"/>
      <c r="N23" s="4"/>
      <c r="O23" s="4"/>
      <c r="P23" s="2"/>
      <c r="Q23" s="2"/>
    </row>
    <row r="24" spans="1:17" ht="11.1" customHeight="1" x14ac:dyDescent="0.25">
      <c r="A24" s="19"/>
      <c r="B24" s="36" t="s">
        <v>135</v>
      </c>
      <c r="C24" s="39">
        <f>D19</f>
        <v>90</v>
      </c>
      <c r="D24" s="34"/>
      <c r="E24" s="34"/>
      <c r="F24" s="34"/>
      <c r="G24" s="34"/>
      <c r="H24" s="20" t="s">
        <v>154</v>
      </c>
      <c r="I24" s="28">
        <v>1.18E-2</v>
      </c>
      <c r="J24" s="34"/>
      <c r="K24" s="5"/>
      <c r="L24" s="5"/>
      <c r="M24" s="4"/>
      <c r="N24" s="4"/>
      <c r="O24" s="4"/>
      <c r="P24" s="2"/>
      <c r="Q24" s="2"/>
    </row>
    <row r="25" spans="1:17" ht="11.1" customHeight="1" x14ac:dyDescent="0.25">
      <c r="A25" s="19"/>
      <c r="B25" s="246" t="s">
        <v>136</v>
      </c>
      <c r="C25" s="246"/>
      <c r="D25" s="34"/>
      <c r="E25" s="34"/>
      <c r="F25" s="34"/>
      <c r="G25" s="34"/>
      <c r="H25" s="34"/>
      <c r="I25" s="28">
        <f>SUM(I22:I24)</f>
        <v>1</v>
      </c>
      <c r="J25" s="34"/>
      <c r="K25" s="5"/>
      <c r="L25" s="5"/>
      <c r="M25" s="4"/>
      <c r="N25" s="4"/>
      <c r="O25" s="4"/>
      <c r="P25" s="2"/>
      <c r="Q25" s="2"/>
    </row>
    <row r="26" spans="1:17" ht="3" customHeight="1" x14ac:dyDescent="0.25">
      <c r="A26" s="19"/>
      <c r="B26" s="34"/>
      <c r="C26" s="34"/>
      <c r="D26" s="34"/>
      <c r="E26" s="34"/>
      <c r="F26" s="34"/>
      <c r="G26" s="34"/>
      <c r="H26" s="34"/>
      <c r="I26" s="34"/>
      <c r="J26" s="34"/>
      <c r="K26" s="5"/>
      <c r="L26" s="5"/>
      <c r="M26" s="4"/>
      <c r="N26" s="4"/>
      <c r="O26" s="4"/>
      <c r="P26" s="2"/>
      <c r="Q26" s="2"/>
    </row>
    <row r="27" spans="1:17" ht="9.9499999999999993" customHeight="1" x14ac:dyDescent="0.25">
      <c r="A27" s="19"/>
      <c r="B27" s="120" t="s">
        <v>57</v>
      </c>
      <c r="C27" s="122">
        <v>23</v>
      </c>
      <c r="D27" s="34"/>
      <c r="E27" s="34"/>
      <c r="F27" s="34"/>
      <c r="G27" s="34"/>
      <c r="H27" s="34"/>
      <c r="I27" s="34"/>
      <c r="J27" s="34"/>
      <c r="K27" s="5"/>
      <c r="L27" s="5"/>
      <c r="M27" s="4"/>
      <c r="N27" s="4"/>
      <c r="O27" s="4"/>
      <c r="P27" s="2"/>
      <c r="Q27" s="2"/>
    </row>
    <row r="28" spans="1:17" ht="9.9499999999999993" customHeight="1" x14ac:dyDescent="0.25">
      <c r="A28" s="19"/>
      <c r="B28" s="41" t="s">
        <v>6</v>
      </c>
      <c r="C28" s="41" t="s">
        <v>58</v>
      </c>
      <c r="D28" s="41" t="s">
        <v>59</v>
      </c>
      <c r="E28" s="41" t="s">
        <v>60</v>
      </c>
      <c r="F28" s="34"/>
      <c r="G28" s="34"/>
      <c r="H28" s="34"/>
      <c r="I28" s="34"/>
      <c r="J28" s="34"/>
      <c r="K28" s="5"/>
      <c r="L28" s="5"/>
      <c r="M28" s="4"/>
      <c r="N28" s="4"/>
      <c r="O28" s="4"/>
      <c r="P28" s="2"/>
      <c r="Q28" s="2"/>
    </row>
    <row r="29" spans="1:17" ht="9.9499999999999993" customHeight="1" x14ac:dyDescent="0.25">
      <c r="A29" s="19"/>
      <c r="B29" s="36">
        <v>3</v>
      </c>
      <c r="C29" s="36">
        <v>8</v>
      </c>
      <c r="D29" s="36">
        <v>21</v>
      </c>
      <c r="E29" s="42">
        <f>D29*C29*B29</f>
        <v>504</v>
      </c>
      <c r="F29" s="34"/>
      <c r="G29" s="34"/>
      <c r="H29" s="34"/>
      <c r="I29" s="34"/>
      <c r="J29" s="34"/>
      <c r="K29" s="5"/>
      <c r="L29" s="5"/>
      <c r="M29" s="4"/>
      <c r="N29" s="4"/>
      <c r="O29" s="4"/>
      <c r="P29" s="2"/>
      <c r="Q29" s="2"/>
    </row>
    <row r="30" spans="1:17" ht="9.9499999999999993" customHeight="1" x14ac:dyDescent="0.25">
      <c r="A30" s="19"/>
      <c r="B30" s="36">
        <v>3</v>
      </c>
      <c r="C30" s="36">
        <v>4</v>
      </c>
      <c r="D30" s="36">
        <v>4</v>
      </c>
      <c r="E30" s="42">
        <f>D30*C30*B30</f>
        <v>48</v>
      </c>
      <c r="F30" s="34"/>
      <c r="G30" s="34"/>
      <c r="H30" s="34"/>
      <c r="I30" s="34"/>
      <c r="J30" s="34"/>
      <c r="K30" s="5"/>
      <c r="L30" s="5"/>
      <c r="M30" s="4"/>
      <c r="N30" s="4"/>
      <c r="O30" s="4"/>
      <c r="P30" s="2"/>
      <c r="Q30" s="2"/>
    </row>
    <row r="31" spans="1:17" ht="9.9499999999999993" customHeight="1" x14ac:dyDescent="0.25">
      <c r="A31" s="19"/>
      <c r="B31" s="34"/>
      <c r="C31" s="34"/>
      <c r="D31" s="41" t="s">
        <v>5</v>
      </c>
      <c r="E31" s="43">
        <f>SUM(E29:E30)</f>
        <v>552</v>
      </c>
      <c r="F31" s="34"/>
      <c r="G31" s="34"/>
      <c r="H31" s="34"/>
      <c r="I31" s="34"/>
      <c r="J31" s="34"/>
      <c r="K31" s="5"/>
      <c r="L31" s="5"/>
      <c r="M31" s="4"/>
      <c r="N31" s="4"/>
      <c r="O31" s="4"/>
      <c r="P31" s="2"/>
      <c r="Q31" s="2"/>
    </row>
    <row r="32" spans="1:17" ht="2.25" customHeight="1" x14ac:dyDescent="0.25">
      <c r="A32" s="19"/>
      <c r="B32" s="34"/>
      <c r="C32" s="34"/>
      <c r="D32" s="29"/>
      <c r="E32" s="44"/>
      <c r="F32" s="34"/>
      <c r="G32" s="34"/>
      <c r="H32" s="34"/>
      <c r="I32" s="34"/>
      <c r="J32" s="34"/>
      <c r="K32" s="5"/>
      <c r="L32" s="5"/>
      <c r="M32" s="4"/>
      <c r="N32" s="4"/>
      <c r="O32" s="4"/>
      <c r="P32" s="2"/>
      <c r="Q32" s="2"/>
    </row>
    <row r="33" spans="1:17" ht="9.9499999999999993" customHeight="1" x14ac:dyDescent="0.25">
      <c r="A33" s="19"/>
      <c r="B33" s="36" t="s">
        <v>213</v>
      </c>
      <c r="C33" s="118">
        <v>0</v>
      </c>
      <c r="D33" s="36" t="s">
        <v>7</v>
      </c>
      <c r="E33" s="34"/>
      <c r="F33" s="34"/>
      <c r="G33" s="34"/>
      <c r="H33" s="34"/>
      <c r="I33" s="34"/>
      <c r="J33" s="34"/>
      <c r="K33" s="5"/>
      <c r="L33" s="5"/>
      <c r="M33" s="4"/>
      <c r="N33" s="4"/>
      <c r="O33" s="4"/>
      <c r="P33" s="2"/>
      <c r="Q33" s="2"/>
    </row>
    <row r="34" spans="1:17" ht="9.9499999999999993" customHeight="1" x14ac:dyDescent="0.25">
      <c r="A34" s="19"/>
      <c r="B34" s="36" t="s">
        <v>10</v>
      </c>
      <c r="C34" s="45">
        <v>0</v>
      </c>
      <c r="D34" s="36" t="s">
        <v>8</v>
      </c>
      <c r="E34" s="34"/>
      <c r="F34" s="34"/>
      <c r="G34" s="34"/>
      <c r="H34" s="34"/>
      <c r="I34" s="34"/>
      <c r="J34" s="34"/>
      <c r="K34" s="5"/>
      <c r="L34" s="5"/>
      <c r="M34" s="4"/>
      <c r="N34" s="4"/>
      <c r="O34" s="4"/>
      <c r="P34" s="2"/>
      <c r="Q34" s="2"/>
    </row>
    <row r="35" spans="1:17" ht="9.9499999999999993" customHeight="1" x14ac:dyDescent="0.25">
      <c r="A35" s="19"/>
      <c r="B35" s="41" t="s">
        <v>214</v>
      </c>
      <c r="C35" s="41">
        <f>SUM(C33:C34)</f>
        <v>0</v>
      </c>
      <c r="D35" s="36" t="s">
        <v>8</v>
      </c>
      <c r="E35" s="34"/>
      <c r="F35" s="34"/>
      <c r="G35" s="34"/>
      <c r="H35" s="34"/>
      <c r="I35" s="34"/>
      <c r="J35" s="34"/>
      <c r="K35" s="5"/>
      <c r="L35" s="5"/>
      <c r="M35" s="4"/>
      <c r="N35" s="4"/>
      <c r="O35" s="4"/>
      <c r="P35" s="2"/>
      <c r="Q35" s="2"/>
    </row>
    <row r="36" spans="1:17" ht="1.5" customHeight="1" x14ac:dyDescent="0.25">
      <c r="A36" s="19"/>
      <c r="B36" s="29"/>
      <c r="C36" s="29"/>
      <c r="D36" s="34"/>
      <c r="E36" s="34"/>
      <c r="F36" s="34"/>
      <c r="G36" s="34"/>
      <c r="H36" s="34"/>
      <c r="I36" s="34"/>
      <c r="J36" s="34"/>
      <c r="K36" s="5"/>
      <c r="L36" s="5"/>
      <c r="M36" s="4"/>
      <c r="N36" s="4"/>
      <c r="O36" s="4"/>
      <c r="P36" s="2"/>
      <c r="Q36" s="2"/>
    </row>
    <row r="37" spans="1:17" ht="9.9499999999999993" customHeight="1" x14ac:dyDescent="0.25">
      <c r="A37" s="19"/>
      <c r="B37" s="41" t="s">
        <v>215</v>
      </c>
      <c r="C37" s="123">
        <v>48</v>
      </c>
      <c r="D37" s="36" t="s">
        <v>8</v>
      </c>
      <c r="E37" s="34"/>
      <c r="F37" s="34"/>
      <c r="G37" s="34"/>
      <c r="H37" s="34"/>
      <c r="I37" s="34"/>
      <c r="J37" s="34"/>
      <c r="K37" s="5"/>
      <c r="L37" s="5"/>
      <c r="M37" s="4"/>
      <c r="N37" s="4"/>
      <c r="O37" s="4"/>
      <c r="P37" s="2"/>
      <c r="Q37" s="2"/>
    </row>
    <row r="38" spans="1:17" ht="9.9499999999999993" customHeight="1" x14ac:dyDescent="0.25">
      <c r="A38" s="19"/>
      <c r="B38" s="36" t="s">
        <v>13</v>
      </c>
      <c r="C38" s="46">
        <f>C37/C49</f>
        <v>8.6956521739130432E-2</v>
      </c>
      <c r="D38" s="34"/>
      <c r="E38" s="34"/>
      <c r="F38" s="34"/>
      <c r="G38" s="34"/>
      <c r="H38" s="34"/>
      <c r="I38" s="34"/>
      <c r="J38" s="34"/>
      <c r="K38" s="5"/>
      <c r="L38" s="5"/>
      <c r="M38" s="4"/>
      <c r="N38" s="4"/>
      <c r="O38" s="4"/>
      <c r="P38" s="2"/>
      <c r="Q38" s="2"/>
    </row>
    <row r="39" spans="1:17" ht="9.9499999999999993" customHeight="1" x14ac:dyDescent="0.25">
      <c r="A39" s="19"/>
      <c r="B39" s="41" t="s">
        <v>13</v>
      </c>
      <c r="C39" s="47">
        <f>1-(C38)</f>
        <v>0.91304347826086962</v>
      </c>
      <c r="D39" s="34"/>
      <c r="E39" s="34"/>
      <c r="F39" s="34"/>
      <c r="G39" s="34"/>
      <c r="H39" s="34"/>
      <c r="I39" s="34"/>
      <c r="J39" s="34"/>
      <c r="K39" s="5"/>
      <c r="L39" s="5"/>
      <c r="M39" s="4"/>
      <c r="N39" s="4"/>
      <c r="O39" s="4"/>
      <c r="P39" s="2"/>
      <c r="Q39" s="2"/>
    </row>
    <row r="40" spans="1:17" ht="9.9499999999999993" customHeight="1" x14ac:dyDescent="0.25">
      <c r="A40" s="19"/>
      <c r="B40" s="41" t="s">
        <v>110</v>
      </c>
      <c r="C40" s="48">
        <v>2.2100000000000002E-2</v>
      </c>
      <c r="D40" s="34"/>
      <c r="E40" s="34"/>
      <c r="F40" s="34"/>
      <c r="G40" s="34"/>
      <c r="H40" s="34"/>
      <c r="I40" s="34"/>
      <c r="J40" s="34"/>
      <c r="K40" s="5"/>
      <c r="L40" s="5"/>
      <c r="M40" s="4"/>
      <c r="N40" s="4"/>
      <c r="O40" s="4"/>
      <c r="P40" s="2"/>
      <c r="Q40" s="2"/>
    </row>
    <row r="41" spans="1:17" ht="9.9499999999999993" customHeight="1" x14ac:dyDescent="0.25">
      <c r="A41" s="19"/>
      <c r="B41" s="41" t="s">
        <v>14</v>
      </c>
      <c r="C41" s="47">
        <f>1-(C40)</f>
        <v>0.97789999999999999</v>
      </c>
      <c r="D41" s="34"/>
      <c r="E41" s="34"/>
      <c r="F41" s="34"/>
      <c r="G41" s="34"/>
      <c r="H41" s="34"/>
      <c r="I41" s="34"/>
      <c r="J41" s="34"/>
      <c r="K41" s="5"/>
      <c r="L41" s="5"/>
      <c r="M41" s="4"/>
      <c r="N41" s="4"/>
      <c r="O41" s="4"/>
      <c r="P41" s="2"/>
      <c r="Q41" s="2"/>
    </row>
    <row r="42" spans="1:17" ht="9.9499999999999993" customHeight="1" x14ac:dyDescent="0.25">
      <c r="A42" s="19"/>
      <c r="B42" s="41" t="s">
        <v>15</v>
      </c>
      <c r="C42" s="49">
        <v>0</v>
      </c>
      <c r="D42" s="34"/>
      <c r="E42" s="34"/>
      <c r="F42" s="34"/>
      <c r="G42" s="34"/>
      <c r="H42" s="34"/>
      <c r="I42" s="34"/>
      <c r="J42" s="34"/>
      <c r="K42" s="5"/>
      <c r="L42" s="5"/>
      <c r="M42" s="4"/>
      <c r="N42" s="4"/>
      <c r="O42" s="4"/>
      <c r="P42" s="2"/>
      <c r="Q42" s="2"/>
    </row>
    <row r="43" spans="1:17" ht="9.9499999999999993" customHeight="1" x14ac:dyDescent="0.25">
      <c r="A43" s="19"/>
      <c r="B43" s="41" t="s">
        <v>217</v>
      </c>
      <c r="C43" s="49">
        <v>45</v>
      </c>
      <c r="D43" s="36" t="s">
        <v>112</v>
      </c>
      <c r="E43" s="34"/>
      <c r="F43" s="34"/>
      <c r="G43" s="34"/>
      <c r="H43" s="34"/>
      <c r="I43" s="34"/>
      <c r="J43" s="34"/>
      <c r="K43" s="5"/>
      <c r="L43" s="5"/>
      <c r="M43" s="4"/>
      <c r="N43" s="4"/>
      <c r="O43" s="4"/>
      <c r="P43" s="2"/>
      <c r="Q43" s="2"/>
    </row>
    <row r="44" spans="1:17" ht="9.9499999999999993" customHeight="1" x14ac:dyDescent="0.25">
      <c r="A44" s="19"/>
      <c r="B44" s="41" t="s">
        <v>216</v>
      </c>
      <c r="C44" s="49">
        <v>180</v>
      </c>
      <c r="D44" s="36" t="s">
        <v>112</v>
      </c>
      <c r="E44" s="34"/>
      <c r="F44" s="34"/>
      <c r="G44" s="34"/>
      <c r="H44" s="34"/>
      <c r="I44" s="34"/>
      <c r="J44" s="34"/>
      <c r="K44" s="5"/>
      <c r="L44" s="5"/>
      <c r="M44" s="4"/>
      <c r="N44" s="4"/>
      <c r="O44" s="4"/>
      <c r="P44" s="2"/>
      <c r="Q44" s="2"/>
    </row>
    <row r="45" spans="1:17" ht="9.9499999999999993" customHeight="1" x14ac:dyDescent="0.25">
      <c r="A45" s="19"/>
      <c r="B45" s="36" t="s">
        <v>218</v>
      </c>
      <c r="C45" s="50">
        <f>((C43+C44)*4)/60</f>
        <v>15</v>
      </c>
      <c r="D45" s="36" t="s">
        <v>8</v>
      </c>
      <c r="E45" s="34"/>
      <c r="F45" s="34"/>
      <c r="G45" s="34"/>
      <c r="H45" s="34"/>
      <c r="I45" s="34"/>
      <c r="J45" s="34"/>
      <c r="K45" s="5"/>
      <c r="L45" s="5"/>
      <c r="M45" s="4"/>
      <c r="N45" s="4"/>
      <c r="O45" s="4"/>
      <c r="P45" s="2"/>
      <c r="Q45" s="2"/>
    </row>
    <row r="46" spans="1:17" ht="9.9499999999999993" customHeight="1" x14ac:dyDescent="0.25">
      <c r="A46" s="19"/>
      <c r="B46" s="36" t="s">
        <v>16</v>
      </c>
      <c r="C46" s="50">
        <f>C45*60</f>
        <v>900</v>
      </c>
      <c r="D46" s="36" t="s">
        <v>17</v>
      </c>
      <c r="E46" s="34"/>
      <c r="F46" s="34"/>
      <c r="G46" s="34"/>
      <c r="H46" s="34"/>
      <c r="I46" s="34"/>
      <c r="J46" s="34"/>
      <c r="K46" s="5"/>
      <c r="L46" s="5"/>
      <c r="M46" s="4"/>
      <c r="N46" s="4"/>
      <c r="O46" s="4"/>
      <c r="P46" s="2"/>
      <c r="Q46" s="2"/>
    </row>
    <row r="47" spans="1:17" ht="9.9499999999999993" customHeight="1" x14ac:dyDescent="0.25">
      <c r="A47" s="19"/>
      <c r="B47" s="41" t="s">
        <v>18</v>
      </c>
      <c r="C47" s="47">
        <f>C46/C27</f>
        <v>39.130434782608695</v>
      </c>
      <c r="D47" s="36" t="s">
        <v>19</v>
      </c>
      <c r="E47" s="34"/>
      <c r="F47" s="34"/>
      <c r="G47" s="34"/>
      <c r="H47" s="34"/>
      <c r="I47" s="34"/>
      <c r="J47" s="34"/>
      <c r="K47" s="5"/>
      <c r="L47" s="5"/>
      <c r="M47" s="4"/>
      <c r="N47" s="4"/>
      <c r="O47" s="4"/>
      <c r="P47" s="2"/>
      <c r="Q47" s="2"/>
    </row>
    <row r="48" spans="1:17" ht="2.25" customHeight="1" x14ac:dyDescent="0.25">
      <c r="A48" s="19"/>
      <c r="B48" s="41"/>
      <c r="C48" s="47"/>
      <c r="D48" s="36"/>
      <c r="E48" s="34"/>
      <c r="F48" s="34"/>
      <c r="G48" s="34"/>
      <c r="H48" s="34"/>
      <c r="I48" s="34"/>
      <c r="J48" s="34"/>
      <c r="K48" s="5"/>
      <c r="L48" s="5"/>
      <c r="M48" s="4"/>
      <c r="N48" s="4"/>
      <c r="O48" s="4"/>
      <c r="P48" s="2"/>
      <c r="Q48" s="2"/>
    </row>
    <row r="49" spans="1:17" ht="9.9499999999999993" customHeight="1" x14ac:dyDescent="0.25">
      <c r="A49" s="19"/>
      <c r="B49" s="41" t="s">
        <v>20</v>
      </c>
      <c r="C49" s="47">
        <f>E31-C35</f>
        <v>552</v>
      </c>
      <c r="D49" s="41" t="s">
        <v>8</v>
      </c>
      <c r="E49" s="21"/>
      <c r="F49" s="21"/>
      <c r="G49" s="21"/>
      <c r="H49" s="8"/>
      <c r="I49" s="8"/>
      <c r="J49" s="8"/>
      <c r="K49" s="5"/>
      <c r="L49" s="5"/>
      <c r="M49" s="4"/>
      <c r="N49" s="4"/>
      <c r="O49" s="4"/>
      <c r="P49" s="2"/>
      <c r="Q49" s="2"/>
    </row>
    <row r="50" spans="1:17" ht="9.9499999999999993" customHeight="1" x14ac:dyDescent="0.25">
      <c r="A50" s="19"/>
      <c r="B50" s="41" t="s">
        <v>20</v>
      </c>
      <c r="C50" s="41">
        <f>C49*60</f>
        <v>33120</v>
      </c>
      <c r="D50" s="41" t="s">
        <v>17</v>
      </c>
      <c r="E50" s="21"/>
      <c r="F50" s="21"/>
      <c r="G50" s="21"/>
      <c r="H50" s="242" t="s">
        <v>65</v>
      </c>
      <c r="I50" s="243"/>
      <c r="J50" s="8"/>
      <c r="L50" s="5"/>
      <c r="M50" s="4"/>
      <c r="N50" s="4"/>
      <c r="O50" s="4"/>
      <c r="P50" s="2"/>
      <c r="Q50" s="2"/>
    </row>
    <row r="51" spans="1:17" ht="9.9499999999999993" customHeight="1" x14ac:dyDescent="0.25">
      <c r="A51" s="19"/>
      <c r="B51" s="41" t="s">
        <v>212</v>
      </c>
      <c r="C51" s="41">
        <f>C50/C27</f>
        <v>1440</v>
      </c>
      <c r="D51" s="41" t="s">
        <v>19</v>
      </c>
      <c r="E51" s="34"/>
      <c r="F51" s="34"/>
      <c r="G51" s="34"/>
      <c r="H51" s="36" t="s">
        <v>64</v>
      </c>
      <c r="I51" s="36" t="s">
        <v>44</v>
      </c>
      <c r="J51" s="36" t="s">
        <v>50</v>
      </c>
      <c r="L51" s="5"/>
      <c r="M51" s="4"/>
      <c r="N51" s="4"/>
      <c r="O51" s="4"/>
      <c r="P51" s="2"/>
      <c r="Q51" s="2"/>
    </row>
    <row r="52" spans="1:17" ht="9.9499999999999993" customHeight="1" x14ac:dyDescent="0.25">
      <c r="A52" s="19"/>
      <c r="B52" s="41" t="s">
        <v>22</v>
      </c>
      <c r="C52" s="51">
        <f>C51*C39*C41</f>
        <v>1285.7259130434784</v>
      </c>
      <c r="D52" s="41" t="s">
        <v>19</v>
      </c>
      <c r="E52" s="34"/>
      <c r="F52" s="34"/>
      <c r="G52" s="34"/>
      <c r="H52" s="36" t="s">
        <v>135</v>
      </c>
      <c r="I52" s="53">
        <v>5230</v>
      </c>
      <c r="J52" s="54">
        <f>(I52*I53)/D19</f>
        <v>5636.7777777777774</v>
      </c>
      <c r="L52" s="5"/>
      <c r="M52" s="4"/>
      <c r="N52" s="4"/>
      <c r="O52" s="4"/>
      <c r="P52" s="2"/>
      <c r="Q52" s="2"/>
    </row>
    <row r="53" spans="1:17" ht="9.9499999999999993" customHeight="1" x14ac:dyDescent="0.25">
      <c r="A53" s="19"/>
      <c r="B53" s="41" t="s">
        <v>23</v>
      </c>
      <c r="C53" s="47">
        <f>C52/C23</f>
        <v>42.85753043478261</v>
      </c>
      <c r="D53" s="41" t="s">
        <v>24</v>
      </c>
      <c r="E53" s="34"/>
      <c r="F53" s="34"/>
      <c r="G53" s="34"/>
      <c r="H53" s="55" t="s">
        <v>137</v>
      </c>
      <c r="I53" s="55">
        <v>97</v>
      </c>
      <c r="J53" s="21"/>
      <c r="L53" s="5"/>
      <c r="M53" s="4"/>
      <c r="N53" s="4"/>
      <c r="O53" s="4"/>
      <c r="P53" s="2"/>
      <c r="Q53" s="2"/>
    </row>
    <row r="54" spans="1:17" ht="9.9499999999999993" customHeight="1" x14ac:dyDescent="0.25">
      <c r="A54" s="19"/>
      <c r="B54" s="41" t="s">
        <v>25</v>
      </c>
      <c r="C54" s="47">
        <f>(C52-C47)/C23</f>
        <v>41.553182608695657</v>
      </c>
      <c r="D54" s="41" t="s">
        <v>24</v>
      </c>
      <c r="E54" s="34"/>
      <c r="F54" s="34"/>
      <c r="G54" s="34"/>
      <c r="H54" s="34"/>
      <c r="I54" s="21"/>
      <c r="J54" s="21"/>
      <c r="L54" s="5"/>
      <c r="M54" s="4"/>
      <c r="N54" s="4"/>
      <c r="O54" s="4"/>
      <c r="P54" s="2"/>
      <c r="Q54" s="2"/>
    </row>
    <row r="55" spans="1:17" ht="9.9499999999999993" customHeight="1" x14ac:dyDescent="0.25">
      <c r="A55" s="19"/>
      <c r="B55" s="34"/>
      <c r="C55" s="47">
        <f>C54*C24</f>
        <v>3739.7864347826089</v>
      </c>
      <c r="D55" s="41" t="s">
        <v>26</v>
      </c>
      <c r="E55" s="34"/>
      <c r="F55" s="34"/>
      <c r="G55" s="34"/>
      <c r="H55" s="34"/>
      <c r="I55" s="21"/>
      <c r="J55" s="21"/>
      <c r="L55" s="5"/>
      <c r="M55" s="4"/>
      <c r="N55" s="6"/>
      <c r="O55" s="4"/>
      <c r="P55" s="2"/>
      <c r="Q55" s="2"/>
    </row>
    <row r="56" spans="1:17" ht="9.9499999999999993" customHeight="1" x14ac:dyDescent="0.25">
      <c r="A56" s="19"/>
      <c r="B56" s="34"/>
      <c r="C56" s="47">
        <f>C55*C27</f>
        <v>86015.088000000003</v>
      </c>
      <c r="D56" s="41" t="s">
        <v>27</v>
      </c>
      <c r="E56" s="34"/>
      <c r="F56" s="34"/>
      <c r="G56" s="34"/>
      <c r="H56" s="34"/>
      <c r="I56" s="21"/>
      <c r="J56" s="21"/>
      <c r="L56" s="5"/>
      <c r="M56" s="4"/>
      <c r="N56" s="4"/>
      <c r="O56" s="4"/>
      <c r="P56" s="2"/>
      <c r="Q56" s="2"/>
    </row>
    <row r="57" spans="1:17" ht="3.75" customHeight="1" x14ac:dyDescent="0.25">
      <c r="A57" s="18"/>
      <c r="B57" s="34"/>
      <c r="C57" s="52"/>
      <c r="D57" s="29"/>
      <c r="E57" s="34"/>
      <c r="F57" s="34"/>
      <c r="G57" s="35"/>
      <c r="H57" s="35"/>
      <c r="I57" s="24"/>
      <c r="J57" s="24"/>
      <c r="L57" s="5"/>
      <c r="M57" s="4"/>
      <c r="N57" s="4"/>
      <c r="O57" s="4"/>
      <c r="P57" s="2"/>
      <c r="Q57" s="2"/>
    </row>
    <row r="58" spans="1:17" ht="11.1" customHeight="1" x14ac:dyDescent="0.25">
      <c r="A58" s="18"/>
      <c r="D58" s="29"/>
      <c r="E58" s="34"/>
      <c r="F58" s="34"/>
      <c r="G58" s="35"/>
      <c r="H58" s="35"/>
      <c r="I58" s="24"/>
      <c r="J58" s="24"/>
      <c r="L58" s="5"/>
      <c r="M58" s="4"/>
      <c r="N58" s="4"/>
      <c r="O58" s="4"/>
      <c r="P58" s="2"/>
      <c r="Q58" s="2"/>
    </row>
    <row r="59" spans="1:17" ht="11.1" customHeight="1" x14ac:dyDescent="0.25">
      <c r="A59" s="18"/>
      <c r="E59" s="34"/>
      <c r="F59" s="34"/>
      <c r="G59" s="35"/>
      <c r="H59" s="35"/>
      <c r="I59" s="24"/>
      <c r="J59" s="24"/>
      <c r="L59" s="5"/>
      <c r="M59" s="4"/>
      <c r="N59" s="4"/>
      <c r="O59" s="4"/>
      <c r="P59" s="2"/>
      <c r="Q59" s="2"/>
    </row>
    <row r="60" spans="1:17" ht="11.1" customHeight="1" x14ac:dyDescent="0.25">
      <c r="A60" s="18"/>
      <c r="E60" s="34"/>
      <c r="F60" s="34"/>
      <c r="G60" s="35"/>
      <c r="H60" s="35"/>
      <c r="I60" s="24"/>
      <c r="J60" s="24"/>
      <c r="L60" s="5"/>
      <c r="M60" s="4"/>
      <c r="N60" s="4"/>
      <c r="O60" s="4"/>
      <c r="P60" s="2"/>
      <c r="Q60" s="2"/>
    </row>
    <row r="61" spans="1:17" ht="3" customHeight="1" x14ac:dyDescent="0.2">
      <c r="A61" s="18"/>
      <c r="B61" s="24"/>
      <c r="C61" s="24"/>
      <c r="D61" s="24"/>
      <c r="E61" s="24"/>
      <c r="F61" s="24"/>
      <c r="G61" s="24"/>
      <c r="H61" s="24"/>
      <c r="I61" s="24"/>
      <c r="J61" s="24"/>
    </row>
    <row r="62" spans="1:17" ht="10.5" customHeight="1" x14ac:dyDescent="0.2">
      <c r="A62" s="18"/>
      <c r="D62" s="24"/>
      <c r="E62" s="24"/>
      <c r="F62" s="24"/>
      <c r="G62" s="24"/>
      <c r="H62" s="24"/>
      <c r="I62" s="24"/>
      <c r="J62" s="24"/>
    </row>
    <row r="63" spans="1:17" x14ac:dyDescent="0.2">
      <c r="A63" s="18"/>
      <c r="B63" s="18"/>
      <c r="C63" s="18"/>
      <c r="D63" s="18"/>
      <c r="E63" s="18"/>
      <c r="F63" s="18"/>
      <c r="G63" s="18"/>
      <c r="H63" s="18"/>
      <c r="I63" s="18"/>
      <c r="J63" s="18"/>
    </row>
    <row r="64" spans="1:17" x14ac:dyDescent="0.2">
      <c r="A64" s="18"/>
      <c r="B64" s="18"/>
      <c r="C64" s="18"/>
      <c r="D64" s="18"/>
      <c r="E64" s="18"/>
      <c r="F64" s="18"/>
      <c r="G64" s="18"/>
      <c r="H64" s="18"/>
      <c r="I64" s="18"/>
      <c r="J64" s="18"/>
    </row>
    <row r="65" spans="1:10" x14ac:dyDescent="0.2">
      <c r="A65" s="18"/>
      <c r="B65" s="18"/>
      <c r="C65" s="18"/>
      <c r="D65" s="18"/>
      <c r="E65" s="18"/>
      <c r="F65" s="18"/>
      <c r="G65" s="18"/>
      <c r="H65" s="18"/>
      <c r="I65" s="18"/>
      <c r="J65" s="18"/>
    </row>
    <row r="66" spans="1:10" x14ac:dyDescent="0.2">
      <c r="A66" s="18"/>
      <c r="B66" s="18"/>
      <c r="C66" s="18"/>
      <c r="D66" s="18"/>
      <c r="E66" s="18"/>
      <c r="F66" s="18"/>
      <c r="G66" s="18"/>
      <c r="H66" s="18"/>
      <c r="I66" s="18"/>
      <c r="J66" s="18"/>
    </row>
    <row r="67" spans="1:10" x14ac:dyDescent="0.2">
      <c r="A67" s="18"/>
      <c r="B67" s="18"/>
      <c r="C67" s="18"/>
      <c r="D67" s="18"/>
      <c r="E67" s="18"/>
      <c r="F67" s="18"/>
      <c r="G67" s="18"/>
      <c r="H67" s="18"/>
      <c r="I67" s="18"/>
      <c r="J67" s="18"/>
    </row>
    <row r="68" spans="1:10" x14ac:dyDescent="0.2">
      <c r="A68" s="18"/>
      <c r="B68" s="18"/>
      <c r="C68" s="18"/>
      <c r="D68" s="18"/>
      <c r="E68" s="18"/>
      <c r="F68" s="18"/>
      <c r="G68" s="18"/>
      <c r="H68" s="18"/>
      <c r="I68" s="18"/>
      <c r="J68" s="18"/>
    </row>
    <row r="69" spans="1:10" x14ac:dyDescent="0.2">
      <c r="A69" s="18"/>
      <c r="B69" s="18"/>
      <c r="C69" s="18"/>
      <c r="D69" s="18"/>
      <c r="E69" s="18"/>
      <c r="F69" s="18"/>
      <c r="G69" s="18"/>
      <c r="H69" s="18"/>
      <c r="I69" s="18"/>
      <c r="J69" s="18"/>
    </row>
    <row r="70" spans="1:10" x14ac:dyDescent="0.2">
      <c r="A70" s="18"/>
      <c r="B70" s="18"/>
      <c r="C70" s="18"/>
      <c r="D70" s="18"/>
      <c r="E70" s="18"/>
      <c r="F70" s="18"/>
      <c r="G70" s="18"/>
      <c r="H70" s="18"/>
      <c r="I70" s="18"/>
      <c r="J70" s="18"/>
    </row>
    <row r="71" spans="1:10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</row>
    <row r="72" spans="1:10" x14ac:dyDescent="0.2">
      <c r="A72" s="18"/>
      <c r="B72" s="18"/>
      <c r="C72" s="18"/>
      <c r="D72" s="18"/>
      <c r="E72" s="18"/>
      <c r="F72" s="18"/>
      <c r="G72" s="18"/>
      <c r="H72" s="18"/>
      <c r="I72" s="18"/>
      <c r="J72" s="18"/>
    </row>
    <row r="73" spans="1:10" x14ac:dyDescent="0.2">
      <c r="A73" s="18"/>
      <c r="B73" s="18"/>
      <c r="C73" s="18"/>
      <c r="D73" s="18"/>
      <c r="E73" s="18"/>
      <c r="F73" s="18"/>
      <c r="G73" s="18"/>
      <c r="H73" s="18"/>
      <c r="I73" s="18"/>
      <c r="J73" s="18"/>
    </row>
    <row r="74" spans="1:10" x14ac:dyDescent="0.2">
      <c r="A74" s="18"/>
      <c r="B74" s="18"/>
      <c r="C74" s="18"/>
      <c r="D74" s="18"/>
      <c r="E74" s="18"/>
      <c r="F74" s="18"/>
      <c r="G74" s="18"/>
      <c r="H74" s="18"/>
      <c r="I74" s="18"/>
      <c r="J74" s="18"/>
    </row>
    <row r="75" spans="1:10" x14ac:dyDescent="0.2">
      <c r="A75" s="18"/>
      <c r="B75" s="18"/>
      <c r="C75" s="18"/>
      <c r="D75" s="18"/>
      <c r="E75" s="18"/>
      <c r="F75" s="18"/>
      <c r="G75" s="18"/>
      <c r="H75" s="18"/>
      <c r="I75" s="18"/>
      <c r="J75" s="18"/>
    </row>
    <row r="76" spans="1:10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</row>
    <row r="77" spans="1:10" x14ac:dyDescent="0.2">
      <c r="A77" s="18"/>
      <c r="B77" s="18"/>
      <c r="C77" s="18"/>
      <c r="D77" s="18"/>
      <c r="E77" s="18"/>
      <c r="F77" s="18"/>
      <c r="G77" s="18"/>
      <c r="H77" s="18"/>
      <c r="I77" s="18"/>
      <c r="J77" s="18"/>
    </row>
    <row r="78" spans="1:10" x14ac:dyDescent="0.2">
      <c r="A78" s="18"/>
      <c r="B78" s="18"/>
      <c r="C78" s="18"/>
      <c r="D78" s="18"/>
      <c r="E78" s="18"/>
      <c r="F78" s="18"/>
      <c r="G78" s="18"/>
      <c r="H78" s="18"/>
      <c r="I78" s="18"/>
      <c r="J78" s="18"/>
    </row>
    <row r="79" spans="1:10" x14ac:dyDescent="0.2">
      <c r="A79" s="18"/>
      <c r="B79" s="18"/>
      <c r="C79" s="18"/>
      <c r="D79" s="18"/>
      <c r="E79" s="18"/>
      <c r="F79" s="18"/>
      <c r="G79" s="18"/>
      <c r="H79" s="18"/>
      <c r="I79" s="18"/>
      <c r="J79" s="18"/>
    </row>
    <row r="80" spans="1:10" x14ac:dyDescent="0.2">
      <c r="A80" s="18"/>
      <c r="B80" s="18"/>
      <c r="C80" s="18"/>
      <c r="D80" s="18"/>
      <c r="E80" s="18"/>
      <c r="F80" s="18"/>
      <c r="G80" s="18"/>
      <c r="H80" s="18"/>
      <c r="I80" s="18"/>
      <c r="J80" s="18"/>
    </row>
    <row r="81" spans="1:10" x14ac:dyDescent="0.2">
      <c r="A81" s="18"/>
      <c r="B81" s="18"/>
      <c r="C81" s="18"/>
      <c r="D81" s="18"/>
      <c r="E81" s="18"/>
      <c r="F81" s="18"/>
      <c r="G81" s="18"/>
      <c r="H81" s="18"/>
      <c r="I81" s="18"/>
      <c r="J81" s="18"/>
    </row>
    <row r="82" spans="1:10" x14ac:dyDescent="0.2">
      <c r="A82" s="18"/>
      <c r="B82" s="18"/>
      <c r="C82" s="18"/>
      <c r="D82" s="18"/>
      <c r="E82" s="18"/>
      <c r="F82" s="18"/>
      <c r="G82" s="18"/>
      <c r="H82" s="18"/>
      <c r="I82" s="18"/>
      <c r="J82" s="18"/>
    </row>
    <row r="83" spans="1:10" x14ac:dyDescent="0.2">
      <c r="A83" s="18"/>
      <c r="B83" s="18"/>
      <c r="C83" s="18"/>
      <c r="D83" s="18"/>
      <c r="E83" s="18"/>
      <c r="F83" s="18"/>
      <c r="G83" s="18"/>
      <c r="H83" s="18"/>
      <c r="I83" s="18"/>
      <c r="J83" s="18"/>
    </row>
    <row r="84" spans="1:10" x14ac:dyDescent="0.2">
      <c r="A84" s="18"/>
      <c r="B84" s="18"/>
      <c r="C84" s="18"/>
      <c r="D84" s="18"/>
      <c r="E84" s="18"/>
      <c r="F84" s="18"/>
      <c r="G84" s="18"/>
      <c r="H84" s="18"/>
      <c r="I84" s="18"/>
      <c r="J84" s="18"/>
    </row>
    <row r="85" spans="1:10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</row>
    <row r="86" spans="1:10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8"/>
    </row>
    <row r="87" spans="1:10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</row>
    <row r="88" spans="1:10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</row>
    <row r="89" spans="1:10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</row>
    <row r="90" spans="1:10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</row>
    <row r="91" spans="1:10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</row>
    <row r="92" spans="1:10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</row>
    <row r="93" spans="1:10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</row>
    <row r="94" spans="1:10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</row>
    <row r="95" spans="1:10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</row>
    <row r="96" spans="1:10" x14ac:dyDescent="0.2">
      <c r="A96" s="18"/>
      <c r="B96" s="18"/>
      <c r="C96" s="18"/>
      <c r="D96" s="18"/>
      <c r="E96" s="18"/>
      <c r="F96" s="18"/>
      <c r="G96" s="18"/>
      <c r="H96" s="18"/>
      <c r="I96" s="18"/>
      <c r="J96" s="18"/>
    </row>
    <row r="97" spans="1:10" x14ac:dyDescent="0.2">
      <c r="A97" s="18"/>
      <c r="B97" s="18"/>
      <c r="C97" s="18"/>
      <c r="D97" s="18"/>
      <c r="E97" s="18"/>
      <c r="F97" s="18"/>
      <c r="G97" s="18"/>
      <c r="H97" s="18"/>
      <c r="I97" s="18"/>
      <c r="J97" s="18"/>
    </row>
    <row r="98" spans="1:10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</row>
    <row r="99" spans="1:10" x14ac:dyDescent="0.2">
      <c r="A99" s="18"/>
      <c r="B99" s="18"/>
      <c r="C99" s="18"/>
      <c r="D99" s="18"/>
      <c r="E99" s="18"/>
      <c r="F99" s="18"/>
      <c r="G99" s="18"/>
      <c r="H99" s="18"/>
      <c r="I99" s="18"/>
      <c r="J99" s="18"/>
    </row>
    <row r="100" spans="1:10" x14ac:dyDescent="0.2">
      <c r="A100" s="18"/>
      <c r="B100" s="18"/>
      <c r="C100" s="18"/>
      <c r="D100" s="18"/>
      <c r="E100" s="18"/>
      <c r="F100" s="18"/>
      <c r="G100" s="18"/>
      <c r="H100" s="18"/>
      <c r="I100" s="18"/>
      <c r="J100" s="18"/>
    </row>
    <row r="101" spans="1:10" x14ac:dyDescent="0.2">
      <c r="A101" s="18"/>
      <c r="B101" s="18"/>
      <c r="C101" s="18"/>
      <c r="D101" s="18"/>
      <c r="E101" s="18"/>
      <c r="F101" s="18"/>
      <c r="G101" s="18"/>
      <c r="H101" s="18"/>
      <c r="I101" s="18"/>
      <c r="J101" s="18"/>
    </row>
    <row r="102" spans="1:10" x14ac:dyDescent="0.2">
      <c r="A102" s="18"/>
      <c r="B102" s="18"/>
      <c r="C102" s="18"/>
      <c r="D102" s="18"/>
      <c r="E102" s="18"/>
      <c r="F102" s="18"/>
      <c r="G102" s="18"/>
      <c r="H102" s="18"/>
      <c r="I102" s="18"/>
      <c r="J102" s="18"/>
    </row>
    <row r="103" spans="1:10" x14ac:dyDescent="0.2">
      <c r="A103" s="18"/>
      <c r="B103" s="18"/>
      <c r="C103" s="18"/>
      <c r="D103" s="18"/>
      <c r="E103" s="18"/>
      <c r="F103" s="18"/>
      <c r="G103" s="18"/>
      <c r="H103" s="18"/>
      <c r="I103" s="18"/>
      <c r="J103" s="18"/>
    </row>
    <row r="104" spans="1:10" x14ac:dyDescent="0.2">
      <c r="A104" s="18"/>
      <c r="B104" s="18"/>
      <c r="C104" s="18"/>
      <c r="D104" s="18"/>
      <c r="E104" s="18"/>
      <c r="F104" s="18"/>
      <c r="G104" s="18"/>
      <c r="H104" s="18"/>
      <c r="I104" s="18"/>
      <c r="J104" s="18"/>
    </row>
    <row r="105" spans="1:10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</row>
    <row r="106" spans="1:10" x14ac:dyDescent="0.2">
      <c r="A106" s="18"/>
      <c r="B106" s="18"/>
      <c r="C106" s="18"/>
      <c r="D106" s="18"/>
      <c r="E106" s="18"/>
      <c r="F106" s="18"/>
      <c r="G106" s="18"/>
      <c r="H106" s="18"/>
      <c r="I106" s="18"/>
      <c r="J106" s="18"/>
    </row>
    <row r="107" spans="1:10" x14ac:dyDescent="0.2">
      <c r="A107" s="18"/>
      <c r="B107" s="18"/>
      <c r="C107" s="18"/>
      <c r="D107" s="18"/>
      <c r="E107" s="18"/>
      <c r="F107" s="18"/>
      <c r="G107" s="18"/>
      <c r="H107" s="18"/>
      <c r="I107" s="18"/>
      <c r="J107" s="18"/>
    </row>
    <row r="108" spans="1:10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</row>
    <row r="109" spans="1:10" x14ac:dyDescent="0.2">
      <c r="A109" s="18"/>
      <c r="B109" s="18"/>
      <c r="C109" s="18"/>
      <c r="D109" s="18"/>
      <c r="E109" s="18"/>
      <c r="F109" s="18"/>
      <c r="G109" s="18"/>
      <c r="H109" s="18"/>
      <c r="I109" s="18"/>
      <c r="J109" s="18"/>
    </row>
    <row r="110" spans="1:10" x14ac:dyDescent="0.2">
      <c r="A110" s="18"/>
      <c r="B110" s="18"/>
      <c r="C110" s="18"/>
      <c r="D110" s="18"/>
      <c r="E110" s="18"/>
      <c r="F110" s="18"/>
      <c r="G110" s="18"/>
      <c r="H110" s="18"/>
      <c r="I110" s="18"/>
      <c r="J110" s="18"/>
    </row>
    <row r="111" spans="1:10" x14ac:dyDescent="0.2">
      <c r="A111" s="18"/>
      <c r="B111" s="18"/>
      <c r="C111" s="18"/>
      <c r="D111" s="18"/>
      <c r="E111" s="18"/>
      <c r="F111" s="18"/>
      <c r="G111" s="18"/>
      <c r="H111" s="18"/>
      <c r="I111" s="18"/>
      <c r="J111" s="18"/>
    </row>
    <row r="112" spans="1:10" x14ac:dyDescent="0.2">
      <c r="A112" s="18"/>
      <c r="B112" s="18"/>
      <c r="C112" s="18"/>
      <c r="D112" s="18"/>
      <c r="E112" s="18"/>
      <c r="F112" s="18"/>
      <c r="G112" s="18"/>
      <c r="H112" s="18"/>
      <c r="I112" s="18"/>
      <c r="J112" s="18"/>
    </row>
    <row r="113" spans="1:10" x14ac:dyDescent="0.2">
      <c r="A113" s="18"/>
      <c r="B113" s="18"/>
      <c r="C113" s="18"/>
      <c r="D113" s="18"/>
      <c r="E113" s="18"/>
      <c r="F113" s="18"/>
      <c r="G113" s="18"/>
      <c r="H113" s="18"/>
      <c r="I113" s="18"/>
      <c r="J113" s="18"/>
    </row>
    <row r="114" spans="1:10" x14ac:dyDescent="0.2">
      <c r="A114" s="18"/>
      <c r="B114" s="18"/>
      <c r="C114" s="18"/>
      <c r="D114" s="18"/>
      <c r="E114" s="18"/>
      <c r="F114" s="18"/>
      <c r="G114" s="18"/>
      <c r="H114" s="18"/>
      <c r="I114" s="18"/>
      <c r="J114" s="18"/>
    </row>
    <row r="115" spans="1:10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8"/>
    </row>
    <row r="116" spans="1:10" x14ac:dyDescent="0.2">
      <c r="A116" s="18"/>
      <c r="B116" s="18"/>
      <c r="C116" s="18"/>
      <c r="D116" s="18"/>
      <c r="E116" s="18"/>
      <c r="F116" s="18"/>
      <c r="G116" s="18"/>
      <c r="H116" s="18"/>
      <c r="I116" s="18"/>
      <c r="J116" s="18"/>
    </row>
    <row r="117" spans="1:10" x14ac:dyDescent="0.2">
      <c r="A117" s="18"/>
      <c r="B117" s="18"/>
      <c r="C117" s="18"/>
      <c r="D117" s="18"/>
      <c r="E117" s="18"/>
      <c r="F117" s="18"/>
      <c r="G117" s="18"/>
      <c r="H117" s="18"/>
      <c r="I117" s="18"/>
      <c r="J117" s="18"/>
    </row>
  </sheetData>
  <mergeCells count="7">
    <mergeCell ref="H50:I50"/>
    <mergeCell ref="H19:I19"/>
    <mergeCell ref="B21:D21"/>
    <mergeCell ref="B25:C25"/>
    <mergeCell ref="B14:F14"/>
    <mergeCell ref="B16:F16"/>
    <mergeCell ref="B15:F15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2"/>
  <sheetViews>
    <sheetView showGridLines="0" workbookViewId="0"/>
  </sheetViews>
  <sheetFormatPr defaultRowHeight="12.75" x14ac:dyDescent="0.2"/>
  <cols>
    <col min="1" max="1" width="0.5703125" style="1" customWidth="1"/>
    <col min="2" max="2" width="18" style="1" bestFit="1" customWidth="1"/>
    <col min="3" max="3" width="14.28515625" style="1" bestFit="1" customWidth="1"/>
    <col min="4" max="4" width="20.85546875" style="1" customWidth="1"/>
    <col min="5" max="5" width="17" style="1" bestFit="1" customWidth="1"/>
    <col min="6" max="6" width="12.85546875" style="1" bestFit="1" customWidth="1"/>
    <col min="7" max="7" width="7.140625" style="1" bestFit="1" customWidth="1"/>
    <col min="8" max="8" width="16.140625" style="1" bestFit="1" customWidth="1"/>
    <col min="9" max="9" width="13.85546875" style="1" customWidth="1"/>
    <col min="10" max="10" width="10" style="1" bestFit="1" customWidth="1"/>
    <col min="11" max="11" width="16.28515625" style="1" customWidth="1"/>
    <col min="12" max="16384" width="9.140625" style="1"/>
  </cols>
  <sheetData>
    <row r="1" spans="1:17" ht="3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</row>
    <row r="2" spans="1:17" ht="12" customHeight="1" x14ac:dyDescent="0.25">
      <c r="A2" s="24"/>
      <c r="B2" s="60" t="s">
        <v>37</v>
      </c>
      <c r="C2" s="60" t="s">
        <v>62</v>
      </c>
      <c r="D2" s="21"/>
      <c r="E2" s="22" t="s">
        <v>49</v>
      </c>
      <c r="F2" s="23">
        <v>40820</v>
      </c>
      <c r="G2" s="24"/>
      <c r="H2" s="24"/>
      <c r="I2" s="24"/>
      <c r="J2" s="24"/>
      <c r="K2" s="24"/>
      <c r="L2" s="24"/>
      <c r="M2" s="24"/>
      <c r="N2" s="24"/>
      <c r="O2" s="24"/>
      <c r="P2" s="7"/>
      <c r="Q2" s="7"/>
    </row>
    <row r="3" spans="1:17" ht="12" customHeight="1" x14ac:dyDescent="0.25">
      <c r="A3" s="24"/>
      <c r="B3" s="60" t="s">
        <v>38</v>
      </c>
      <c r="C3" s="60" t="s">
        <v>63</v>
      </c>
      <c r="D3" s="21"/>
      <c r="E3" s="21"/>
      <c r="F3" s="21"/>
      <c r="G3" s="24"/>
      <c r="H3" s="24"/>
      <c r="I3" s="215" t="s">
        <v>226</v>
      </c>
      <c r="J3" s="24"/>
      <c r="K3" s="24"/>
      <c r="L3" s="24"/>
      <c r="M3" s="24"/>
      <c r="N3" s="24"/>
      <c r="O3" s="24"/>
      <c r="P3" s="7"/>
      <c r="Q3" s="7"/>
    </row>
    <row r="4" spans="1:17" ht="12" customHeight="1" x14ac:dyDescent="0.25">
      <c r="A4" s="24"/>
      <c r="B4" s="60" t="s">
        <v>39</v>
      </c>
      <c r="C4" s="60">
        <v>12</v>
      </c>
      <c r="D4" s="21"/>
      <c r="E4" s="21"/>
      <c r="F4" s="21"/>
      <c r="G4" s="24"/>
      <c r="H4" s="24"/>
      <c r="I4" s="24"/>
      <c r="J4" s="24"/>
      <c r="K4" s="24"/>
      <c r="L4" s="24"/>
      <c r="M4" s="24"/>
      <c r="N4" s="24"/>
      <c r="O4" s="24"/>
      <c r="P4" s="7"/>
      <c r="Q4" s="7"/>
    </row>
    <row r="5" spans="1:17" ht="3.75" customHeight="1" x14ac:dyDescent="0.25">
      <c r="A5" s="24"/>
      <c r="B5" s="21"/>
      <c r="C5" s="21"/>
      <c r="D5" s="21"/>
      <c r="E5" s="21"/>
      <c r="F5" s="21"/>
      <c r="G5" s="24"/>
      <c r="H5" s="24"/>
      <c r="I5" s="24"/>
      <c r="J5" s="24"/>
      <c r="K5" s="24"/>
      <c r="L5" s="24"/>
      <c r="M5" s="24"/>
      <c r="N5" s="24"/>
      <c r="O5" s="24"/>
      <c r="P5" s="7"/>
      <c r="Q5" s="7"/>
    </row>
    <row r="6" spans="1:17" ht="12" customHeight="1" x14ac:dyDescent="0.25">
      <c r="A6" s="24"/>
      <c r="B6" s="36" t="s">
        <v>84</v>
      </c>
      <c r="C6" s="60" t="s">
        <v>44</v>
      </c>
      <c r="D6" s="60" t="s">
        <v>46</v>
      </c>
      <c r="E6" s="60" t="s">
        <v>45</v>
      </c>
      <c r="F6" s="60" t="s">
        <v>5</v>
      </c>
      <c r="G6" s="24"/>
      <c r="H6" s="24"/>
      <c r="I6" s="24"/>
      <c r="J6" s="24"/>
      <c r="K6" s="24"/>
      <c r="L6" s="24"/>
      <c r="M6" s="24"/>
      <c r="N6" s="24"/>
      <c r="O6" s="24"/>
      <c r="P6" s="7"/>
      <c r="Q6" s="7"/>
    </row>
    <row r="7" spans="1:17" ht="12" customHeight="1" x14ac:dyDescent="0.25">
      <c r="A7" s="24"/>
      <c r="B7" s="60" t="s">
        <v>135</v>
      </c>
      <c r="C7" s="61">
        <v>50</v>
      </c>
      <c r="D7" s="60" t="s">
        <v>47</v>
      </c>
      <c r="E7" s="53">
        <v>17.649999999999999</v>
      </c>
      <c r="F7" s="27">
        <f>C7*E7</f>
        <v>882.49999999999989</v>
      </c>
      <c r="G7" s="24"/>
      <c r="H7" s="24"/>
      <c r="I7" s="24"/>
      <c r="J7" s="24"/>
      <c r="K7" s="24"/>
      <c r="L7" s="24"/>
      <c r="M7" s="24"/>
      <c r="N7" s="24"/>
      <c r="O7" s="24"/>
      <c r="P7" s="7"/>
      <c r="Q7" s="7"/>
    </row>
    <row r="8" spans="1:17" ht="3" customHeight="1" x14ac:dyDescent="0.25">
      <c r="A8" s="24"/>
      <c r="B8" s="21"/>
      <c r="C8" s="21"/>
      <c r="D8" s="21"/>
      <c r="E8" s="21"/>
      <c r="F8" s="21"/>
      <c r="G8" s="24"/>
      <c r="H8" s="24"/>
      <c r="I8" s="24"/>
      <c r="J8" s="24"/>
      <c r="K8" s="24"/>
      <c r="L8" s="24"/>
      <c r="M8" s="24"/>
      <c r="N8" s="24"/>
      <c r="O8" s="24"/>
      <c r="P8" s="7"/>
      <c r="Q8" s="7"/>
    </row>
    <row r="9" spans="1:17" ht="12" customHeight="1" x14ac:dyDescent="0.25">
      <c r="A9" s="24"/>
      <c r="B9" s="254" t="s">
        <v>138</v>
      </c>
      <c r="C9" s="254"/>
      <c r="D9" s="63"/>
      <c r="E9" s="63"/>
      <c r="F9" s="63"/>
      <c r="G9" s="24"/>
      <c r="H9" s="24"/>
      <c r="I9" s="24"/>
      <c r="J9" s="24"/>
      <c r="K9" s="24"/>
      <c r="L9" s="24"/>
      <c r="M9" s="24"/>
      <c r="N9" s="24"/>
      <c r="O9" s="24"/>
      <c r="P9" s="7"/>
      <c r="Q9" s="7"/>
    </row>
    <row r="10" spans="1:17" ht="3.75" customHeight="1" x14ac:dyDescent="0.25">
      <c r="A10" s="24"/>
      <c r="B10" s="24"/>
      <c r="C10" s="63"/>
      <c r="D10" s="63"/>
      <c r="E10" s="63"/>
      <c r="F10" s="63"/>
      <c r="G10" s="24"/>
      <c r="H10" s="24"/>
      <c r="I10" s="24"/>
      <c r="J10" s="24"/>
      <c r="K10" s="24"/>
      <c r="L10" s="24"/>
      <c r="M10" s="24"/>
      <c r="N10" s="24"/>
      <c r="O10" s="24"/>
      <c r="P10" s="7"/>
      <c r="Q10" s="7"/>
    </row>
    <row r="11" spans="1:17" ht="12" customHeight="1" x14ac:dyDescent="0.25">
      <c r="A11" s="24"/>
      <c r="B11" s="64" t="s">
        <v>51</v>
      </c>
      <c r="C11" s="65"/>
      <c r="D11" s="66"/>
      <c r="E11" s="66"/>
      <c r="F11" s="66"/>
      <c r="G11" s="24"/>
      <c r="H11" s="24"/>
      <c r="I11" s="24"/>
      <c r="J11" s="24"/>
      <c r="K11" s="24"/>
      <c r="L11" s="24"/>
      <c r="M11" s="24"/>
      <c r="N11" s="24"/>
      <c r="O11" s="24"/>
      <c r="P11" s="7"/>
      <c r="Q11" s="7"/>
    </row>
    <row r="12" spans="1:17" ht="12" customHeight="1" x14ac:dyDescent="0.25">
      <c r="A12" s="24"/>
      <c r="B12" s="247" t="s">
        <v>285</v>
      </c>
      <c r="C12" s="248"/>
      <c r="D12" s="248"/>
      <c r="E12" s="248"/>
      <c r="F12" s="249"/>
      <c r="G12" s="24"/>
      <c r="H12" s="24"/>
      <c r="I12" s="24"/>
      <c r="J12" s="24"/>
      <c r="K12" s="24"/>
      <c r="L12" s="24"/>
      <c r="M12" s="24"/>
      <c r="N12" s="24"/>
      <c r="O12" s="24"/>
      <c r="P12" s="7"/>
      <c r="Q12" s="7"/>
    </row>
    <row r="13" spans="1:17" ht="15.75" customHeight="1" x14ac:dyDescent="0.25">
      <c r="A13" s="24"/>
      <c r="B13" s="247" t="s">
        <v>219</v>
      </c>
      <c r="C13" s="248"/>
      <c r="D13" s="248"/>
      <c r="E13" s="248"/>
      <c r="F13" s="249"/>
      <c r="G13" s="24"/>
      <c r="H13" s="24"/>
      <c r="I13" s="24"/>
      <c r="J13" s="24"/>
      <c r="K13" s="24"/>
      <c r="L13" s="24"/>
      <c r="M13" s="24"/>
      <c r="N13" s="24"/>
      <c r="O13" s="24"/>
      <c r="P13" s="7"/>
      <c r="Q13" s="7"/>
    </row>
    <row r="14" spans="1:17" ht="12.75" customHeight="1" x14ac:dyDescent="0.25">
      <c r="A14" s="24"/>
      <c r="B14" s="250" t="s">
        <v>139</v>
      </c>
      <c r="C14" s="251"/>
      <c r="D14" s="251"/>
      <c r="E14" s="251"/>
      <c r="F14" s="252"/>
      <c r="G14" s="24"/>
      <c r="H14" s="24"/>
      <c r="I14" s="24"/>
      <c r="J14" s="24"/>
      <c r="K14" s="24"/>
      <c r="L14" s="24"/>
      <c r="M14" s="24"/>
      <c r="N14" s="24"/>
      <c r="O14" s="24"/>
      <c r="P14" s="7"/>
      <c r="Q14" s="7"/>
    </row>
    <row r="15" spans="1:17" ht="4.5" customHeight="1" x14ac:dyDescent="0.25">
      <c r="A15" s="24"/>
      <c r="B15" s="29"/>
      <c r="C15" s="29"/>
      <c r="D15" s="29"/>
      <c r="E15" s="29"/>
      <c r="F15" s="29"/>
      <c r="G15" s="67"/>
      <c r="H15" s="67"/>
      <c r="I15" s="67"/>
      <c r="J15" s="68"/>
      <c r="K15" s="24"/>
      <c r="L15" s="24"/>
      <c r="M15" s="24"/>
      <c r="N15" s="24"/>
      <c r="O15" s="24"/>
      <c r="P15" s="7"/>
      <c r="Q15" s="7"/>
    </row>
    <row r="16" spans="1:17" ht="12" customHeight="1" x14ac:dyDescent="0.25">
      <c r="A16" s="24"/>
      <c r="B16" s="245" t="s">
        <v>3</v>
      </c>
      <c r="C16" s="245"/>
      <c r="D16" s="245"/>
      <c r="E16" s="267" t="s">
        <v>140</v>
      </c>
      <c r="F16" s="268"/>
      <c r="G16" s="35"/>
      <c r="H16" s="35"/>
      <c r="I16" s="35"/>
      <c r="J16" s="35"/>
      <c r="K16" s="35"/>
      <c r="L16" s="35"/>
      <c r="M16" s="68"/>
      <c r="N16" s="68"/>
      <c r="O16" s="68"/>
      <c r="P16" s="12"/>
      <c r="Q16" s="12"/>
    </row>
    <row r="17" spans="1:17" ht="12" customHeight="1" x14ac:dyDescent="0.25">
      <c r="A17" s="24"/>
      <c r="B17" s="36" t="s">
        <v>4</v>
      </c>
      <c r="C17" s="261">
        <v>933.33</v>
      </c>
      <c r="D17" s="261"/>
      <c r="E17" s="269"/>
      <c r="F17" s="270"/>
      <c r="G17" s="35"/>
      <c r="H17" s="35"/>
      <c r="I17" s="35"/>
      <c r="J17" s="35"/>
      <c r="K17" s="35"/>
      <c r="L17" s="35"/>
      <c r="M17" s="68"/>
      <c r="N17" s="68"/>
      <c r="O17" s="68"/>
      <c r="P17" s="12"/>
      <c r="Q17" s="12"/>
    </row>
    <row r="18" spans="1:17" ht="3" customHeight="1" x14ac:dyDescent="0.25">
      <c r="A18" s="24"/>
      <c r="B18" s="34"/>
      <c r="C18" s="34"/>
      <c r="D18" s="34"/>
      <c r="E18" s="34"/>
      <c r="F18" s="34"/>
      <c r="G18" s="35"/>
      <c r="H18" s="35"/>
      <c r="I18" s="35"/>
      <c r="J18" s="35"/>
      <c r="K18" s="35"/>
      <c r="L18" s="35"/>
      <c r="M18" s="68"/>
      <c r="N18" s="68"/>
      <c r="O18" s="68"/>
      <c r="P18" s="12"/>
      <c r="Q18" s="12"/>
    </row>
    <row r="19" spans="1:17" ht="15" x14ac:dyDescent="0.25">
      <c r="A19" s="24"/>
      <c r="B19" s="40" t="s">
        <v>57</v>
      </c>
      <c r="C19" s="122">
        <v>23</v>
      </c>
      <c r="D19" s="34"/>
      <c r="E19" s="34"/>
      <c r="F19" s="34"/>
      <c r="G19" s="45" t="s">
        <v>169</v>
      </c>
      <c r="H19" s="273" t="s">
        <v>170</v>
      </c>
      <c r="I19" s="273"/>
      <c r="J19" s="24"/>
      <c r="K19" s="35"/>
      <c r="L19" s="35"/>
      <c r="M19" s="68"/>
      <c r="N19" s="68"/>
      <c r="O19" s="68"/>
      <c r="P19" s="12"/>
      <c r="Q19" s="12"/>
    </row>
    <row r="20" spans="1:17" ht="15" x14ac:dyDescent="0.25">
      <c r="A20" s="24"/>
      <c r="B20" s="41" t="s">
        <v>6</v>
      </c>
      <c r="C20" s="41" t="s">
        <v>58</v>
      </c>
      <c r="D20" s="41" t="s">
        <v>59</v>
      </c>
      <c r="E20" s="41" t="s">
        <v>60</v>
      </c>
      <c r="F20" s="34"/>
      <c r="G20" s="274" t="s">
        <v>171</v>
      </c>
      <c r="H20" s="274"/>
      <c r="I20" s="274"/>
      <c r="J20" s="35"/>
      <c r="K20" s="35"/>
      <c r="L20" s="35"/>
      <c r="M20" s="68"/>
      <c r="N20" s="68"/>
      <c r="O20" s="68"/>
      <c r="P20" s="12"/>
      <c r="Q20" s="12"/>
    </row>
    <row r="21" spans="1:17" ht="15" x14ac:dyDescent="0.25">
      <c r="A21" s="24"/>
      <c r="B21" s="36">
        <v>3</v>
      </c>
      <c r="C21" s="36">
        <v>8</v>
      </c>
      <c r="D21" s="36">
        <v>21</v>
      </c>
      <c r="E21" s="42">
        <f>D21*C21*B21</f>
        <v>504</v>
      </c>
      <c r="F21" s="34"/>
      <c r="G21" s="34"/>
      <c r="H21" s="35"/>
      <c r="I21" s="35"/>
      <c r="J21" s="35"/>
      <c r="K21" s="35"/>
      <c r="L21" s="35"/>
      <c r="M21" s="68"/>
      <c r="N21" s="68"/>
      <c r="O21" s="68"/>
      <c r="P21" s="12"/>
      <c r="Q21" s="12"/>
    </row>
    <row r="22" spans="1:17" ht="15" x14ac:dyDescent="0.25">
      <c r="A22" s="24"/>
      <c r="B22" s="36">
        <v>3</v>
      </c>
      <c r="C22" s="36">
        <v>4</v>
      </c>
      <c r="D22" s="36">
        <v>4</v>
      </c>
      <c r="E22" s="42">
        <f>D22*C22*B22</f>
        <v>48</v>
      </c>
      <c r="F22" s="34"/>
      <c r="G22" s="69" t="s">
        <v>172</v>
      </c>
      <c r="H22" s="69" t="s">
        <v>173</v>
      </c>
      <c r="I22" s="69" t="s">
        <v>92</v>
      </c>
      <c r="J22" s="69" t="s">
        <v>177</v>
      </c>
      <c r="K22" s="35"/>
      <c r="L22" s="35"/>
      <c r="M22" s="68"/>
      <c r="N22" s="68"/>
      <c r="O22" s="68"/>
      <c r="P22" s="12"/>
      <c r="Q22" s="12"/>
    </row>
    <row r="23" spans="1:17" ht="15" x14ac:dyDescent="0.25">
      <c r="A23" s="24"/>
      <c r="B23" s="34"/>
      <c r="C23" s="34"/>
      <c r="D23" s="41" t="s">
        <v>5</v>
      </c>
      <c r="E23" s="43">
        <f>SUM(E21:E22)</f>
        <v>552</v>
      </c>
      <c r="F23" s="34"/>
      <c r="G23" s="69" t="s">
        <v>281</v>
      </c>
      <c r="H23" s="77">
        <v>80</v>
      </c>
      <c r="I23" s="70">
        <f>(G43*2)+(H42*2)</f>
        <v>402</v>
      </c>
      <c r="J23" s="70" t="s">
        <v>174</v>
      </c>
      <c r="K23" s="35"/>
      <c r="L23" s="35"/>
      <c r="M23" s="68"/>
      <c r="N23" s="68"/>
      <c r="O23" s="68"/>
      <c r="P23" s="12"/>
      <c r="Q23" s="12"/>
    </row>
    <row r="24" spans="1:17" ht="15.75" customHeight="1" x14ac:dyDescent="0.25">
      <c r="A24" s="24"/>
      <c r="B24" s="34"/>
      <c r="C24" s="34"/>
      <c r="D24" s="124">
        <v>2</v>
      </c>
      <c r="E24" s="43">
        <f>E23*D24</f>
        <v>1104</v>
      </c>
      <c r="F24" s="34"/>
      <c r="G24" s="69" t="s">
        <v>282</v>
      </c>
      <c r="H24" s="77">
        <v>85</v>
      </c>
      <c r="I24" s="130">
        <f>G28</f>
        <v>126</v>
      </c>
      <c r="J24" s="70" t="s">
        <v>176</v>
      </c>
      <c r="K24" s="35"/>
      <c r="L24" s="35"/>
      <c r="M24" s="68"/>
      <c r="N24" s="68"/>
      <c r="O24" s="68"/>
      <c r="P24" s="12"/>
      <c r="Q24" s="12"/>
    </row>
    <row r="25" spans="1:17" ht="2.25" customHeight="1" x14ac:dyDescent="0.25">
      <c r="A25" s="24"/>
      <c r="B25" s="34"/>
      <c r="C25" s="34"/>
      <c r="D25" s="29"/>
      <c r="E25" s="44"/>
      <c r="F25" s="34"/>
      <c r="G25" s="34"/>
      <c r="H25" s="24"/>
      <c r="I25" s="24"/>
      <c r="J25" s="35"/>
      <c r="K25" s="35"/>
      <c r="L25" s="35"/>
      <c r="M25" s="68"/>
      <c r="N25" s="68"/>
      <c r="O25" s="68"/>
      <c r="P25" s="12"/>
      <c r="Q25" s="12"/>
    </row>
    <row r="26" spans="1:17" ht="15" x14ac:dyDescent="0.25">
      <c r="A26" s="24"/>
      <c r="B26" s="36" t="s">
        <v>9</v>
      </c>
      <c r="C26" s="110">
        <v>0</v>
      </c>
      <c r="D26" s="36" t="s">
        <v>7</v>
      </c>
      <c r="E26" s="34"/>
      <c r="F26" s="34"/>
      <c r="G26" s="34"/>
      <c r="H26" s="70" t="s">
        <v>178</v>
      </c>
      <c r="I26" s="70">
        <f>SUM(I23:I24)</f>
        <v>528</v>
      </c>
      <c r="J26" s="35"/>
      <c r="K26" s="35"/>
      <c r="L26" s="35"/>
      <c r="M26" s="68"/>
      <c r="N26" s="68"/>
      <c r="O26" s="68"/>
      <c r="P26" s="12"/>
      <c r="Q26" s="12"/>
    </row>
    <row r="27" spans="1:17" ht="15" x14ac:dyDescent="0.25">
      <c r="A27" s="24"/>
      <c r="B27" s="36" t="s">
        <v>10</v>
      </c>
      <c r="C27" s="110">
        <v>21</v>
      </c>
      <c r="D27" s="36" t="s">
        <v>8</v>
      </c>
      <c r="E27" s="34"/>
      <c r="F27" s="34"/>
      <c r="G27" s="34"/>
      <c r="H27" s="125">
        <v>81</v>
      </c>
      <c r="I27" s="35"/>
      <c r="J27" s="35"/>
      <c r="K27" s="35"/>
      <c r="L27" s="35"/>
      <c r="M27" s="68"/>
      <c r="N27" s="68"/>
      <c r="O27" s="68"/>
      <c r="P27" s="12"/>
      <c r="Q27" s="12"/>
    </row>
    <row r="28" spans="1:17" ht="15" x14ac:dyDescent="0.25">
      <c r="A28" s="24"/>
      <c r="B28" s="41" t="s">
        <v>11</v>
      </c>
      <c r="C28" s="41">
        <f>SUM(C26:C27)</f>
        <v>21</v>
      </c>
      <c r="D28" s="36" t="s">
        <v>8</v>
      </c>
      <c r="E28" s="34"/>
      <c r="F28" s="34"/>
      <c r="G28" s="271">
        <v>126</v>
      </c>
      <c r="H28" s="71"/>
      <c r="I28" s="35"/>
      <c r="J28" s="35"/>
      <c r="K28" s="35"/>
      <c r="L28" s="35"/>
      <c r="M28" s="68"/>
      <c r="N28" s="68"/>
      <c r="O28" s="68"/>
      <c r="P28" s="12"/>
      <c r="Q28" s="12"/>
    </row>
    <row r="29" spans="1:17" ht="6" customHeight="1" x14ac:dyDescent="0.25">
      <c r="A29" s="24"/>
      <c r="B29" s="29"/>
      <c r="C29" s="29"/>
      <c r="D29" s="34"/>
      <c r="E29" s="34"/>
      <c r="F29" s="34"/>
      <c r="G29" s="271"/>
      <c r="H29" s="72"/>
      <c r="I29" s="35"/>
      <c r="J29" s="35"/>
      <c r="K29" s="35"/>
      <c r="L29" s="35"/>
      <c r="M29" s="68"/>
      <c r="N29" s="68"/>
      <c r="O29" s="68"/>
      <c r="P29" s="12"/>
      <c r="Q29" s="12"/>
    </row>
    <row r="30" spans="1:17" ht="15" x14ac:dyDescent="0.25">
      <c r="A30" s="24"/>
      <c r="B30" s="41" t="s">
        <v>12</v>
      </c>
      <c r="C30" s="32">
        <v>30</v>
      </c>
      <c r="D30" s="36" t="s">
        <v>8</v>
      </c>
      <c r="E30" s="34"/>
      <c r="F30" s="34"/>
      <c r="G30" s="271"/>
      <c r="H30" s="275" t="s">
        <v>283</v>
      </c>
      <c r="I30" s="35"/>
      <c r="J30" s="35"/>
      <c r="K30" s="35"/>
      <c r="L30" s="35"/>
      <c r="M30" s="68"/>
      <c r="N30" s="68"/>
      <c r="O30" s="68"/>
      <c r="P30" s="12"/>
      <c r="Q30" s="12"/>
    </row>
    <row r="31" spans="1:17" ht="15" x14ac:dyDescent="0.25">
      <c r="A31" s="24"/>
      <c r="B31" s="41" t="s">
        <v>68</v>
      </c>
      <c r="C31" s="32">
        <v>0.4</v>
      </c>
      <c r="D31" s="34"/>
      <c r="E31" s="265" t="s">
        <v>117</v>
      </c>
      <c r="F31" s="265"/>
      <c r="G31" s="271"/>
      <c r="H31" s="275"/>
      <c r="I31" s="35"/>
      <c r="J31" s="35"/>
      <c r="K31" s="35"/>
      <c r="L31" s="35"/>
      <c r="M31" s="68"/>
      <c r="N31" s="68"/>
      <c r="O31" s="68"/>
      <c r="P31" s="12"/>
      <c r="Q31" s="12"/>
    </row>
    <row r="32" spans="1:17" ht="15" x14ac:dyDescent="0.25">
      <c r="A32" s="24"/>
      <c r="B32" s="36" t="s">
        <v>13</v>
      </c>
      <c r="C32" s="46">
        <f>C30/C42</f>
        <v>5.6497175141242938E-2</v>
      </c>
      <c r="D32" s="34"/>
      <c r="E32" s="73" t="s">
        <v>115</v>
      </c>
      <c r="F32" s="131">
        <v>34</v>
      </c>
      <c r="G32" s="271"/>
      <c r="H32" s="72"/>
      <c r="I32" s="34"/>
      <c r="J32" s="35"/>
      <c r="K32" s="35"/>
      <c r="L32" s="35"/>
      <c r="M32" s="68"/>
      <c r="N32" s="68"/>
      <c r="O32" s="68"/>
      <c r="P32" s="12"/>
      <c r="Q32" s="12"/>
    </row>
    <row r="33" spans="1:17" ht="15" x14ac:dyDescent="0.25">
      <c r="A33" s="24"/>
      <c r="B33" s="41" t="s">
        <v>13</v>
      </c>
      <c r="C33" s="47">
        <f>1-(C31+C32)</f>
        <v>0.54350282485875701</v>
      </c>
      <c r="D33" s="34"/>
      <c r="E33" s="73" t="s">
        <v>116</v>
      </c>
      <c r="F33" s="132">
        <v>15</v>
      </c>
      <c r="G33" s="271"/>
      <c r="H33" s="72"/>
      <c r="I33" s="35"/>
      <c r="J33" s="35"/>
      <c r="K33" s="35"/>
      <c r="L33" s="35"/>
      <c r="M33" s="68"/>
      <c r="N33" s="68"/>
      <c r="O33" s="68"/>
      <c r="P33" s="12"/>
      <c r="Q33" s="12"/>
    </row>
    <row r="34" spans="1:17" ht="15" x14ac:dyDescent="0.25">
      <c r="A34" s="24"/>
      <c r="B34" s="41" t="s">
        <v>110</v>
      </c>
      <c r="C34" s="48">
        <v>0</v>
      </c>
      <c r="D34" s="34"/>
      <c r="E34" s="34"/>
      <c r="F34" s="34"/>
      <c r="G34" s="271"/>
      <c r="H34" s="72"/>
      <c r="I34" s="35"/>
      <c r="J34" s="35"/>
      <c r="K34" s="35"/>
      <c r="L34" s="35"/>
      <c r="M34" s="68"/>
      <c r="N34" s="68"/>
      <c r="O34" s="68"/>
      <c r="P34" s="12"/>
      <c r="Q34" s="12"/>
    </row>
    <row r="35" spans="1:17" ht="15" x14ac:dyDescent="0.25">
      <c r="A35" s="24"/>
      <c r="B35" s="41" t="s">
        <v>14</v>
      </c>
      <c r="C35" s="47">
        <f>1-(C34)</f>
        <v>1</v>
      </c>
      <c r="D35" s="34"/>
      <c r="E35" s="34"/>
      <c r="F35" s="34"/>
      <c r="G35" s="271"/>
      <c r="H35" s="74"/>
      <c r="I35" s="35"/>
      <c r="J35" s="35"/>
      <c r="K35" s="35"/>
      <c r="L35" s="35"/>
      <c r="M35" s="68"/>
      <c r="N35" s="68"/>
      <c r="O35" s="68"/>
      <c r="P35" s="12"/>
      <c r="Q35" s="12"/>
    </row>
    <row r="36" spans="1:17" ht="15" x14ac:dyDescent="0.25">
      <c r="A36" s="24"/>
      <c r="B36" s="41" t="s">
        <v>15</v>
      </c>
      <c r="C36" s="133">
        <v>0</v>
      </c>
      <c r="D36" s="34"/>
      <c r="E36" s="34"/>
      <c r="F36" s="34"/>
      <c r="G36" s="34"/>
      <c r="H36" s="35"/>
      <c r="I36" s="35"/>
      <c r="J36" s="35"/>
      <c r="K36" s="35"/>
      <c r="L36" s="35"/>
      <c r="M36" s="68"/>
      <c r="N36" s="68"/>
      <c r="O36" s="68"/>
      <c r="P36" s="12"/>
      <c r="Q36" s="12"/>
    </row>
    <row r="37" spans="1:17" ht="15" x14ac:dyDescent="0.25">
      <c r="A37" s="24"/>
      <c r="B37" s="41" t="s">
        <v>111</v>
      </c>
      <c r="C37" s="133">
        <v>15</v>
      </c>
      <c r="D37" s="36" t="s">
        <v>113</v>
      </c>
      <c r="E37" s="34"/>
      <c r="F37" s="34"/>
      <c r="G37" s="34"/>
      <c r="H37" s="276" t="s">
        <v>281</v>
      </c>
      <c r="I37" s="278">
        <v>80</v>
      </c>
      <c r="J37" s="35"/>
      <c r="K37" s="35"/>
      <c r="L37" s="35"/>
      <c r="M37" s="68"/>
      <c r="N37" s="68"/>
      <c r="O37" s="68"/>
      <c r="P37" s="12"/>
      <c r="Q37" s="12"/>
    </row>
    <row r="38" spans="1:17" ht="15" x14ac:dyDescent="0.25">
      <c r="A38" s="24"/>
      <c r="B38" s="36" t="s">
        <v>16</v>
      </c>
      <c r="C38" s="50">
        <f>((F32*F33)/60)/12</f>
        <v>0.70833333333333337</v>
      </c>
      <c r="D38" s="36" t="s">
        <v>8</v>
      </c>
      <c r="E38" s="34"/>
      <c r="F38" s="34"/>
      <c r="G38" s="34"/>
      <c r="H38" s="277"/>
      <c r="I38" s="278"/>
      <c r="J38" s="35"/>
      <c r="K38" s="35"/>
      <c r="L38" s="35"/>
      <c r="M38" s="68"/>
      <c r="N38" s="68"/>
      <c r="O38" s="68"/>
      <c r="P38" s="12"/>
      <c r="Q38" s="12"/>
    </row>
    <row r="39" spans="1:17" ht="15" x14ac:dyDescent="0.25">
      <c r="A39" s="24"/>
      <c r="B39" s="36" t="s">
        <v>16</v>
      </c>
      <c r="C39" s="50">
        <f>C38*60</f>
        <v>42.5</v>
      </c>
      <c r="D39" s="36" t="s">
        <v>17</v>
      </c>
      <c r="E39" s="34"/>
      <c r="F39" s="34"/>
      <c r="G39" s="34"/>
      <c r="H39" s="75" t="s">
        <v>175</v>
      </c>
      <c r="I39" s="35"/>
      <c r="J39" s="35"/>
      <c r="K39" s="35"/>
      <c r="L39" s="35"/>
      <c r="M39" s="68"/>
      <c r="N39" s="68"/>
      <c r="O39" s="68"/>
      <c r="P39" s="12"/>
      <c r="Q39" s="12"/>
    </row>
    <row r="40" spans="1:17" ht="15" x14ac:dyDescent="0.25">
      <c r="A40" s="24"/>
      <c r="B40" s="41" t="s">
        <v>18</v>
      </c>
      <c r="C40" s="47">
        <f>C39/C19</f>
        <v>1.8478260869565217</v>
      </c>
      <c r="D40" s="36" t="s">
        <v>19</v>
      </c>
      <c r="E40" s="34"/>
      <c r="F40" s="34"/>
      <c r="G40" s="35"/>
      <c r="H40" s="35"/>
      <c r="I40" s="35"/>
      <c r="J40" s="35"/>
      <c r="K40" s="35"/>
      <c r="L40" s="35"/>
      <c r="M40" s="68"/>
      <c r="N40" s="68"/>
      <c r="O40" s="68"/>
      <c r="P40" s="12"/>
      <c r="Q40" s="12"/>
    </row>
    <row r="41" spans="1:17" ht="5.25" customHeight="1" x14ac:dyDescent="0.25">
      <c r="A41" s="24"/>
      <c r="B41" s="41"/>
      <c r="C41" s="47"/>
      <c r="D41" s="36"/>
      <c r="E41" s="34"/>
      <c r="F41" s="34"/>
      <c r="G41" s="35"/>
      <c r="H41" s="35"/>
      <c r="I41" s="35"/>
      <c r="J41" s="35"/>
      <c r="K41" s="35"/>
      <c r="L41" s="35"/>
      <c r="M41" s="68"/>
      <c r="N41" s="68"/>
      <c r="O41" s="68"/>
      <c r="P41" s="12"/>
      <c r="Q41" s="12"/>
    </row>
    <row r="42" spans="1:17" ht="15" x14ac:dyDescent="0.25">
      <c r="A42" s="24"/>
      <c r="B42" s="41" t="s">
        <v>20</v>
      </c>
      <c r="C42" s="47">
        <f>E23-C28</f>
        <v>531</v>
      </c>
      <c r="D42" s="41" t="s">
        <v>8</v>
      </c>
      <c r="E42" s="21"/>
      <c r="F42" s="21"/>
      <c r="G42" s="34"/>
      <c r="H42" s="125">
        <v>78</v>
      </c>
      <c r="I42" s="35"/>
      <c r="J42" s="35"/>
      <c r="K42" s="35"/>
      <c r="L42" s="35"/>
      <c r="M42" s="68"/>
      <c r="N42" s="68"/>
      <c r="O42" s="68"/>
      <c r="P42" s="12"/>
      <c r="Q42" s="12"/>
    </row>
    <row r="43" spans="1:17" ht="15" x14ac:dyDescent="0.25">
      <c r="A43" s="24"/>
      <c r="B43" s="41" t="s">
        <v>20</v>
      </c>
      <c r="C43" s="41">
        <f>C42*60</f>
        <v>31860</v>
      </c>
      <c r="D43" s="41" t="s">
        <v>17</v>
      </c>
      <c r="E43" s="21"/>
      <c r="F43" s="21"/>
      <c r="G43" s="271">
        <v>123</v>
      </c>
      <c r="H43" s="126"/>
      <c r="I43" s="215" t="s">
        <v>228</v>
      </c>
      <c r="J43" s="24"/>
      <c r="K43" s="24"/>
      <c r="L43" s="35"/>
      <c r="M43" s="68"/>
      <c r="N43" s="68"/>
      <c r="O43" s="68"/>
      <c r="P43" s="12"/>
      <c r="Q43" s="12"/>
    </row>
    <row r="44" spans="1:17" ht="15" x14ac:dyDescent="0.25">
      <c r="A44" s="24"/>
      <c r="B44" s="41" t="s">
        <v>21</v>
      </c>
      <c r="C44" s="41">
        <f>C43/C19</f>
        <v>1385.2173913043478</v>
      </c>
      <c r="D44" s="41" t="s">
        <v>19</v>
      </c>
      <c r="E44" s="34"/>
      <c r="F44" s="34"/>
      <c r="G44" s="271"/>
      <c r="H44" s="127"/>
      <c r="I44" s="24"/>
      <c r="J44" s="24"/>
      <c r="K44" s="24"/>
      <c r="L44" s="35"/>
      <c r="M44" s="68"/>
      <c r="N44" s="68"/>
      <c r="O44" s="68"/>
      <c r="P44" s="12"/>
      <c r="Q44" s="12"/>
    </row>
    <row r="45" spans="1:17" ht="15" x14ac:dyDescent="0.25">
      <c r="A45" s="24"/>
      <c r="B45" s="41" t="s">
        <v>22</v>
      </c>
      <c r="C45" s="51">
        <f>C44*C33*C35</f>
        <v>752.86956521739114</v>
      </c>
      <c r="D45" s="41" t="s">
        <v>19</v>
      </c>
      <c r="E45" s="34"/>
      <c r="F45" s="34"/>
      <c r="G45" s="271"/>
      <c r="H45" s="272" t="s">
        <v>284</v>
      </c>
      <c r="I45" s="24"/>
      <c r="J45" s="24"/>
      <c r="K45" s="24"/>
      <c r="L45" s="35"/>
      <c r="M45" s="68"/>
      <c r="N45" s="68"/>
      <c r="O45" s="68"/>
      <c r="P45" s="12"/>
      <c r="Q45" s="12"/>
    </row>
    <row r="46" spans="1:17" ht="15" x14ac:dyDescent="0.25">
      <c r="A46" s="24"/>
      <c r="B46" s="41" t="s">
        <v>23</v>
      </c>
      <c r="C46" s="47">
        <f>(C45*B86)/C17</f>
        <v>2823.2709526757621</v>
      </c>
      <c r="D46" s="41" t="s">
        <v>89</v>
      </c>
      <c r="E46" s="34"/>
      <c r="F46" s="34"/>
      <c r="G46" s="271"/>
      <c r="H46" s="272"/>
      <c r="I46" s="24"/>
      <c r="J46" s="24"/>
      <c r="K46" s="24"/>
      <c r="L46" s="35"/>
      <c r="M46" s="68"/>
      <c r="N46" s="68"/>
      <c r="O46" s="68"/>
      <c r="P46" s="12"/>
      <c r="Q46" s="12"/>
    </row>
    <row r="47" spans="1:17" ht="15" x14ac:dyDescent="0.25">
      <c r="A47" s="24"/>
      <c r="B47" s="41" t="s">
        <v>25</v>
      </c>
      <c r="C47" s="47">
        <f>((C45-C40)*B86)/C17</f>
        <v>2816.3415801019155</v>
      </c>
      <c r="D47" s="41" t="s">
        <v>89</v>
      </c>
      <c r="E47" s="34"/>
      <c r="F47" s="34"/>
      <c r="G47" s="271"/>
      <c r="H47" s="128" t="s">
        <v>205</v>
      </c>
      <c r="I47" s="24"/>
      <c r="J47" s="24"/>
      <c r="K47" s="24"/>
      <c r="L47" s="35"/>
      <c r="M47" s="68"/>
      <c r="N47" s="68"/>
      <c r="O47" s="68"/>
      <c r="P47" s="12"/>
      <c r="Q47" s="12"/>
    </row>
    <row r="48" spans="1:17" ht="15" x14ac:dyDescent="0.25">
      <c r="A48" s="24"/>
      <c r="B48" s="34"/>
      <c r="C48" s="47">
        <f>C47*23</f>
        <v>64775.856342344057</v>
      </c>
      <c r="D48" s="41" t="s">
        <v>90</v>
      </c>
      <c r="E48" s="34"/>
      <c r="F48" s="34"/>
      <c r="G48" s="271"/>
      <c r="H48" s="127"/>
      <c r="I48" s="24"/>
      <c r="J48" s="24"/>
      <c r="K48" s="24"/>
      <c r="L48" s="35"/>
      <c r="M48" s="68"/>
      <c r="N48" s="76"/>
      <c r="O48" s="68"/>
      <c r="P48" s="12"/>
      <c r="Q48" s="12"/>
    </row>
    <row r="49" spans="1:17" ht="5.25" customHeight="1" x14ac:dyDescent="0.25">
      <c r="A49" s="24"/>
      <c r="B49" s="24"/>
      <c r="C49" s="24"/>
      <c r="D49" s="24"/>
      <c r="E49" s="34"/>
      <c r="F49" s="34"/>
      <c r="G49" s="271"/>
      <c r="H49" s="127"/>
      <c r="I49" s="24"/>
      <c r="J49" s="24"/>
      <c r="K49" s="24"/>
      <c r="L49" s="35"/>
      <c r="M49" s="68"/>
      <c r="N49" s="68"/>
      <c r="O49" s="68"/>
      <c r="P49" s="12"/>
      <c r="Q49" s="12"/>
    </row>
    <row r="50" spans="1:17" ht="15" x14ac:dyDescent="0.25">
      <c r="A50" s="24"/>
      <c r="B50" s="264" t="s">
        <v>65</v>
      </c>
      <c r="C50" s="264"/>
      <c r="D50" s="266" t="s">
        <v>79</v>
      </c>
      <c r="E50" s="266"/>
      <c r="F50" s="266"/>
      <c r="G50" s="271"/>
      <c r="H50" s="129"/>
      <c r="I50" s="24"/>
      <c r="J50" s="24"/>
      <c r="K50" s="24"/>
      <c r="L50" s="35"/>
      <c r="M50" s="68"/>
      <c r="N50" s="68"/>
      <c r="O50" s="68"/>
      <c r="P50" s="12"/>
      <c r="Q50" s="12"/>
    </row>
    <row r="51" spans="1:17" ht="15" x14ac:dyDescent="0.25">
      <c r="A51" s="24"/>
      <c r="B51" s="77" t="s">
        <v>28</v>
      </c>
      <c r="C51" s="77" t="s">
        <v>29</v>
      </c>
      <c r="D51" s="78" t="str">
        <f>E65</f>
        <v>trama no tear</v>
      </c>
      <c r="E51" s="79">
        <f>F65+J65</f>
        <v>213.108</v>
      </c>
      <c r="F51" s="80" t="s">
        <v>0</v>
      </c>
      <c r="G51" s="35"/>
      <c r="H51" s="35"/>
      <c r="I51" s="24"/>
      <c r="J51" s="24"/>
      <c r="K51" s="24"/>
      <c r="L51" s="35"/>
      <c r="M51" s="68"/>
      <c r="N51" s="68"/>
      <c r="O51" s="68"/>
      <c r="P51" s="12"/>
      <c r="Q51" s="12"/>
    </row>
    <row r="52" spans="1:17" ht="15" x14ac:dyDescent="0.25">
      <c r="A52" s="24"/>
      <c r="B52" s="77" t="s">
        <v>156</v>
      </c>
      <c r="C52" s="77">
        <v>2814</v>
      </c>
      <c r="D52" s="78" t="str">
        <f>E66</f>
        <v>trama na gaiola</v>
      </c>
      <c r="E52" s="79">
        <f>F66+J66</f>
        <v>158.8125</v>
      </c>
      <c r="F52" s="80" t="s">
        <v>0</v>
      </c>
      <c r="G52" s="35"/>
      <c r="H52" s="35"/>
      <c r="I52" s="24"/>
      <c r="J52" s="24"/>
      <c r="K52" s="24"/>
      <c r="L52" s="35"/>
      <c r="M52" s="68"/>
      <c r="N52" s="68"/>
      <c r="O52" s="68"/>
      <c r="P52" s="12"/>
      <c r="Q52" s="12"/>
    </row>
    <row r="53" spans="1:17" ht="15" x14ac:dyDescent="0.25">
      <c r="A53" s="24"/>
      <c r="B53" s="77" t="s">
        <v>157</v>
      </c>
      <c r="C53" s="77">
        <v>3298</v>
      </c>
      <c r="D53" s="258" t="s">
        <v>141</v>
      </c>
      <c r="E53" s="258"/>
      <c r="F53" s="258"/>
      <c r="G53" s="35"/>
      <c r="H53" s="35"/>
      <c r="I53" s="24"/>
      <c r="J53" s="24"/>
      <c r="K53" s="24"/>
      <c r="L53" s="35"/>
      <c r="M53" s="68"/>
      <c r="N53" s="68"/>
      <c r="O53" s="68"/>
      <c r="P53" s="12"/>
      <c r="Q53" s="12"/>
    </row>
    <row r="54" spans="1:17" ht="15" x14ac:dyDescent="0.25">
      <c r="A54" s="24"/>
      <c r="B54" s="81" t="s">
        <v>127</v>
      </c>
      <c r="C54" s="81" t="s">
        <v>126</v>
      </c>
      <c r="D54" s="82"/>
      <c r="E54" s="34"/>
      <c r="F54" s="34"/>
      <c r="G54" s="35"/>
      <c r="H54" s="35"/>
      <c r="I54" s="24"/>
      <c r="J54" s="24"/>
      <c r="K54" s="24"/>
      <c r="L54" s="35"/>
      <c r="M54" s="68"/>
      <c r="N54" s="68"/>
      <c r="O54" s="68"/>
      <c r="P54" s="12"/>
      <c r="Q54" s="12"/>
    </row>
    <row r="55" spans="1:17" ht="15" x14ac:dyDescent="0.25">
      <c r="A55" s="24"/>
      <c r="B55" s="81" t="s">
        <v>127</v>
      </c>
      <c r="C55" s="81" t="s">
        <v>126</v>
      </c>
      <c r="D55" s="82"/>
      <c r="E55" s="34"/>
      <c r="F55" s="34"/>
      <c r="G55" s="35"/>
      <c r="H55" s="35"/>
      <c r="I55" s="24"/>
      <c r="J55" s="24"/>
      <c r="K55" s="24"/>
      <c r="L55" s="35"/>
      <c r="M55" s="68"/>
      <c r="N55" s="68"/>
      <c r="O55" s="68"/>
      <c r="P55" s="12"/>
      <c r="Q55" s="12"/>
    </row>
    <row r="56" spans="1:17" ht="15" x14ac:dyDescent="0.25">
      <c r="A56" s="24"/>
      <c r="B56" s="81" t="s">
        <v>127</v>
      </c>
      <c r="C56" s="81" t="s">
        <v>126</v>
      </c>
      <c r="D56" s="83" t="s">
        <v>80</v>
      </c>
      <c r="E56" s="84">
        <v>6</v>
      </c>
      <c r="F56" s="24"/>
      <c r="G56" s="35"/>
      <c r="H56" s="83" t="s">
        <v>80</v>
      </c>
      <c r="I56" s="84">
        <v>6</v>
      </c>
      <c r="J56" s="24"/>
      <c r="K56" s="24"/>
      <c r="L56" s="35"/>
      <c r="M56" s="68"/>
      <c r="N56" s="68"/>
      <c r="O56" s="68"/>
      <c r="P56" s="12"/>
      <c r="Q56" s="12"/>
    </row>
    <row r="57" spans="1:17" ht="15" x14ac:dyDescent="0.25">
      <c r="A57" s="24"/>
      <c r="B57" s="81" t="s">
        <v>127</v>
      </c>
      <c r="C57" s="81" t="s">
        <v>126</v>
      </c>
      <c r="D57" s="85" t="s">
        <v>206</v>
      </c>
      <c r="E57" s="86">
        <v>80</v>
      </c>
      <c r="F57" s="34"/>
      <c r="G57" s="35"/>
      <c r="H57" s="85" t="s">
        <v>207</v>
      </c>
      <c r="I57" s="86">
        <v>85</v>
      </c>
      <c r="J57" s="34"/>
      <c r="K57" s="24"/>
      <c r="L57" s="35"/>
      <c r="M57" s="68"/>
      <c r="N57" s="68"/>
      <c r="O57" s="68"/>
      <c r="P57" s="12"/>
      <c r="Q57" s="12"/>
    </row>
    <row r="58" spans="1:17" ht="15" x14ac:dyDescent="0.25">
      <c r="A58" s="24"/>
      <c r="B58" s="81" t="s">
        <v>127</v>
      </c>
      <c r="C58" s="81" t="s">
        <v>126</v>
      </c>
      <c r="D58" s="85" t="s">
        <v>81</v>
      </c>
      <c r="E58" s="87">
        <v>3.6</v>
      </c>
      <c r="F58" s="34"/>
      <c r="G58" s="35"/>
      <c r="H58" s="85" t="s">
        <v>81</v>
      </c>
      <c r="I58" s="87">
        <v>3.6</v>
      </c>
      <c r="J58" s="34"/>
      <c r="K58" s="24"/>
      <c r="L58" s="35"/>
      <c r="M58" s="68"/>
      <c r="N58" s="68"/>
      <c r="O58" s="68"/>
      <c r="P58" s="12"/>
      <c r="Q58" s="12"/>
    </row>
    <row r="59" spans="1:17" ht="15" x14ac:dyDescent="0.25">
      <c r="A59" s="24"/>
      <c r="B59" s="81" t="s">
        <v>127</v>
      </c>
      <c r="C59" s="81" t="s">
        <v>126</v>
      </c>
      <c r="D59" s="85" t="s">
        <v>82</v>
      </c>
      <c r="E59" s="88">
        <f>(E57*10)/E58</f>
        <v>222.22222222222223</v>
      </c>
      <c r="F59" s="34"/>
      <c r="G59" s="35"/>
      <c r="H59" s="85" t="s">
        <v>82</v>
      </c>
      <c r="I59" s="88">
        <f>(I57*10)/I58</f>
        <v>236.11111111111111</v>
      </c>
      <c r="J59" s="34"/>
      <c r="K59" s="24"/>
      <c r="L59" s="35"/>
      <c r="M59" s="68"/>
      <c r="N59" s="68"/>
      <c r="O59" s="68"/>
      <c r="P59" s="12"/>
      <c r="Q59" s="12"/>
    </row>
    <row r="60" spans="1:17" ht="15" x14ac:dyDescent="0.25">
      <c r="A60" s="24"/>
      <c r="B60" s="81" t="s">
        <v>127</v>
      </c>
      <c r="C60" s="81" t="s">
        <v>126</v>
      </c>
      <c r="D60" s="85" t="s">
        <v>83</v>
      </c>
      <c r="E60" s="89">
        <v>0.1</v>
      </c>
      <c r="F60" s="34"/>
      <c r="G60" s="35"/>
      <c r="H60" s="85" t="s">
        <v>83</v>
      </c>
      <c r="I60" s="89">
        <v>0.1</v>
      </c>
      <c r="J60" s="34"/>
      <c r="K60" s="24"/>
      <c r="L60" s="35"/>
      <c r="M60" s="68"/>
      <c r="N60" s="68"/>
      <c r="O60" s="68"/>
      <c r="P60" s="12"/>
      <c r="Q60" s="12"/>
    </row>
    <row r="61" spans="1:17" ht="15" x14ac:dyDescent="0.25">
      <c r="A61" s="24"/>
      <c r="B61" s="81" t="s">
        <v>127</v>
      </c>
      <c r="C61" s="81" t="s">
        <v>126</v>
      </c>
      <c r="D61" s="85" t="s">
        <v>82</v>
      </c>
      <c r="E61" s="88">
        <f>(1+E60)*E59</f>
        <v>244.44444444444446</v>
      </c>
      <c r="F61" s="34"/>
      <c r="G61" s="35"/>
      <c r="H61" s="85" t="s">
        <v>82</v>
      </c>
      <c r="I61" s="88">
        <f>(1+I60)*I59</f>
        <v>259.72222222222223</v>
      </c>
      <c r="J61" s="34"/>
      <c r="K61" s="24"/>
      <c r="L61" s="35"/>
      <c r="M61" s="68"/>
      <c r="N61" s="68"/>
      <c r="O61" s="68"/>
      <c r="P61" s="12"/>
      <c r="Q61" s="12"/>
    </row>
    <row r="62" spans="1:17" ht="15" x14ac:dyDescent="0.25">
      <c r="A62" s="24"/>
      <c r="B62" s="81" t="s">
        <v>127</v>
      </c>
      <c r="C62" s="81" t="s">
        <v>126</v>
      </c>
      <c r="D62" s="259" t="s">
        <v>142</v>
      </c>
      <c r="E62" s="260"/>
      <c r="F62" s="90">
        <v>0.09</v>
      </c>
      <c r="G62" s="35"/>
      <c r="H62" s="259" t="s">
        <v>142</v>
      </c>
      <c r="I62" s="260"/>
      <c r="J62" s="90">
        <v>0.09</v>
      </c>
      <c r="K62" s="24"/>
      <c r="L62" s="35"/>
      <c r="M62" s="68"/>
      <c r="N62" s="68"/>
      <c r="O62" s="68"/>
      <c r="P62" s="12"/>
      <c r="Q62" s="12"/>
    </row>
    <row r="63" spans="1:17" ht="15" x14ac:dyDescent="0.25">
      <c r="A63" s="24"/>
      <c r="B63" s="81" t="s">
        <v>127</v>
      </c>
      <c r="C63" s="81" t="s">
        <v>126</v>
      </c>
      <c r="D63" s="259" t="s">
        <v>143</v>
      </c>
      <c r="E63" s="260"/>
      <c r="F63" s="90">
        <v>5.0739999999999998</v>
      </c>
      <c r="G63" s="35"/>
      <c r="H63" s="259" t="s">
        <v>143</v>
      </c>
      <c r="I63" s="260"/>
      <c r="J63" s="90">
        <v>5.0739999999999998</v>
      </c>
      <c r="K63" s="24"/>
      <c r="L63" s="35"/>
      <c r="M63" s="68"/>
      <c r="N63" s="68"/>
      <c r="O63" s="68"/>
      <c r="P63" s="12"/>
      <c r="Q63" s="12"/>
    </row>
    <row r="64" spans="1:17" ht="15" x14ac:dyDescent="0.25">
      <c r="A64" s="24"/>
      <c r="B64" s="81" t="s">
        <v>127</v>
      </c>
      <c r="C64" s="81" t="s">
        <v>126</v>
      </c>
      <c r="D64" s="24"/>
      <c r="E64" s="24"/>
      <c r="F64" s="34"/>
      <c r="G64" s="35"/>
      <c r="H64" s="24"/>
      <c r="I64" s="24"/>
      <c r="J64" s="34"/>
      <c r="K64" s="24"/>
      <c r="L64" s="35"/>
      <c r="M64" s="68"/>
      <c r="N64" s="68"/>
      <c r="O64" s="68"/>
      <c r="P64" s="12"/>
      <c r="Q64" s="12"/>
    </row>
    <row r="65" spans="1:17" ht="15" x14ac:dyDescent="0.25">
      <c r="A65" s="24"/>
      <c r="B65" s="81" t="s">
        <v>127</v>
      </c>
      <c r="C65" s="81" t="s">
        <v>126</v>
      </c>
      <c r="D65" s="24"/>
      <c r="E65" s="62" t="s">
        <v>145</v>
      </c>
      <c r="F65" s="91">
        <f>((F63*E56)*3500)/1000</f>
        <v>106.554</v>
      </c>
      <c r="G65" s="35"/>
      <c r="H65" s="24"/>
      <c r="I65" s="62" t="s">
        <v>145</v>
      </c>
      <c r="J65" s="91">
        <f>((J63*I56)*3500)/1000</f>
        <v>106.554</v>
      </c>
      <c r="K65" s="24"/>
      <c r="L65" s="35"/>
      <c r="M65" s="68"/>
      <c r="N65" s="68"/>
      <c r="O65" s="68"/>
      <c r="P65" s="12"/>
      <c r="Q65" s="12"/>
    </row>
    <row r="66" spans="1:17" ht="15" x14ac:dyDescent="0.25">
      <c r="A66" s="24"/>
      <c r="B66" s="81" t="s">
        <v>127</v>
      </c>
      <c r="C66" s="81" t="s">
        <v>126</v>
      </c>
      <c r="D66" s="24"/>
      <c r="E66" s="62" t="s">
        <v>144</v>
      </c>
      <c r="F66" s="91">
        <f>((F62*E61)*3500)/1000</f>
        <v>77</v>
      </c>
      <c r="G66" s="35"/>
      <c r="H66" s="24"/>
      <c r="I66" s="62" t="s">
        <v>144</v>
      </c>
      <c r="J66" s="91">
        <f>((J62*I61)*3500)/1000</f>
        <v>81.8125</v>
      </c>
      <c r="K66" s="24"/>
      <c r="L66" s="35"/>
      <c r="M66" s="68"/>
      <c r="N66" s="68"/>
      <c r="O66" s="68"/>
      <c r="P66" s="12"/>
      <c r="Q66" s="12"/>
    </row>
    <row r="67" spans="1:17" ht="15" x14ac:dyDescent="0.25">
      <c r="A67" s="24"/>
      <c r="B67" s="81" t="s">
        <v>127</v>
      </c>
      <c r="C67" s="81" t="s">
        <v>126</v>
      </c>
      <c r="D67" s="24"/>
      <c r="E67" s="24"/>
      <c r="F67" s="24"/>
      <c r="G67" s="35"/>
      <c r="H67" s="24"/>
      <c r="I67" s="24"/>
      <c r="J67" s="24"/>
      <c r="K67" s="24"/>
      <c r="L67" s="35"/>
      <c r="M67" s="68"/>
      <c r="N67" s="68"/>
      <c r="O67" s="68"/>
      <c r="P67" s="12"/>
      <c r="Q67" s="12"/>
    </row>
    <row r="68" spans="1:17" ht="15" x14ac:dyDescent="0.25">
      <c r="A68" s="24"/>
      <c r="B68" s="81" t="s">
        <v>127</v>
      </c>
      <c r="C68" s="81" t="s">
        <v>126</v>
      </c>
      <c r="D68" s="24"/>
      <c r="E68" s="24"/>
      <c r="F68" s="34"/>
      <c r="G68" s="35"/>
      <c r="H68" s="35"/>
      <c r="I68" s="24"/>
      <c r="J68" s="24"/>
      <c r="K68" s="24"/>
      <c r="L68" s="35"/>
      <c r="M68" s="68"/>
      <c r="N68" s="68"/>
      <c r="O68" s="68"/>
      <c r="P68" s="12"/>
      <c r="Q68" s="12"/>
    </row>
    <row r="69" spans="1:17" ht="15" x14ac:dyDescent="0.25">
      <c r="A69" s="24"/>
      <c r="B69" s="81" t="s">
        <v>127</v>
      </c>
      <c r="C69" s="81" t="s">
        <v>126</v>
      </c>
      <c r="D69" s="24"/>
      <c r="E69" s="34"/>
      <c r="F69" s="34"/>
      <c r="G69" s="35"/>
      <c r="H69" s="35"/>
      <c r="I69" s="24"/>
      <c r="J69" s="24"/>
      <c r="K69" s="24"/>
      <c r="L69" s="35"/>
      <c r="M69" s="68"/>
      <c r="N69" s="68"/>
      <c r="O69" s="68"/>
      <c r="P69" s="12"/>
      <c r="Q69" s="12"/>
    </row>
    <row r="70" spans="1:17" ht="15" x14ac:dyDescent="0.25">
      <c r="A70" s="24"/>
      <c r="B70" s="81" t="s">
        <v>127</v>
      </c>
      <c r="C70" s="81" t="s">
        <v>126</v>
      </c>
      <c r="D70" s="24"/>
      <c r="E70" s="34"/>
      <c r="F70" s="34"/>
      <c r="G70" s="35"/>
      <c r="H70" s="35"/>
      <c r="I70" s="24"/>
      <c r="J70" s="24"/>
      <c r="K70" s="24"/>
      <c r="L70" s="35"/>
      <c r="M70" s="68"/>
      <c r="N70" s="68"/>
      <c r="O70" s="68"/>
      <c r="P70" s="12"/>
      <c r="Q70" s="12"/>
    </row>
    <row r="71" spans="1:17" ht="15" x14ac:dyDescent="0.25">
      <c r="A71" s="24"/>
      <c r="B71" s="81" t="s">
        <v>127</v>
      </c>
      <c r="C71" s="81" t="s">
        <v>126</v>
      </c>
      <c r="D71" s="82"/>
      <c r="E71" s="34"/>
      <c r="F71" s="34"/>
      <c r="G71" s="35"/>
      <c r="H71" s="35"/>
      <c r="I71" s="24"/>
      <c r="J71" s="24"/>
      <c r="K71" s="24"/>
      <c r="L71" s="35"/>
      <c r="M71" s="68"/>
      <c r="N71" s="68"/>
      <c r="O71" s="68"/>
      <c r="P71" s="12"/>
      <c r="Q71" s="12"/>
    </row>
    <row r="72" spans="1:17" ht="15" x14ac:dyDescent="0.25">
      <c r="A72" s="24"/>
      <c r="B72" s="92" t="s">
        <v>30</v>
      </c>
      <c r="C72" s="92">
        <f>SUM(C52:C71)/4</f>
        <v>1528</v>
      </c>
      <c r="D72" s="82"/>
      <c r="E72" s="34"/>
      <c r="F72" s="34"/>
      <c r="G72" s="35"/>
      <c r="H72" s="35"/>
      <c r="I72" s="24"/>
      <c r="J72" s="24"/>
      <c r="K72" s="24"/>
      <c r="L72" s="35"/>
      <c r="M72" s="68"/>
      <c r="N72" s="68"/>
      <c r="O72" s="68"/>
      <c r="P72" s="12"/>
      <c r="Q72" s="12"/>
    </row>
    <row r="73" spans="1:17" ht="3" customHeight="1" x14ac:dyDescent="0.25">
      <c r="A73" s="24"/>
      <c r="B73" s="34"/>
      <c r="C73" s="93"/>
      <c r="D73" s="82"/>
      <c r="E73" s="34"/>
      <c r="F73" s="34"/>
      <c r="G73" s="35"/>
      <c r="H73" s="35"/>
      <c r="I73" s="24"/>
      <c r="J73" s="24"/>
      <c r="K73" s="24"/>
      <c r="L73" s="35"/>
      <c r="M73" s="68"/>
      <c r="N73" s="68"/>
      <c r="O73" s="68"/>
      <c r="P73" s="12"/>
      <c r="Q73" s="12"/>
    </row>
    <row r="74" spans="1:17" ht="15" x14ac:dyDescent="0.25">
      <c r="A74" s="24"/>
      <c r="B74" s="22" t="s">
        <v>66</v>
      </c>
      <c r="C74" s="94" t="s">
        <v>67</v>
      </c>
      <c r="D74" s="95"/>
      <c r="E74" s="34"/>
      <c r="F74" s="34"/>
      <c r="G74" s="35"/>
      <c r="H74" s="35"/>
      <c r="I74" s="24"/>
      <c r="J74" s="24"/>
      <c r="K74" s="24"/>
      <c r="L74" s="35"/>
      <c r="M74" s="68"/>
      <c r="N74" s="68"/>
      <c r="O74" s="68"/>
      <c r="P74" s="12"/>
      <c r="Q74" s="12"/>
    </row>
    <row r="75" spans="1:17" ht="15" x14ac:dyDescent="0.25">
      <c r="A75" s="24"/>
      <c r="B75" s="61">
        <v>2</v>
      </c>
      <c r="C75" s="96">
        <v>3500</v>
      </c>
      <c r="D75" s="82"/>
      <c r="E75" s="34"/>
      <c r="F75" s="34"/>
      <c r="G75" s="35"/>
      <c r="H75" s="35"/>
      <c r="I75" s="24"/>
      <c r="J75" s="24"/>
      <c r="K75" s="24"/>
      <c r="L75" s="35"/>
      <c r="M75" s="68"/>
      <c r="N75" s="68"/>
      <c r="O75" s="68"/>
      <c r="P75" s="12"/>
      <c r="Q75" s="12"/>
    </row>
    <row r="76" spans="1:17" ht="5.25" customHeight="1" x14ac:dyDescent="0.25">
      <c r="A76" s="24"/>
      <c r="B76" s="97"/>
      <c r="C76" s="93"/>
      <c r="D76" s="82"/>
      <c r="E76" s="34"/>
      <c r="F76" s="34"/>
      <c r="G76" s="35"/>
      <c r="H76" s="35"/>
      <c r="I76" s="24"/>
      <c r="J76" s="24"/>
      <c r="K76" s="24"/>
      <c r="L76" s="35"/>
      <c r="M76" s="68"/>
      <c r="N76" s="68"/>
      <c r="O76" s="68"/>
      <c r="P76" s="12"/>
      <c r="Q76" s="12"/>
    </row>
    <row r="77" spans="1:17" ht="15" x14ac:dyDescent="0.25">
      <c r="A77" s="24"/>
      <c r="B77" s="98" t="s">
        <v>69</v>
      </c>
      <c r="C77" s="93"/>
      <c r="D77" s="82"/>
      <c r="E77" s="34"/>
      <c r="F77" s="34"/>
      <c r="G77" s="35"/>
      <c r="H77" s="35"/>
      <c r="I77" s="24"/>
      <c r="J77" s="24"/>
      <c r="K77" s="24"/>
      <c r="L77" s="35"/>
      <c r="M77" s="68"/>
      <c r="N77" s="68"/>
      <c r="O77" s="68"/>
      <c r="P77" s="12"/>
      <c r="Q77" s="12"/>
    </row>
    <row r="78" spans="1:17" ht="15" x14ac:dyDescent="0.25">
      <c r="A78" s="24"/>
      <c r="B78" s="99" t="s">
        <v>70</v>
      </c>
      <c r="C78" s="93"/>
      <c r="D78" s="82"/>
      <c r="E78" s="34"/>
      <c r="F78" s="34"/>
      <c r="G78" s="35"/>
      <c r="H78" s="35"/>
      <c r="I78" s="215" t="s">
        <v>227</v>
      </c>
      <c r="J78" s="24"/>
      <c r="K78" s="24"/>
      <c r="L78" s="35"/>
      <c r="M78" s="68"/>
      <c r="N78" s="68"/>
      <c r="O78" s="68"/>
      <c r="P78" s="12"/>
      <c r="Q78" s="12"/>
    </row>
    <row r="79" spans="1:17" ht="15" x14ac:dyDescent="0.25">
      <c r="A79" s="24"/>
      <c r="B79" s="53">
        <v>459</v>
      </c>
      <c r="C79" s="262" t="s">
        <v>71</v>
      </c>
      <c r="D79" s="262"/>
      <c r="E79" s="34"/>
      <c r="F79" s="34"/>
      <c r="G79" s="35"/>
      <c r="H79" s="35"/>
      <c r="I79" s="24"/>
      <c r="J79" s="24"/>
      <c r="K79" s="24"/>
      <c r="L79" s="35"/>
      <c r="M79" s="68"/>
      <c r="N79" s="68"/>
      <c r="O79" s="68"/>
      <c r="P79" s="12"/>
      <c r="Q79" s="12"/>
    </row>
    <row r="80" spans="1:17" ht="15" x14ac:dyDescent="0.25">
      <c r="A80" s="68"/>
      <c r="B80" s="100">
        <v>0.25</v>
      </c>
      <c r="C80" s="253" t="s">
        <v>72</v>
      </c>
      <c r="D80" s="253"/>
      <c r="E80" s="35"/>
      <c r="F80" s="35"/>
      <c r="G80" s="35"/>
      <c r="H80" s="35"/>
      <c r="I80" s="35"/>
      <c r="J80" s="35"/>
      <c r="K80" s="35"/>
      <c r="L80" s="35"/>
      <c r="M80" s="24"/>
      <c r="N80" s="24"/>
      <c r="O80" s="24"/>
      <c r="P80" s="7"/>
      <c r="Q80" s="7"/>
    </row>
    <row r="81" spans="1:41" ht="15" x14ac:dyDescent="0.25">
      <c r="A81" s="68"/>
      <c r="B81" s="101">
        <f>B80*B79</f>
        <v>114.75</v>
      </c>
      <c r="C81" s="253" t="s">
        <v>129</v>
      </c>
      <c r="D81" s="253"/>
      <c r="E81" s="35"/>
      <c r="F81" s="35"/>
      <c r="G81" s="35"/>
      <c r="H81" s="35"/>
      <c r="I81" s="35"/>
      <c r="J81" s="35"/>
      <c r="K81" s="35"/>
      <c r="L81" s="35"/>
      <c r="M81" s="24"/>
      <c r="N81" s="24"/>
      <c r="O81" s="24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1:41" ht="15" x14ac:dyDescent="0.25">
      <c r="A82" s="68"/>
      <c r="B82" s="102">
        <v>5.5E-2</v>
      </c>
      <c r="C82" s="263" t="s">
        <v>31</v>
      </c>
      <c r="D82" s="263"/>
      <c r="E82" s="35"/>
      <c r="F82" s="35"/>
      <c r="G82" s="35"/>
      <c r="H82" s="35"/>
      <c r="I82" s="68"/>
      <c r="J82" s="68"/>
      <c r="K82" s="35"/>
      <c r="L82" s="35"/>
      <c r="M82" s="24"/>
      <c r="N82" s="24"/>
      <c r="O82" s="24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1:41" ht="15" x14ac:dyDescent="0.25">
      <c r="A83" s="68"/>
      <c r="B83" s="101">
        <f>B81/B82</f>
        <v>2086.3636363636365</v>
      </c>
      <c r="C83" s="257" t="s">
        <v>32</v>
      </c>
      <c r="D83" s="257"/>
      <c r="E83" s="103"/>
      <c r="F83" s="35"/>
      <c r="G83" s="35"/>
      <c r="H83" s="35"/>
      <c r="I83" s="68"/>
      <c r="J83" s="68"/>
      <c r="K83" s="35"/>
      <c r="L83" s="35"/>
      <c r="M83" s="24"/>
      <c r="N83" s="24"/>
      <c r="O83" s="24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</row>
    <row r="84" spans="1:41" ht="15" x14ac:dyDescent="0.25">
      <c r="A84" s="68"/>
      <c r="B84" s="104">
        <f>B83/(B86*B87)</f>
        <v>0.49675324675324678</v>
      </c>
      <c r="C84" s="255" t="s">
        <v>33</v>
      </c>
      <c r="D84" s="255"/>
      <c r="E84" s="35"/>
      <c r="F84" s="75"/>
      <c r="G84" s="35"/>
      <c r="H84" s="35"/>
      <c r="I84" s="68"/>
      <c r="J84" s="68"/>
      <c r="K84" s="35"/>
      <c r="L84" s="35"/>
      <c r="M84" s="24"/>
      <c r="N84" s="24"/>
      <c r="O84" s="24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</row>
    <row r="85" spans="1:41" ht="4.5" customHeight="1" x14ac:dyDescent="0.25">
      <c r="A85" s="68"/>
      <c r="B85" s="35"/>
      <c r="C85" s="35"/>
      <c r="D85" s="35"/>
      <c r="E85" s="35"/>
      <c r="F85" s="75"/>
      <c r="G85" s="35"/>
      <c r="H85" s="35"/>
      <c r="I85" s="68"/>
      <c r="J85" s="68"/>
      <c r="K85" s="35"/>
      <c r="L85" s="35"/>
      <c r="M85" s="24"/>
      <c r="N85" s="24"/>
      <c r="O85" s="24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</row>
    <row r="86" spans="1:41" ht="15" x14ac:dyDescent="0.25">
      <c r="A86" s="24"/>
      <c r="B86" s="107">
        <v>3500</v>
      </c>
      <c r="C86" s="256" t="s">
        <v>35</v>
      </c>
      <c r="D86" s="256"/>
      <c r="E86" s="35"/>
      <c r="F86" s="75"/>
      <c r="G86" s="95"/>
      <c r="H86" s="95"/>
      <c r="I86" s="24"/>
      <c r="J86" s="24"/>
      <c r="K86" s="95"/>
      <c r="L86" s="95"/>
      <c r="M86" s="24"/>
      <c r="N86" s="24"/>
      <c r="O86" s="24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</row>
    <row r="87" spans="1:41" ht="15" x14ac:dyDescent="0.25">
      <c r="A87" s="24"/>
      <c r="B87" s="107">
        <v>1.2</v>
      </c>
      <c r="C87" s="253" t="s">
        <v>73</v>
      </c>
      <c r="D87" s="253"/>
      <c r="E87" s="95"/>
      <c r="F87" s="95"/>
      <c r="G87" s="95"/>
      <c r="H87" s="95"/>
      <c r="I87" s="24"/>
      <c r="J87" s="24"/>
      <c r="K87" s="95"/>
      <c r="L87" s="95"/>
      <c r="M87" s="24"/>
      <c r="N87" s="24"/>
      <c r="O87" s="24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</row>
    <row r="88" spans="1:41" x14ac:dyDescent="0.2">
      <c r="A88" s="24"/>
      <c r="B88" s="108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</row>
    <row r="89" spans="1:4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1:4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</row>
    <row r="91" spans="1:4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1:4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</row>
  </sheetData>
  <mergeCells count="31">
    <mergeCell ref="E16:F17"/>
    <mergeCell ref="G43:G50"/>
    <mergeCell ref="H45:H46"/>
    <mergeCell ref="H19:I19"/>
    <mergeCell ref="G20:I20"/>
    <mergeCell ref="G28:G35"/>
    <mergeCell ref="H30:H31"/>
    <mergeCell ref="H37:H38"/>
    <mergeCell ref="I37:I38"/>
    <mergeCell ref="C81:D81"/>
    <mergeCell ref="C80:D80"/>
    <mergeCell ref="B50:C50"/>
    <mergeCell ref="E31:F31"/>
    <mergeCell ref="H63:I63"/>
    <mergeCell ref="D62:E62"/>
    <mergeCell ref="H62:I62"/>
    <mergeCell ref="D50:F50"/>
    <mergeCell ref="B9:C9"/>
    <mergeCell ref="C84:D84"/>
    <mergeCell ref="C86:D86"/>
    <mergeCell ref="B16:D16"/>
    <mergeCell ref="C83:D83"/>
    <mergeCell ref="B12:F12"/>
    <mergeCell ref="B14:F14"/>
    <mergeCell ref="B13:F13"/>
    <mergeCell ref="D53:F53"/>
    <mergeCell ref="D63:E63"/>
    <mergeCell ref="C17:D17"/>
    <mergeCell ref="C79:D79"/>
    <mergeCell ref="C82:D82"/>
    <mergeCell ref="C87:D87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1"/>
  <sheetViews>
    <sheetView showGridLines="0" workbookViewId="0">
      <selection activeCell="F24" sqref="F24"/>
    </sheetView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3.28515625" style="1" bestFit="1" customWidth="1"/>
    <col min="5" max="5" width="17" style="1" bestFit="1" customWidth="1"/>
    <col min="6" max="6" width="11.85546875" style="1" bestFit="1" customWidth="1"/>
    <col min="7" max="7" width="16.28515625" style="1" bestFit="1" customWidth="1"/>
    <col min="8" max="8" width="16.42578125" style="1" bestFit="1" customWidth="1"/>
    <col min="9" max="9" width="14.28515625" style="1" bestFit="1" customWidth="1"/>
    <col min="10" max="10" width="10" style="1" bestFit="1" customWidth="1"/>
    <col min="11" max="11" width="16.42578125" style="1" customWidth="1"/>
    <col min="12" max="16384" width="9.140625" style="1"/>
  </cols>
  <sheetData>
    <row r="1" spans="1:17" ht="3" customHeight="1" x14ac:dyDescent="0.2"/>
    <row r="2" spans="1:17" ht="12" customHeight="1" x14ac:dyDescent="0.25">
      <c r="A2" s="3"/>
      <c r="B2" s="109" t="s">
        <v>37</v>
      </c>
      <c r="C2" s="109" t="s">
        <v>118</v>
      </c>
      <c r="D2" s="21"/>
      <c r="E2" s="116" t="s">
        <v>49</v>
      </c>
      <c r="F2" s="23">
        <v>40820</v>
      </c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" customHeight="1" x14ac:dyDescent="0.25">
      <c r="A3" s="3"/>
      <c r="B3" s="109" t="s">
        <v>38</v>
      </c>
      <c r="C3" s="109" t="s">
        <v>119</v>
      </c>
      <c r="D3" s="21"/>
      <c r="E3" s="21"/>
      <c r="F3" s="21"/>
      <c r="G3" s="24"/>
      <c r="H3" s="24"/>
      <c r="I3" s="215" t="s">
        <v>229</v>
      </c>
      <c r="J3" s="24"/>
      <c r="K3" s="24"/>
      <c r="L3" s="24"/>
      <c r="M3" s="24"/>
      <c r="N3" s="24"/>
      <c r="O3" s="24"/>
      <c r="P3" s="24"/>
      <c r="Q3" s="24"/>
    </row>
    <row r="4" spans="1:17" ht="12" customHeight="1" x14ac:dyDescent="0.25">
      <c r="A4" s="3"/>
      <c r="B4" s="109" t="s">
        <v>39</v>
      </c>
      <c r="C4" s="109">
        <v>1</v>
      </c>
      <c r="D4" s="21"/>
      <c r="E4" s="21"/>
      <c r="F4" s="21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3.75" customHeight="1" x14ac:dyDescent="0.25">
      <c r="A5" s="3"/>
      <c r="B5" s="21"/>
      <c r="C5" s="21"/>
      <c r="D5" s="21"/>
      <c r="E5" s="21"/>
      <c r="F5" s="21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" customHeight="1" x14ac:dyDescent="0.25">
      <c r="A6" s="3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24"/>
      <c r="H6" s="109" t="s">
        <v>149</v>
      </c>
      <c r="I6" s="109" t="s">
        <v>150</v>
      </c>
      <c r="J6" s="109" t="s">
        <v>151</v>
      </c>
      <c r="K6" s="24"/>
      <c r="L6" s="24"/>
      <c r="M6" s="24"/>
      <c r="N6" s="24"/>
      <c r="O6" s="24"/>
      <c r="P6" s="24"/>
      <c r="Q6" s="24"/>
    </row>
    <row r="7" spans="1:17" ht="12" customHeight="1" x14ac:dyDescent="0.25">
      <c r="A7" s="3"/>
      <c r="B7" s="109" t="s">
        <v>124</v>
      </c>
      <c r="C7" s="110">
        <v>104</v>
      </c>
      <c r="D7" s="109" t="s">
        <v>47</v>
      </c>
      <c r="E7" s="53">
        <v>25</v>
      </c>
      <c r="F7" s="27">
        <f>C7*E7</f>
        <v>2600</v>
      </c>
      <c r="G7" s="24"/>
      <c r="H7" s="141">
        <v>3.94</v>
      </c>
      <c r="I7" s="56">
        <f>F7*H7</f>
        <v>10244</v>
      </c>
      <c r="J7" s="28">
        <f>I7/$I$9</f>
        <v>0.38182207851505351</v>
      </c>
      <c r="K7" s="24"/>
      <c r="L7" s="24"/>
      <c r="M7" s="24"/>
      <c r="N7" s="24"/>
      <c r="O7" s="24"/>
      <c r="P7" s="24"/>
      <c r="Q7" s="24"/>
    </row>
    <row r="8" spans="1:17" ht="12" customHeight="1" x14ac:dyDescent="0.25">
      <c r="A8" s="3"/>
      <c r="B8" s="109" t="s">
        <v>123</v>
      </c>
      <c r="C8" s="110">
        <v>163</v>
      </c>
      <c r="D8" s="109" t="s">
        <v>47</v>
      </c>
      <c r="E8" s="53">
        <v>25</v>
      </c>
      <c r="F8" s="27">
        <f>C8*E8</f>
        <v>4075</v>
      </c>
      <c r="G8" s="69" t="s">
        <v>125</v>
      </c>
      <c r="H8" s="141">
        <v>4.07</v>
      </c>
      <c r="I8" s="56">
        <f>F8*H8</f>
        <v>16585.25</v>
      </c>
      <c r="J8" s="28">
        <f t="shared" ref="J8:J9" si="0">I8/$I$9</f>
        <v>0.61817792148494644</v>
      </c>
      <c r="K8" s="24"/>
      <c r="L8" s="24"/>
      <c r="M8" s="24"/>
      <c r="N8" s="24"/>
      <c r="O8" s="24"/>
      <c r="P8" s="24"/>
      <c r="Q8" s="24"/>
    </row>
    <row r="9" spans="1:17" ht="12" customHeight="1" x14ac:dyDescent="0.25">
      <c r="A9" s="3"/>
      <c r="B9" s="109" t="s">
        <v>120</v>
      </c>
      <c r="C9" s="110">
        <v>918</v>
      </c>
      <c r="D9" s="109" t="s">
        <v>121</v>
      </c>
      <c r="E9" s="96">
        <v>3500</v>
      </c>
      <c r="F9" s="134">
        <f>C9/E9</f>
        <v>0.26228571428571429</v>
      </c>
      <c r="G9" s="135" t="s">
        <v>126</v>
      </c>
      <c r="H9" s="21"/>
      <c r="I9" s="56">
        <f>SUM(I7:I8)</f>
        <v>26829.25</v>
      </c>
      <c r="J9" s="28">
        <f t="shared" si="0"/>
        <v>1</v>
      </c>
      <c r="K9" s="24"/>
      <c r="L9" s="24"/>
      <c r="M9" s="24"/>
      <c r="N9" s="24"/>
      <c r="O9" s="24"/>
      <c r="P9" s="24"/>
      <c r="Q9" s="24"/>
    </row>
    <row r="10" spans="1:17" ht="12" customHeight="1" x14ac:dyDescent="0.25">
      <c r="A10" s="3"/>
      <c r="B10" s="109" t="s">
        <v>120</v>
      </c>
      <c r="C10" s="110"/>
      <c r="D10" s="109" t="s">
        <v>121</v>
      </c>
      <c r="E10" s="96">
        <v>3500</v>
      </c>
      <c r="F10" s="134">
        <f t="shared" ref="F10:F14" si="1">C10/E10</f>
        <v>0</v>
      </c>
      <c r="G10" s="135" t="s">
        <v>126</v>
      </c>
      <c r="H10" s="21"/>
      <c r="I10" s="21"/>
      <c r="J10" s="21"/>
      <c r="K10" s="24"/>
      <c r="L10" s="24"/>
      <c r="M10" s="24"/>
      <c r="N10" s="24"/>
      <c r="O10" s="24"/>
      <c r="P10" s="24"/>
      <c r="Q10" s="24"/>
    </row>
    <row r="11" spans="1:17" ht="12" customHeight="1" x14ac:dyDescent="0.25">
      <c r="A11" s="3"/>
      <c r="B11" s="109" t="s">
        <v>120</v>
      </c>
      <c r="C11" s="110"/>
      <c r="D11" s="109" t="s">
        <v>121</v>
      </c>
      <c r="E11" s="96">
        <v>3500</v>
      </c>
      <c r="F11" s="134">
        <f t="shared" si="1"/>
        <v>0</v>
      </c>
      <c r="G11" s="135" t="s">
        <v>126</v>
      </c>
      <c r="H11" s="21"/>
      <c r="I11" s="21"/>
      <c r="J11" s="21"/>
      <c r="K11" s="24"/>
      <c r="L11" s="24"/>
      <c r="M11" s="24"/>
      <c r="N11" s="24"/>
      <c r="O11" s="24"/>
      <c r="P11" s="24"/>
      <c r="Q11" s="24"/>
    </row>
    <row r="12" spans="1:17" ht="12" customHeight="1" x14ac:dyDescent="0.25">
      <c r="A12" s="3"/>
      <c r="B12" s="109" t="s">
        <v>120</v>
      </c>
      <c r="C12" s="110"/>
      <c r="D12" s="109" t="s">
        <v>121</v>
      </c>
      <c r="E12" s="96">
        <v>3500</v>
      </c>
      <c r="F12" s="134">
        <f t="shared" si="1"/>
        <v>0</v>
      </c>
      <c r="G12" s="135" t="s">
        <v>126</v>
      </c>
      <c r="H12" s="21"/>
      <c r="I12" s="21"/>
      <c r="J12" s="21"/>
      <c r="K12" s="24"/>
      <c r="L12" s="24"/>
      <c r="M12" s="24"/>
      <c r="N12" s="24"/>
      <c r="O12" s="24"/>
      <c r="P12" s="24"/>
      <c r="Q12" s="24"/>
    </row>
    <row r="13" spans="1:17" ht="12" customHeight="1" x14ac:dyDescent="0.25">
      <c r="A13" s="3"/>
      <c r="B13" s="109" t="s">
        <v>120</v>
      </c>
      <c r="C13" s="110"/>
      <c r="D13" s="109" t="s">
        <v>121</v>
      </c>
      <c r="E13" s="96">
        <v>3500</v>
      </c>
      <c r="F13" s="134">
        <f t="shared" si="1"/>
        <v>0</v>
      </c>
      <c r="G13" s="135" t="s">
        <v>126</v>
      </c>
      <c r="H13" s="21"/>
      <c r="I13" s="21"/>
      <c r="J13" s="21"/>
      <c r="K13" s="24"/>
      <c r="L13" s="24"/>
      <c r="M13" s="24"/>
      <c r="N13" s="24"/>
      <c r="O13" s="24"/>
      <c r="P13" s="24"/>
      <c r="Q13" s="24"/>
    </row>
    <row r="14" spans="1:17" ht="12" customHeight="1" x14ac:dyDescent="0.25">
      <c r="A14" s="3"/>
      <c r="B14" s="109" t="s">
        <v>120</v>
      </c>
      <c r="C14" s="110"/>
      <c r="D14" s="109" t="s">
        <v>121</v>
      </c>
      <c r="E14" s="96">
        <v>3500</v>
      </c>
      <c r="F14" s="134">
        <f t="shared" si="1"/>
        <v>0</v>
      </c>
      <c r="G14" s="135" t="s">
        <v>126</v>
      </c>
      <c r="H14" s="21"/>
      <c r="I14" s="21"/>
      <c r="J14" s="21"/>
      <c r="K14" s="24"/>
      <c r="L14" s="24"/>
      <c r="M14" s="24"/>
      <c r="N14" s="24"/>
      <c r="O14" s="24"/>
      <c r="P14" s="24"/>
      <c r="Q14" s="24"/>
    </row>
    <row r="15" spans="1:17" ht="3" customHeight="1" x14ac:dyDescent="0.25">
      <c r="A15" s="3"/>
      <c r="B15" s="21"/>
      <c r="C15" s="21"/>
      <c r="D15" s="21"/>
      <c r="E15" s="24"/>
      <c r="F15" s="24"/>
      <c r="G15" s="24"/>
      <c r="H15" s="21"/>
      <c r="I15" s="21"/>
      <c r="J15" s="21"/>
      <c r="K15" s="24"/>
      <c r="L15" s="24"/>
      <c r="M15" s="24"/>
      <c r="N15" s="24"/>
      <c r="O15" s="24"/>
      <c r="P15" s="24"/>
      <c r="Q15" s="24"/>
    </row>
    <row r="16" spans="1:17" ht="12" customHeight="1" x14ac:dyDescent="0.25">
      <c r="A16" s="3"/>
      <c r="B16" s="64" t="s">
        <v>51</v>
      </c>
      <c r="C16" s="65"/>
      <c r="D16" s="66"/>
      <c r="E16" s="136" t="s">
        <v>36</v>
      </c>
      <c r="F16" s="137">
        <f>SUM(F9:F14)</f>
        <v>0.26228571428571429</v>
      </c>
      <c r="G16" s="24"/>
      <c r="H16" s="109" t="s">
        <v>153</v>
      </c>
      <c r="I16" s="109" t="s">
        <v>152</v>
      </c>
      <c r="J16" s="21"/>
      <c r="K16" s="24"/>
      <c r="L16" s="24"/>
      <c r="M16" s="24"/>
      <c r="N16" s="24"/>
      <c r="O16" s="24"/>
      <c r="P16" s="24"/>
      <c r="Q16" s="24"/>
    </row>
    <row r="17" spans="1:17" ht="12" customHeight="1" x14ac:dyDescent="0.25">
      <c r="A17" s="3"/>
      <c r="B17" s="247" t="s">
        <v>286</v>
      </c>
      <c r="C17" s="248"/>
      <c r="D17" s="248"/>
      <c r="E17" s="248"/>
      <c r="F17" s="249"/>
      <c r="G17" s="24"/>
      <c r="H17" s="109" t="s">
        <v>124</v>
      </c>
      <c r="I17" s="28"/>
      <c r="J17" s="21"/>
      <c r="K17" s="24"/>
      <c r="L17" s="24"/>
      <c r="M17" s="24"/>
      <c r="N17" s="24"/>
      <c r="O17" s="24"/>
      <c r="P17" s="24"/>
      <c r="Q17" s="24"/>
    </row>
    <row r="18" spans="1:17" ht="15.75" customHeight="1" x14ac:dyDescent="0.25">
      <c r="A18" s="3"/>
      <c r="B18" s="247" t="s">
        <v>220</v>
      </c>
      <c r="C18" s="248"/>
      <c r="D18" s="248"/>
      <c r="E18" s="248"/>
      <c r="F18" s="249"/>
      <c r="G18" s="24"/>
      <c r="H18" s="109" t="s">
        <v>123</v>
      </c>
      <c r="I18" s="28"/>
      <c r="J18" s="21"/>
      <c r="K18" s="24"/>
      <c r="L18" s="24"/>
      <c r="M18" s="24"/>
      <c r="N18" s="24"/>
      <c r="O18" s="24"/>
      <c r="P18" s="24"/>
      <c r="Q18" s="24"/>
    </row>
    <row r="19" spans="1:17" ht="12.75" customHeight="1" x14ac:dyDescent="0.25">
      <c r="A19" s="3"/>
      <c r="B19" s="250" t="s">
        <v>158</v>
      </c>
      <c r="C19" s="251"/>
      <c r="D19" s="251"/>
      <c r="E19" s="251"/>
      <c r="F19" s="252"/>
      <c r="G19" s="24"/>
      <c r="H19" s="34"/>
      <c r="I19" s="28">
        <f>SUM(I17:I18)</f>
        <v>0</v>
      </c>
      <c r="J19" s="21"/>
      <c r="K19" s="24"/>
      <c r="L19" s="24"/>
      <c r="M19" s="24"/>
      <c r="N19" s="24"/>
      <c r="O19" s="24"/>
      <c r="P19" s="24"/>
      <c r="Q19" s="24"/>
    </row>
    <row r="20" spans="1:17" ht="4.5" customHeight="1" x14ac:dyDescent="0.25">
      <c r="A20" s="3"/>
      <c r="B20" s="29"/>
      <c r="C20" s="29"/>
      <c r="D20" s="29"/>
      <c r="E20" s="29"/>
      <c r="F20" s="29"/>
      <c r="G20" s="67"/>
      <c r="H20" s="138"/>
      <c r="I20" s="138"/>
      <c r="J20" s="68"/>
      <c r="K20" s="24"/>
      <c r="L20" s="24"/>
      <c r="M20" s="24"/>
      <c r="N20" s="24"/>
      <c r="O20" s="24"/>
      <c r="P20" s="24"/>
      <c r="Q20" s="24"/>
    </row>
    <row r="21" spans="1:17" ht="12" customHeight="1" x14ac:dyDescent="0.25">
      <c r="A21" s="3"/>
      <c r="B21" s="245" t="s">
        <v>3</v>
      </c>
      <c r="C21" s="245"/>
      <c r="D21" s="245"/>
      <c r="E21" s="34"/>
      <c r="F21" s="34"/>
      <c r="G21" s="118" t="s">
        <v>169</v>
      </c>
      <c r="H21" s="273" t="s">
        <v>170</v>
      </c>
      <c r="I21" s="273"/>
      <c r="J21" s="24"/>
      <c r="K21" s="35"/>
      <c r="L21" s="35"/>
      <c r="M21" s="68"/>
      <c r="N21" s="68"/>
      <c r="O21" s="68"/>
      <c r="P21" s="68"/>
      <c r="Q21" s="68"/>
    </row>
    <row r="22" spans="1:17" ht="12" customHeight="1" x14ac:dyDescent="0.25">
      <c r="A22" s="3"/>
      <c r="B22" s="36" t="s">
        <v>4</v>
      </c>
      <c r="C22" s="261">
        <v>51.47</v>
      </c>
      <c r="D22" s="261"/>
      <c r="E22" s="34"/>
      <c r="F22" s="34"/>
      <c r="G22" s="274" t="s">
        <v>171</v>
      </c>
      <c r="H22" s="274"/>
      <c r="I22" s="274"/>
      <c r="J22" s="35"/>
      <c r="K22" s="35"/>
      <c r="L22" s="35"/>
      <c r="M22" s="68"/>
      <c r="N22" s="68"/>
      <c r="O22" s="68"/>
      <c r="P22" s="68"/>
      <c r="Q22" s="68"/>
    </row>
    <row r="23" spans="1:17" ht="3" customHeight="1" x14ac:dyDescent="0.25">
      <c r="A23" s="3"/>
      <c r="B23" s="34"/>
      <c r="C23" s="34"/>
      <c r="D23" s="34"/>
      <c r="E23" s="34"/>
      <c r="F23" s="34"/>
      <c r="G23" s="34"/>
      <c r="H23" s="35"/>
      <c r="I23" s="35"/>
      <c r="J23" s="35"/>
      <c r="K23" s="35"/>
      <c r="L23" s="35"/>
      <c r="M23" s="68"/>
      <c r="N23" s="68"/>
      <c r="O23" s="68"/>
      <c r="P23" s="68"/>
      <c r="Q23" s="68"/>
    </row>
    <row r="24" spans="1:17" ht="15.75" x14ac:dyDescent="0.25">
      <c r="A24" s="3"/>
      <c r="B24" s="40" t="s">
        <v>57</v>
      </c>
      <c r="C24" s="122">
        <v>23</v>
      </c>
      <c r="D24" s="34"/>
      <c r="E24" s="34"/>
      <c r="F24" s="34"/>
      <c r="G24" s="69" t="s">
        <v>172</v>
      </c>
      <c r="H24" s="69" t="s">
        <v>173</v>
      </c>
      <c r="I24" s="69" t="s">
        <v>92</v>
      </c>
      <c r="J24" s="69" t="s">
        <v>177</v>
      </c>
      <c r="K24" s="35"/>
      <c r="L24" s="35"/>
      <c r="M24" s="68"/>
      <c r="N24" s="68"/>
      <c r="O24" s="68"/>
      <c r="P24" s="68"/>
      <c r="Q24" s="68"/>
    </row>
    <row r="25" spans="1:17" ht="15.75" x14ac:dyDescent="0.25">
      <c r="A25" s="3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69" t="s">
        <v>281</v>
      </c>
      <c r="H25" s="77">
        <v>80</v>
      </c>
      <c r="I25" s="119">
        <f>(G44+H43)*2</f>
        <v>402</v>
      </c>
      <c r="J25" s="119" t="s">
        <v>174</v>
      </c>
      <c r="K25" s="35"/>
      <c r="L25" s="35"/>
      <c r="M25" s="68"/>
      <c r="N25" s="68"/>
      <c r="O25" s="68"/>
      <c r="P25" s="68"/>
      <c r="Q25" s="68"/>
    </row>
    <row r="26" spans="1:17" ht="15.75" x14ac:dyDescent="0.25">
      <c r="A26" s="3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69" t="s">
        <v>282</v>
      </c>
      <c r="H26" s="77">
        <v>85</v>
      </c>
      <c r="I26" s="130">
        <f>G30</f>
        <v>126</v>
      </c>
      <c r="J26" s="119" t="s">
        <v>176</v>
      </c>
      <c r="K26" s="35"/>
      <c r="L26" s="35"/>
      <c r="M26" s="68"/>
      <c r="N26" s="68"/>
      <c r="O26" s="68"/>
      <c r="P26" s="68"/>
      <c r="Q26" s="68"/>
    </row>
    <row r="27" spans="1:17" ht="15.75" x14ac:dyDescent="0.25">
      <c r="A27" s="3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34"/>
      <c r="H27" s="119" t="s">
        <v>178</v>
      </c>
      <c r="I27" s="119">
        <f>SUM(I25:I26)</f>
        <v>528</v>
      </c>
      <c r="J27" s="35"/>
      <c r="K27" s="35"/>
      <c r="L27" s="35"/>
      <c r="M27" s="68"/>
      <c r="N27" s="68"/>
      <c r="O27" s="68"/>
      <c r="P27" s="68"/>
      <c r="Q27" s="68"/>
    </row>
    <row r="28" spans="1:17" ht="15.75" x14ac:dyDescent="0.25">
      <c r="A28" s="3"/>
      <c r="B28" s="34"/>
      <c r="C28" s="34"/>
      <c r="D28" s="41" t="s">
        <v>5</v>
      </c>
      <c r="E28" s="43">
        <f>SUM(E26:E27)</f>
        <v>200</v>
      </c>
      <c r="F28" s="34"/>
      <c r="G28" s="34"/>
      <c r="H28" s="125">
        <v>81</v>
      </c>
      <c r="I28" s="35"/>
      <c r="J28" s="35"/>
      <c r="K28" s="35"/>
      <c r="L28" s="35"/>
      <c r="M28" s="68"/>
      <c r="N28" s="68"/>
      <c r="O28" s="68"/>
      <c r="P28" s="68"/>
      <c r="Q28" s="68"/>
    </row>
    <row r="29" spans="1:17" ht="2.25" customHeight="1" x14ac:dyDescent="0.25">
      <c r="A29" s="3"/>
      <c r="B29" s="34"/>
      <c r="C29" s="34"/>
      <c r="D29" s="29"/>
      <c r="E29" s="44"/>
      <c r="F29" s="34"/>
      <c r="G29" s="34"/>
      <c r="H29" s="35"/>
      <c r="I29" s="35"/>
      <c r="J29" s="35"/>
      <c r="K29" s="35"/>
      <c r="L29" s="35"/>
      <c r="M29" s="68"/>
      <c r="N29" s="68"/>
      <c r="O29" s="68"/>
      <c r="P29" s="68"/>
      <c r="Q29" s="68"/>
    </row>
    <row r="30" spans="1:17" ht="15.75" x14ac:dyDescent="0.25">
      <c r="A30" s="3"/>
      <c r="B30" s="36" t="s">
        <v>9</v>
      </c>
      <c r="C30" s="110">
        <v>0</v>
      </c>
      <c r="D30" s="36" t="s">
        <v>7</v>
      </c>
      <c r="E30" s="34"/>
      <c r="F30" s="34"/>
      <c r="G30" s="271">
        <v>126</v>
      </c>
      <c r="H30" s="71"/>
      <c r="I30" s="35"/>
      <c r="J30" s="35"/>
      <c r="K30" s="35"/>
      <c r="L30" s="35"/>
      <c r="M30" s="68"/>
      <c r="N30" s="68"/>
      <c r="O30" s="68"/>
      <c r="P30" s="68"/>
      <c r="Q30" s="68"/>
    </row>
    <row r="31" spans="1:17" ht="15.75" x14ac:dyDescent="0.25">
      <c r="A31" s="3"/>
      <c r="B31" s="36" t="s">
        <v>10</v>
      </c>
      <c r="C31" s="110">
        <v>21</v>
      </c>
      <c r="D31" s="36" t="s">
        <v>8</v>
      </c>
      <c r="E31" s="34"/>
      <c r="F31" s="34"/>
      <c r="G31" s="271"/>
      <c r="H31" s="72"/>
      <c r="I31" s="35"/>
      <c r="J31" s="35"/>
      <c r="K31" s="35"/>
      <c r="L31" s="35"/>
      <c r="M31" s="68"/>
      <c r="N31" s="68"/>
      <c r="O31" s="68"/>
      <c r="P31" s="68"/>
      <c r="Q31" s="68"/>
    </row>
    <row r="32" spans="1:17" ht="15.75" x14ac:dyDescent="0.25">
      <c r="A32" s="3"/>
      <c r="B32" s="41" t="s">
        <v>11</v>
      </c>
      <c r="C32" s="41">
        <f>SUM(C30:C31)</f>
        <v>21</v>
      </c>
      <c r="D32" s="36" t="s">
        <v>8</v>
      </c>
      <c r="E32" s="34"/>
      <c r="F32" s="34"/>
      <c r="G32" s="271"/>
      <c r="H32" s="275" t="s">
        <v>283</v>
      </c>
      <c r="I32" s="35"/>
      <c r="J32" s="35"/>
      <c r="K32" s="35"/>
      <c r="L32" s="35"/>
      <c r="M32" s="68"/>
      <c r="N32" s="68"/>
      <c r="O32" s="68"/>
      <c r="P32" s="68"/>
      <c r="Q32" s="68"/>
    </row>
    <row r="33" spans="1:17" ht="6" customHeight="1" x14ac:dyDescent="0.25">
      <c r="A33" s="3"/>
      <c r="B33" s="29"/>
      <c r="C33" s="29"/>
      <c r="D33" s="34"/>
      <c r="E33" s="34"/>
      <c r="F33" s="34"/>
      <c r="G33" s="271"/>
      <c r="H33" s="275"/>
      <c r="I33" s="35"/>
      <c r="J33" s="35"/>
      <c r="K33" s="35"/>
      <c r="L33" s="35"/>
      <c r="M33" s="68"/>
      <c r="N33" s="68"/>
      <c r="O33" s="68"/>
      <c r="P33" s="68"/>
      <c r="Q33" s="68"/>
    </row>
    <row r="34" spans="1:17" ht="15.75" x14ac:dyDescent="0.25">
      <c r="A34" s="3"/>
      <c r="B34" s="41" t="s">
        <v>12</v>
      </c>
      <c r="C34" s="32">
        <v>20</v>
      </c>
      <c r="D34" s="36" t="s">
        <v>8</v>
      </c>
      <c r="E34" s="34"/>
      <c r="F34" s="34"/>
      <c r="G34" s="271"/>
      <c r="H34" s="72"/>
      <c r="I34" s="34"/>
      <c r="J34" s="35"/>
      <c r="K34" s="35"/>
      <c r="L34" s="35"/>
      <c r="M34" s="68"/>
      <c r="N34" s="68"/>
      <c r="O34" s="68"/>
      <c r="P34" s="68"/>
      <c r="Q34" s="68"/>
    </row>
    <row r="35" spans="1:17" ht="15.75" x14ac:dyDescent="0.25">
      <c r="A35" s="3"/>
      <c r="B35" s="41" t="s">
        <v>128</v>
      </c>
      <c r="C35" s="32">
        <v>0.25</v>
      </c>
      <c r="D35" s="34"/>
      <c r="E35" s="34"/>
      <c r="F35" s="34"/>
      <c r="G35" s="271"/>
      <c r="H35" s="72"/>
      <c r="I35" s="35"/>
      <c r="J35" s="35"/>
      <c r="K35" s="35"/>
      <c r="L35" s="35"/>
      <c r="M35" s="68"/>
      <c r="N35" s="68"/>
      <c r="O35" s="68"/>
      <c r="P35" s="68"/>
      <c r="Q35" s="68"/>
    </row>
    <row r="36" spans="1:17" ht="15.75" x14ac:dyDescent="0.25">
      <c r="A36" s="3"/>
      <c r="B36" s="36" t="s">
        <v>13</v>
      </c>
      <c r="C36" s="46">
        <f>C34/C47</f>
        <v>0.11173184357541899</v>
      </c>
      <c r="D36" s="34"/>
      <c r="E36" s="34"/>
      <c r="F36" s="34"/>
      <c r="G36" s="271"/>
      <c r="H36" s="72"/>
      <c r="I36" s="35"/>
      <c r="J36" s="35"/>
      <c r="K36" s="35"/>
      <c r="L36" s="35"/>
      <c r="M36" s="68"/>
      <c r="N36" s="68"/>
      <c r="O36" s="68"/>
      <c r="P36" s="68"/>
      <c r="Q36" s="68"/>
    </row>
    <row r="37" spans="1:17" ht="15.75" x14ac:dyDescent="0.25">
      <c r="A37" s="3"/>
      <c r="B37" s="41" t="s">
        <v>13</v>
      </c>
      <c r="C37" s="47">
        <f>1-(C35+C36)</f>
        <v>0.63826815642458101</v>
      </c>
      <c r="D37" s="34"/>
      <c r="E37" s="34"/>
      <c r="F37" s="34"/>
      <c r="G37" s="271"/>
      <c r="H37" s="74"/>
      <c r="I37" s="35"/>
      <c r="J37" s="35"/>
      <c r="K37" s="35"/>
      <c r="L37" s="35"/>
      <c r="M37" s="68"/>
      <c r="N37" s="68"/>
      <c r="O37" s="68"/>
      <c r="P37" s="68"/>
      <c r="Q37" s="68"/>
    </row>
    <row r="38" spans="1:17" ht="15.75" x14ac:dyDescent="0.25">
      <c r="A38" s="3"/>
      <c r="B38" s="41" t="s">
        <v>110</v>
      </c>
      <c r="C38" s="48">
        <f>F80</f>
        <v>4.9565821256038634E-3</v>
      </c>
      <c r="D38" s="34"/>
      <c r="E38" s="34"/>
      <c r="F38" s="34"/>
      <c r="G38" s="34"/>
      <c r="H38" s="35"/>
      <c r="I38" s="35"/>
      <c r="J38" s="35"/>
      <c r="K38" s="35"/>
      <c r="L38" s="35"/>
      <c r="M38" s="68"/>
      <c r="N38" s="68"/>
      <c r="O38" s="68"/>
      <c r="P38" s="68"/>
      <c r="Q38" s="68"/>
    </row>
    <row r="39" spans="1:17" ht="15.75" x14ac:dyDescent="0.25">
      <c r="A39" s="3"/>
      <c r="B39" s="41" t="s">
        <v>14</v>
      </c>
      <c r="C39" s="47">
        <f>1-(C38)</f>
        <v>0.9950434178743961</v>
      </c>
      <c r="D39" s="34"/>
      <c r="E39" s="34"/>
      <c r="F39" s="34"/>
      <c r="G39" s="34"/>
      <c r="H39" s="283" t="s">
        <v>281</v>
      </c>
      <c r="I39" s="278">
        <v>80</v>
      </c>
      <c r="J39" s="35"/>
      <c r="K39" s="35"/>
      <c r="L39" s="35"/>
      <c r="M39" s="68"/>
      <c r="N39" s="68"/>
      <c r="O39" s="68"/>
      <c r="P39" s="68"/>
      <c r="Q39" s="68"/>
    </row>
    <row r="40" spans="1:17" ht="15.75" x14ac:dyDescent="0.25">
      <c r="A40" s="3"/>
      <c r="B40" s="41" t="s">
        <v>15</v>
      </c>
      <c r="C40" s="133">
        <v>0</v>
      </c>
      <c r="D40" s="34"/>
      <c r="E40" s="34"/>
      <c r="F40" s="34"/>
      <c r="G40" s="34"/>
      <c r="H40" s="284"/>
      <c r="I40" s="278"/>
      <c r="J40" s="35"/>
      <c r="K40" s="35"/>
      <c r="L40" s="35"/>
      <c r="M40" s="68"/>
      <c r="N40" s="68"/>
      <c r="O40" s="68"/>
      <c r="P40" s="68"/>
      <c r="Q40" s="68"/>
    </row>
    <row r="41" spans="1:17" ht="15.75" x14ac:dyDescent="0.25">
      <c r="A41" s="3"/>
      <c r="B41" s="41" t="s">
        <v>221</v>
      </c>
      <c r="C41" s="133">
        <v>30</v>
      </c>
      <c r="D41" s="36" t="s">
        <v>113</v>
      </c>
      <c r="E41" s="138"/>
      <c r="F41" s="34"/>
      <c r="G41" s="34"/>
      <c r="H41" s="75" t="s">
        <v>175</v>
      </c>
      <c r="I41" s="35"/>
      <c r="J41" s="35"/>
      <c r="K41" s="35"/>
      <c r="L41" s="35"/>
      <c r="M41" s="68"/>
      <c r="N41" s="68"/>
      <c r="O41" s="68"/>
      <c r="P41" s="68"/>
      <c r="Q41" s="68"/>
    </row>
    <row r="42" spans="1:17" ht="15.75" x14ac:dyDescent="0.25">
      <c r="A42" s="3"/>
      <c r="B42" s="41" t="s">
        <v>222</v>
      </c>
      <c r="C42" s="133">
        <v>10</v>
      </c>
      <c r="D42" s="36" t="s">
        <v>113</v>
      </c>
      <c r="E42" s="138"/>
      <c r="F42" s="34"/>
      <c r="G42" s="35"/>
      <c r="H42" s="35"/>
      <c r="I42" s="35"/>
      <c r="J42" s="35"/>
      <c r="K42" s="35"/>
      <c r="L42" s="35"/>
      <c r="M42" s="68"/>
      <c r="N42" s="68"/>
      <c r="O42" s="68"/>
      <c r="P42" s="68"/>
      <c r="Q42" s="68"/>
    </row>
    <row r="43" spans="1:17" ht="15.75" x14ac:dyDescent="0.25">
      <c r="A43" s="3"/>
      <c r="B43" s="36" t="s">
        <v>16</v>
      </c>
      <c r="C43" s="50">
        <f>(20*(C41/60))+(23*(C42/60))</f>
        <v>13.833333333333332</v>
      </c>
      <c r="D43" s="36" t="s">
        <v>8</v>
      </c>
      <c r="E43" s="34"/>
      <c r="F43" s="34"/>
      <c r="G43" s="34"/>
      <c r="H43" s="125">
        <v>78</v>
      </c>
      <c r="I43" s="215" t="s">
        <v>231</v>
      </c>
      <c r="J43" s="35"/>
      <c r="K43" s="35"/>
      <c r="L43" s="35"/>
      <c r="M43" s="68"/>
      <c r="N43" s="68"/>
      <c r="O43" s="68"/>
      <c r="P43" s="68"/>
      <c r="Q43" s="68"/>
    </row>
    <row r="44" spans="1:17" ht="15.75" x14ac:dyDescent="0.25">
      <c r="A44" s="3"/>
      <c r="B44" s="36" t="s">
        <v>16</v>
      </c>
      <c r="C44" s="50">
        <f>C43*60</f>
        <v>829.99999999999989</v>
      </c>
      <c r="D44" s="36" t="s">
        <v>17</v>
      </c>
      <c r="E44" s="34"/>
      <c r="F44" s="34"/>
      <c r="G44" s="271">
        <v>123</v>
      </c>
      <c r="H44" s="126"/>
      <c r="I44" s="35"/>
      <c r="J44" s="35"/>
      <c r="K44" s="35"/>
      <c r="L44" s="35"/>
      <c r="M44" s="68"/>
      <c r="N44" s="68"/>
      <c r="O44" s="68"/>
      <c r="P44" s="68"/>
      <c r="Q44" s="68"/>
    </row>
    <row r="45" spans="1:17" ht="15.75" x14ac:dyDescent="0.25">
      <c r="A45" s="3"/>
      <c r="B45" s="41" t="s">
        <v>18</v>
      </c>
      <c r="C45" s="47">
        <f>C44/C24</f>
        <v>36.086956521739125</v>
      </c>
      <c r="D45" s="36" t="s">
        <v>19</v>
      </c>
      <c r="E45" s="34"/>
      <c r="F45" s="34"/>
      <c r="G45" s="271"/>
      <c r="H45" s="127"/>
      <c r="I45" s="35"/>
      <c r="J45" s="35"/>
      <c r="K45" s="35"/>
      <c r="L45" s="35"/>
      <c r="M45" s="68"/>
      <c r="N45" s="68"/>
      <c r="O45" s="68"/>
      <c r="P45" s="68"/>
      <c r="Q45" s="68"/>
    </row>
    <row r="46" spans="1:17" ht="5.25" customHeight="1" x14ac:dyDescent="0.25">
      <c r="A46" s="3"/>
      <c r="B46" s="41"/>
      <c r="C46" s="47"/>
      <c r="D46" s="36"/>
      <c r="E46" s="34"/>
      <c r="F46" s="34"/>
      <c r="G46" s="271"/>
      <c r="H46" s="272" t="s">
        <v>284</v>
      </c>
      <c r="I46" s="35"/>
      <c r="J46" s="35"/>
      <c r="K46" s="35"/>
      <c r="L46" s="35"/>
      <c r="M46" s="68"/>
      <c r="N46" s="68"/>
      <c r="O46" s="68"/>
      <c r="P46" s="68"/>
      <c r="Q46" s="68"/>
    </row>
    <row r="47" spans="1:17" ht="15.75" x14ac:dyDescent="0.25">
      <c r="A47" s="3"/>
      <c r="B47" s="41" t="s">
        <v>20</v>
      </c>
      <c r="C47" s="47">
        <f>E28-C32</f>
        <v>179</v>
      </c>
      <c r="D47" s="41" t="s">
        <v>8</v>
      </c>
      <c r="E47" s="21"/>
      <c r="F47" s="21"/>
      <c r="G47" s="271"/>
      <c r="H47" s="272"/>
      <c r="I47" s="35"/>
      <c r="J47" s="35"/>
      <c r="K47" s="35"/>
      <c r="L47" s="35"/>
      <c r="M47" s="68"/>
      <c r="N47" s="68"/>
      <c r="O47" s="68"/>
      <c r="P47" s="68"/>
      <c r="Q47" s="68"/>
    </row>
    <row r="48" spans="1:17" ht="15.75" x14ac:dyDescent="0.25">
      <c r="A48" s="3"/>
      <c r="B48" s="41" t="s">
        <v>20</v>
      </c>
      <c r="C48" s="41">
        <f>C47*60</f>
        <v>10740</v>
      </c>
      <c r="D48" s="41" t="s">
        <v>17</v>
      </c>
      <c r="E48" s="21"/>
      <c r="F48" s="21"/>
      <c r="G48" s="271"/>
      <c r="H48" s="239" t="s">
        <v>205</v>
      </c>
      <c r="I48" s="24"/>
      <c r="J48" s="24"/>
      <c r="K48" s="24"/>
      <c r="L48" s="35"/>
      <c r="M48" s="68"/>
      <c r="N48" s="68"/>
      <c r="O48" s="68"/>
      <c r="P48" s="68"/>
      <c r="Q48" s="68"/>
    </row>
    <row r="49" spans="1:17" ht="15.75" x14ac:dyDescent="0.25">
      <c r="A49" s="3"/>
      <c r="B49" s="41" t="s">
        <v>21</v>
      </c>
      <c r="C49" s="47">
        <f>C48/C24</f>
        <v>466.95652173913044</v>
      </c>
      <c r="D49" s="41" t="s">
        <v>19</v>
      </c>
      <c r="E49" s="34"/>
      <c r="F49" s="34"/>
      <c r="G49" s="271"/>
      <c r="H49" s="127"/>
      <c r="I49" s="24"/>
      <c r="J49" s="24"/>
      <c r="K49" s="24"/>
      <c r="L49" s="35"/>
      <c r="M49" s="68"/>
      <c r="N49" s="68"/>
      <c r="O49" s="68"/>
      <c r="P49" s="68"/>
      <c r="Q49" s="68"/>
    </row>
    <row r="50" spans="1:17" ht="15.75" x14ac:dyDescent="0.25">
      <c r="A50" s="3"/>
      <c r="B50" s="41" t="s">
        <v>22</v>
      </c>
      <c r="C50" s="51">
        <f>C49*C37*C39</f>
        <v>296.56620128386891</v>
      </c>
      <c r="D50" s="41" t="s">
        <v>19</v>
      </c>
      <c r="E50" s="34"/>
      <c r="F50" s="34"/>
      <c r="G50" s="271"/>
      <c r="H50" s="127"/>
      <c r="I50" s="24"/>
      <c r="J50" s="24"/>
      <c r="K50" s="24"/>
      <c r="L50" s="35"/>
      <c r="M50" s="68"/>
      <c r="N50" s="68"/>
      <c r="O50" s="68"/>
      <c r="P50" s="68"/>
      <c r="Q50" s="68"/>
    </row>
    <row r="51" spans="1:17" ht="15.75" x14ac:dyDescent="0.25">
      <c r="A51" s="3"/>
      <c r="B51" s="41" t="s">
        <v>23</v>
      </c>
      <c r="C51" s="47">
        <f>(C50*B81)/C22</f>
        <v>20166.732164242105</v>
      </c>
      <c r="D51" s="41" t="s">
        <v>89</v>
      </c>
      <c r="E51" s="34"/>
      <c r="F51" s="34"/>
      <c r="G51" s="271"/>
      <c r="H51" s="129"/>
      <c r="I51" s="24"/>
      <c r="J51" s="24"/>
      <c r="K51" s="24"/>
      <c r="L51" s="35"/>
      <c r="M51" s="68"/>
      <c r="N51" s="68"/>
      <c r="O51" s="68"/>
      <c r="P51" s="68"/>
      <c r="Q51" s="68"/>
    </row>
    <row r="52" spans="1:17" ht="15.75" x14ac:dyDescent="0.25">
      <c r="A52" s="3"/>
      <c r="B52" s="41" t="s">
        <v>25</v>
      </c>
      <c r="C52" s="47">
        <f>((C50-C45)*B81)/C22</f>
        <v>17712.791075722835</v>
      </c>
      <c r="D52" s="41" t="s">
        <v>89</v>
      </c>
      <c r="E52" s="34"/>
      <c r="F52" s="34"/>
      <c r="G52" s="35"/>
      <c r="H52" s="35"/>
      <c r="I52" s="24"/>
      <c r="J52" s="24"/>
      <c r="K52" s="24"/>
      <c r="L52" s="35"/>
      <c r="M52" s="68"/>
      <c r="N52" s="68"/>
      <c r="O52" s="68"/>
      <c r="P52" s="68"/>
      <c r="Q52" s="68"/>
    </row>
    <row r="53" spans="1:17" ht="15.75" x14ac:dyDescent="0.25">
      <c r="A53" s="3"/>
      <c r="B53" s="34"/>
      <c r="C53" s="47">
        <f>C52*23</f>
        <v>407394.19474162522</v>
      </c>
      <c r="D53" s="41" t="s">
        <v>90</v>
      </c>
      <c r="E53" s="34"/>
      <c r="F53" s="34"/>
      <c r="G53" s="35"/>
      <c r="H53" s="35"/>
      <c r="I53" s="24"/>
      <c r="J53" s="24"/>
      <c r="K53" s="24"/>
      <c r="L53" s="35"/>
      <c r="M53" s="68"/>
      <c r="N53" s="76"/>
      <c r="O53" s="68"/>
      <c r="P53" s="68"/>
      <c r="Q53" s="68"/>
    </row>
    <row r="54" spans="1:17" ht="4.5" customHeight="1" x14ac:dyDescent="0.25">
      <c r="A54" s="3"/>
      <c r="B54" s="34"/>
      <c r="C54" s="34"/>
      <c r="D54" s="34"/>
      <c r="E54" s="34"/>
      <c r="F54" s="34"/>
      <c r="G54" s="35"/>
      <c r="H54" s="35"/>
      <c r="I54" s="24"/>
      <c r="J54" s="24"/>
      <c r="K54" s="24"/>
      <c r="L54" s="35"/>
      <c r="M54" s="68"/>
      <c r="N54" s="68"/>
      <c r="O54" s="68"/>
      <c r="P54" s="68"/>
      <c r="Q54" s="68"/>
    </row>
    <row r="55" spans="1:17" ht="15.75" x14ac:dyDescent="0.25">
      <c r="A55" s="3"/>
      <c r="B55" s="264" t="s">
        <v>65</v>
      </c>
      <c r="C55" s="264"/>
      <c r="D55" s="138"/>
      <c r="E55" s="34"/>
      <c r="F55" s="34"/>
      <c r="G55" s="35"/>
      <c r="H55" s="35"/>
      <c r="I55" s="24"/>
      <c r="J55" s="24"/>
      <c r="K55" s="24"/>
      <c r="L55" s="35"/>
      <c r="M55" s="68"/>
      <c r="N55" s="68"/>
      <c r="O55" s="68"/>
      <c r="P55" s="68"/>
      <c r="Q55" s="68"/>
    </row>
    <row r="56" spans="1:17" ht="15.75" x14ac:dyDescent="0.25">
      <c r="A56" s="3"/>
      <c r="B56" s="77" t="s">
        <v>28</v>
      </c>
      <c r="C56" s="77" t="s">
        <v>29</v>
      </c>
      <c r="D56" s="138"/>
      <c r="E56" s="34"/>
      <c r="F56" s="34"/>
      <c r="G56" s="35"/>
      <c r="H56" s="35"/>
      <c r="I56" s="24"/>
      <c r="J56" s="24"/>
      <c r="K56" s="24"/>
      <c r="L56" s="35"/>
      <c r="M56" s="68"/>
      <c r="N56" s="68"/>
      <c r="O56" s="68"/>
      <c r="P56" s="68"/>
      <c r="Q56" s="68"/>
    </row>
    <row r="57" spans="1:17" ht="15.75" x14ac:dyDescent="0.25">
      <c r="A57" s="3"/>
      <c r="B57" s="81">
        <v>1</v>
      </c>
      <c r="C57" s="77">
        <v>2553</v>
      </c>
      <c r="D57" s="138"/>
      <c r="E57" s="34"/>
      <c r="F57" s="34"/>
      <c r="G57" s="35"/>
      <c r="H57" s="35"/>
      <c r="I57" s="24"/>
      <c r="J57" s="24"/>
      <c r="K57" s="24"/>
      <c r="L57" s="35"/>
      <c r="M57" s="68"/>
      <c r="N57" s="68"/>
      <c r="O57" s="68"/>
      <c r="P57" s="68"/>
      <c r="Q57" s="68"/>
    </row>
    <row r="58" spans="1:17" ht="15.75" x14ac:dyDescent="0.25">
      <c r="A58" s="3"/>
      <c r="B58" s="81">
        <v>1</v>
      </c>
      <c r="C58" s="77">
        <v>2135</v>
      </c>
      <c r="D58" s="138"/>
      <c r="E58" s="34"/>
      <c r="F58" s="34"/>
      <c r="G58" s="35"/>
      <c r="H58" s="35"/>
      <c r="I58" s="24"/>
      <c r="J58" s="24"/>
      <c r="K58" s="24"/>
      <c r="L58" s="35"/>
      <c r="M58" s="68"/>
      <c r="N58" s="68"/>
      <c r="O58" s="68"/>
      <c r="P58" s="68"/>
      <c r="Q58" s="68"/>
    </row>
    <row r="59" spans="1:17" ht="15.75" x14ac:dyDescent="0.25">
      <c r="A59" s="3"/>
      <c r="B59" s="112" t="s">
        <v>30</v>
      </c>
      <c r="C59" s="112">
        <f>SUM(C57:C58)</f>
        <v>4688</v>
      </c>
      <c r="D59" s="138"/>
      <c r="E59" s="34"/>
      <c r="F59" s="34"/>
      <c r="G59" s="35"/>
      <c r="H59" s="35"/>
      <c r="I59" s="24"/>
      <c r="J59" s="24"/>
      <c r="K59" s="24"/>
      <c r="L59" s="35"/>
      <c r="M59" s="68"/>
      <c r="N59" s="68"/>
      <c r="O59" s="68"/>
      <c r="P59" s="68"/>
      <c r="Q59" s="68"/>
    </row>
    <row r="60" spans="1:17" ht="4.5" customHeight="1" x14ac:dyDescent="0.25">
      <c r="A60" s="3"/>
      <c r="B60" s="138"/>
      <c r="C60" s="138"/>
      <c r="D60" s="82"/>
      <c r="E60" s="34"/>
      <c r="F60" s="34"/>
      <c r="G60" s="35"/>
      <c r="H60" s="35"/>
      <c r="I60" s="24"/>
      <c r="J60" s="24"/>
      <c r="K60" s="24"/>
      <c r="L60" s="35"/>
      <c r="M60" s="68"/>
      <c r="N60" s="68"/>
      <c r="O60" s="68"/>
      <c r="P60" s="68"/>
      <c r="Q60" s="68"/>
    </row>
    <row r="61" spans="1:17" ht="15.75" x14ac:dyDescent="0.25">
      <c r="A61" s="3"/>
      <c r="B61" s="116" t="s">
        <v>66</v>
      </c>
      <c r="C61" s="94" t="s">
        <v>67</v>
      </c>
      <c r="D61" s="95"/>
      <c r="E61" s="34"/>
      <c r="F61" s="34"/>
      <c r="G61" s="35"/>
      <c r="H61" s="35"/>
      <c r="I61" s="24"/>
      <c r="J61" s="24"/>
      <c r="K61" s="24"/>
      <c r="L61" s="35"/>
      <c r="M61" s="68"/>
      <c r="N61" s="68"/>
      <c r="O61" s="68"/>
      <c r="P61" s="68"/>
      <c r="Q61" s="68"/>
    </row>
    <row r="62" spans="1:17" ht="15.75" x14ac:dyDescent="0.25">
      <c r="A62" s="3"/>
      <c r="B62" s="79">
        <f>C59/C62</f>
        <v>1.3394285714285714</v>
      </c>
      <c r="C62" s="96">
        <v>3500</v>
      </c>
      <c r="D62" s="82"/>
      <c r="E62" s="34"/>
      <c r="F62" s="34"/>
      <c r="G62" s="35"/>
      <c r="H62" s="35"/>
      <c r="I62" s="24"/>
      <c r="J62" s="24"/>
      <c r="K62" s="24"/>
      <c r="L62" s="35"/>
      <c r="M62" s="68"/>
      <c r="N62" s="68"/>
      <c r="O62" s="68"/>
      <c r="P62" s="68"/>
      <c r="Q62" s="68"/>
    </row>
    <row r="63" spans="1:17" ht="5.25" customHeight="1" x14ac:dyDescent="0.25">
      <c r="A63" s="3"/>
      <c r="B63" s="97"/>
      <c r="C63" s="93"/>
      <c r="D63" s="82"/>
      <c r="E63" s="34"/>
      <c r="F63" s="34"/>
      <c r="G63" s="35"/>
      <c r="H63" s="35"/>
      <c r="I63" s="24"/>
      <c r="J63" s="24"/>
      <c r="K63" s="24"/>
      <c r="L63" s="35"/>
      <c r="M63" s="68"/>
      <c r="N63" s="68"/>
      <c r="O63" s="68"/>
      <c r="P63" s="68"/>
      <c r="Q63" s="68"/>
    </row>
    <row r="64" spans="1:17" ht="15.75" x14ac:dyDescent="0.25">
      <c r="A64" s="3"/>
      <c r="B64" s="98" t="s">
        <v>69</v>
      </c>
      <c r="C64" s="93"/>
      <c r="D64" s="82"/>
      <c r="E64" s="34"/>
      <c r="F64" s="34"/>
      <c r="G64" s="35"/>
      <c r="H64" s="35"/>
      <c r="I64" s="24"/>
      <c r="J64" s="24"/>
      <c r="K64" s="24"/>
      <c r="L64" s="35"/>
      <c r="M64" s="68"/>
      <c r="N64" s="68"/>
      <c r="O64" s="68"/>
      <c r="P64" s="68"/>
      <c r="Q64" s="68"/>
    </row>
    <row r="65" spans="1:41" ht="15.75" x14ac:dyDescent="0.25">
      <c r="A65" s="3"/>
      <c r="B65" s="99" t="s">
        <v>148</v>
      </c>
      <c r="C65" s="93"/>
      <c r="D65" s="82"/>
      <c r="E65" s="34"/>
      <c r="F65" s="34"/>
      <c r="G65" s="35"/>
      <c r="H65" s="35"/>
      <c r="I65" s="24"/>
      <c r="J65" s="24"/>
      <c r="K65" s="24"/>
      <c r="L65" s="35"/>
      <c r="M65" s="68"/>
      <c r="N65" s="68"/>
      <c r="O65" s="68"/>
      <c r="P65" s="68"/>
      <c r="Q65" s="68"/>
    </row>
    <row r="66" spans="1:41" ht="15.75" x14ac:dyDescent="0.25">
      <c r="A66" s="3"/>
      <c r="B66" s="53">
        <v>474.5</v>
      </c>
      <c r="C66" s="262" t="s">
        <v>147</v>
      </c>
      <c r="D66" s="262"/>
      <c r="E66" s="34"/>
      <c r="F66" s="34"/>
      <c r="G66" s="35"/>
      <c r="H66" s="35"/>
      <c r="I66" s="24"/>
      <c r="J66" s="24"/>
      <c r="K66" s="24"/>
      <c r="L66" s="35"/>
      <c r="M66" s="68"/>
      <c r="N66" s="68"/>
      <c r="O66" s="68"/>
      <c r="P66" s="68"/>
      <c r="Q66" s="68"/>
    </row>
    <row r="67" spans="1:41" x14ac:dyDescent="0.2">
      <c r="A67" s="2"/>
      <c r="B67" s="100">
        <v>0.63</v>
      </c>
      <c r="C67" s="253" t="s">
        <v>130</v>
      </c>
      <c r="D67" s="253"/>
      <c r="E67" s="35"/>
      <c r="F67" s="35"/>
      <c r="G67" s="35"/>
      <c r="H67" s="35"/>
      <c r="I67" s="35"/>
      <c r="J67" s="35"/>
      <c r="K67" s="35"/>
      <c r="L67" s="35"/>
      <c r="M67" s="24"/>
      <c r="N67" s="24"/>
      <c r="O67" s="24"/>
      <c r="P67" s="24"/>
      <c r="Q67" s="24"/>
    </row>
    <row r="68" spans="1:41" ht="15" x14ac:dyDescent="0.25">
      <c r="A68" s="2"/>
      <c r="B68" s="101">
        <f>B67*B66</f>
        <v>298.935</v>
      </c>
      <c r="C68" s="253" t="s">
        <v>129</v>
      </c>
      <c r="D68" s="253"/>
      <c r="E68" s="35"/>
      <c r="F68" s="35"/>
      <c r="G68" s="35"/>
      <c r="H68" s="35"/>
      <c r="I68" s="35"/>
      <c r="J68" s="35"/>
      <c r="K68" s="35"/>
      <c r="L68" s="35"/>
      <c r="M68" s="24"/>
      <c r="N68" s="24"/>
      <c r="O68" s="24"/>
      <c r="P68" s="24"/>
      <c r="Q68" s="24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2"/>
      <c r="B69" s="102">
        <v>7.0000000000000007E-2</v>
      </c>
      <c r="C69" s="263" t="s">
        <v>31</v>
      </c>
      <c r="D69" s="263"/>
      <c r="E69" s="35"/>
      <c r="F69" s="35"/>
      <c r="G69" s="35"/>
      <c r="H69" s="35"/>
      <c r="I69" s="139"/>
      <c r="J69" s="139"/>
      <c r="K69" s="35"/>
      <c r="L69" s="35"/>
      <c r="M69" s="24"/>
      <c r="N69" s="24"/>
      <c r="O69" s="24"/>
      <c r="P69" s="24"/>
      <c r="Q69" s="24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2"/>
      <c r="B70" s="101">
        <f>B68/B69</f>
        <v>4270.5</v>
      </c>
      <c r="C70" s="257" t="s">
        <v>32</v>
      </c>
      <c r="D70" s="257"/>
      <c r="E70" s="103"/>
      <c r="F70" s="35"/>
      <c r="G70" s="35"/>
      <c r="H70" s="35"/>
      <c r="I70" s="139"/>
      <c r="J70" s="139"/>
      <c r="K70" s="35"/>
      <c r="L70" s="35"/>
      <c r="M70" s="24"/>
      <c r="N70" s="24"/>
      <c r="O70" s="24"/>
      <c r="P70" s="24"/>
      <c r="Q70" s="24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15" x14ac:dyDescent="0.25">
      <c r="A71" s="2"/>
      <c r="B71" s="104">
        <f>B70/(B84*B85)</f>
        <v>1.0167857142857142</v>
      </c>
      <c r="C71" s="255" t="s">
        <v>131</v>
      </c>
      <c r="D71" s="255"/>
      <c r="E71" s="35"/>
      <c r="F71" s="75"/>
      <c r="G71" s="35"/>
      <c r="H71" s="35"/>
      <c r="I71" s="139"/>
      <c r="J71" s="139"/>
      <c r="K71" s="35"/>
      <c r="L71" s="35"/>
      <c r="M71" s="24"/>
      <c r="N71" s="24"/>
      <c r="O71" s="24"/>
      <c r="P71" s="24"/>
      <c r="Q71" s="24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2"/>
      <c r="B72" s="35"/>
      <c r="C72" s="35"/>
      <c r="D72" s="35"/>
      <c r="E72" s="35"/>
      <c r="F72" s="75"/>
      <c r="G72" s="35"/>
      <c r="H72" s="35"/>
      <c r="I72" s="139"/>
      <c r="J72" s="139"/>
      <c r="K72" s="35"/>
      <c r="L72" s="35"/>
      <c r="M72" s="24"/>
      <c r="N72" s="24"/>
      <c r="O72" s="24"/>
      <c r="P72" s="24"/>
      <c r="Q72" s="24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2"/>
      <c r="G73" s="35"/>
      <c r="H73" s="75"/>
      <c r="I73" s="139"/>
      <c r="J73" s="139"/>
      <c r="K73" s="35"/>
      <c r="L73" s="35"/>
      <c r="M73" s="24"/>
      <c r="N73" s="24"/>
      <c r="O73" s="24"/>
      <c r="P73" s="24"/>
      <c r="Q73" s="24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ht="15" x14ac:dyDescent="0.25">
      <c r="A74" s="2"/>
      <c r="G74" s="35"/>
      <c r="H74" s="75"/>
      <c r="I74" s="139"/>
      <c r="J74" s="139"/>
      <c r="K74" s="35"/>
      <c r="L74" s="35"/>
      <c r="M74" s="24"/>
      <c r="N74" s="24"/>
      <c r="O74" s="24"/>
      <c r="P74" s="24"/>
      <c r="Q74" s="24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spans="1:41" ht="15" x14ac:dyDescent="0.25">
      <c r="A75" s="2"/>
      <c r="G75" s="35"/>
      <c r="H75" s="75"/>
      <c r="I75" s="139"/>
      <c r="J75" s="139"/>
      <c r="K75" s="35"/>
      <c r="L75" s="35"/>
      <c r="M75" s="24"/>
      <c r="N75" s="24"/>
      <c r="O75" s="24"/>
      <c r="P75" s="24"/>
      <c r="Q75" s="24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spans="1:41" ht="26.1" customHeight="1" x14ac:dyDescent="0.25">
      <c r="A76" s="2"/>
      <c r="B76" s="121">
        <v>574</v>
      </c>
      <c r="C76" s="298" t="s">
        <v>134</v>
      </c>
      <c r="D76" s="298"/>
      <c r="E76" s="75"/>
      <c r="F76" s="75"/>
      <c r="G76" s="35"/>
      <c r="H76" s="35"/>
      <c r="I76" s="139"/>
      <c r="J76" s="139"/>
      <c r="K76" s="35"/>
      <c r="L76" s="35"/>
      <c r="M76" s="24"/>
      <c r="N76" s="24"/>
      <c r="O76" s="24"/>
      <c r="P76" s="24"/>
      <c r="Q76" s="24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 ht="15" x14ac:dyDescent="0.25">
      <c r="B77" s="105">
        <v>1</v>
      </c>
      <c r="C77" s="279" t="s">
        <v>132</v>
      </c>
      <c r="D77" s="279"/>
      <c r="E77" s="75"/>
      <c r="F77" s="75"/>
      <c r="G77" s="95"/>
      <c r="H77" s="95"/>
      <c r="I77" s="215" t="s">
        <v>230</v>
      </c>
      <c r="J77" s="138"/>
      <c r="K77" s="95"/>
      <c r="L77" s="95"/>
      <c r="M77" s="24"/>
      <c r="N77" s="24"/>
      <c r="O77" s="24"/>
      <c r="P77" s="24"/>
      <c r="Q77" s="24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spans="1:41" ht="15" x14ac:dyDescent="0.25">
      <c r="B78" s="115">
        <f>B76*B77</f>
        <v>574</v>
      </c>
      <c r="C78" s="279" t="s">
        <v>132</v>
      </c>
      <c r="D78" s="279"/>
      <c r="E78" s="75"/>
      <c r="F78" s="75"/>
      <c r="G78" s="95"/>
      <c r="H78" s="95"/>
      <c r="I78" s="138"/>
      <c r="J78" s="138"/>
      <c r="K78" s="95"/>
      <c r="L78" s="95"/>
      <c r="M78" s="24"/>
      <c r="N78" s="24"/>
      <c r="O78" s="24"/>
      <c r="P78" s="24"/>
      <c r="Q78" s="24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spans="1:41" ht="15" x14ac:dyDescent="0.25">
      <c r="B79" s="77">
        <v>0.95</v>
      </c>
      <c r="C79" s="281" t="s">
        <v>34</v>
      </c>
      <c r="D79" s="281"/>
      <c r="E79" s="35"/>
      <c r="F79" s="35"/>
      <c r="G79" s="95"/>
      <c r="H79" s="95"/>
      <c r="I79" s="138"/>
      <c r="J79" s="138"/>
      <c r="K79" s="95"/>
      <c r="L79" s="95"/>
      <c r="M79" s="24"/>
      <c r="N79" s="24"/>
      <c r="O79" s="24"/>
      <c r="P79" s="24"/>
      <c r="Q79" s="24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spans="1:41" ht="15" x14ac:dyDescent="0.25">
      <c r="B80" s="113">
        <f>B78*B79</f>
        <v>545.29999999999995</v>
      </c>
      <c r="C80" s="281" t="s">
        <v>133</v>
      </c>
      <c r="D80" s="281"/>
      <c r="E80" s="114" t="s">
        <v>78</v>
      </c>
      <c r="F80" s="16">
        <f>F82/F81</f>
        <v>4.9565821256038634E-3</v>
      </c>
      <c r="G80" s="95"/>
      <c r="H80" s="95"/>
      <c r="I80" s="138"/>
      <c r="J80" s="138"/>
      <c r="K80" s="95"/>
      <c r="L80" s="95"/>
      <c r="M80" s="24"/>
      <c r="N80" s="24"/>
      <c r="O80" s="24"/>
      <c r="P80" s="24"/>
      <c r="Q80" s="24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spans="2:41" ht="15" x14ac:dyDescent="0.25">
      <c r="B81" s="112">
        <v>3500</v>
      </c>
      <c r="C81" s="281" t="s">
        <v>35</v>
      </c>
      <c r="D81" s="281"/>
      <c r="E81" s="114" t="s">
        <v>77</v>
      </c>
      <c r="F81" s="15">
        <f>E84/B84</f>
        <v>236.57142857142858</v>
      </c>
      <c r="G81" s="95"/>
      <c r="H81" s="95"/>
      <c r="I81" s="138"/>
      <c r="J81" s="138"/>
      <c r="K81" s="95"/>
      <c r="L81" s="95"/>
      <c r="M81" s="24"/>
      <c r="N81" s="24"/>
      <c r="O81" s="24"/>
      <c r="P81" s="24"/>
      <c r="Q81" s="24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2:41" ht="15" x14ac:dyDescent="0.25">
      <c r="B82" s="106">
        <f>B80/B81</f>
        <v>0.15579999999999999</v>
      </c>
      <c r="C82" s="285" t="s">
        <v>74</v>
      </c>
      <c r="D82" s="285"/>
      <c r="E82" s="114" t="s">
        <v>75</v>
      </c>
      <c r="F82" s="15">
        <f>B71+B82</f>
        <v>1.1725857142857141</v>
      </c>
      <c r="G82" s="95"/>
      <c r="H82" s="95"/>
      <c r="I82" s="138"/>
      <c r="J82" s="138"/>
      <c r="K82" s="95"/>
      <c r="L82" s="95"/>
      <c r="M82" s="24"/>
      <c r="N82" s="24"/>
      <c r="O82" s="24"/>
      <c r="P82" s="24"/>
      <c r="Q82" s="24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2:41" x14ac:dyDescent="0.2">
      <c r="B83" s="95"/>
      <c r="C83" s="142"/>
      <c r="D83" s="142"/>
      <c r="E83" s="114" t="s">
        <v>76</v>
      </c>
      <c r="F83" s="114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</row>
    <row r="84" spans="2:41" x14ac:dyDescent="0.2">
      <c r="B84" s="107">
        <v>3500</v>
      </c>
      <c r="C84" s="282" t="s">
        <v>35</v>
      </c>
      <c r="D84" s="282"/>
      <c r="E84" s="280">
        <f>36000*23</f>
        <v>828000</v>
      </c>
      <c r="F84" s="280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</row>
    <row r="85" spans="2:41" ht="26.25" customHeight="1" x14ac:dyDescent="0.2">
      <c r="B85" s="107">
        <v>1.2</v>
      </c>
      <c r="C85" s="279" t="s">
        <v>73</v>
      </c>
      <c r="D85" s="279"/>
      <c r="E85" s="95"/>
      <c r="F85" s="95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</row>
    <row r="86" spans="2:41" ht="3" customHeight="1" x14ac:dyDescent="0.2"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</row>
    <row r="87" spans="2:41" ht="15.75" x14ac:dyDescent="0.25">
      <c r="B87" s="290" t="s">
        <v>243</v>
      </c>
      <c r="C87" s="290"/>
      <c r="D87" s="290"/>
      <c r="E87" s="290"/>
      <c r="F87" s="290"/>
      <c r="G87" s="232"/>
      <c r="H87" s="232"/>
      <c r="I87" s="232"/>
      <c r="J87" s="232"/>
      <c r="K87" s="138"/>
      <c r="L87" s="138"/>
      <c r="M87" s="138"/>
      <c r="N87" s="138"/>
      <c r="O87" s="138"/>
      <c r="P87" s="138"/>
      <c r="Q87" s="138"/>
    </row>
    <row r="88" spans="2:41" ht="15" x14ac:dyDescent="0.2">
      <c r="B88" s="289" t="s">
        <v>246</v>
      </c>
      <c r="C88" s="289"/>
      <c r="D88" s="232"/>
      <c r="E88" s="232"/>
      <c r="F88" s="232"/>
      <c r="G88" s="232"/>
      <c r="H88" s="232"/>
      <c r="I88" s="232"/>
      <c r="J88" s="232"/>
      <c r="K88" s="138"/>
      <c r="L88" s="138"/>
      <c r="M88" s="138"/>
      <c r="N88" s="138"/>
      <c r="O88" s="138"/>
      <c r="P88" s="138"/>
      <c r="Q88" s="138"/>
    </row>
    <row r="89" spans="2:41" ht="15" x14ac:dyDescent="0.2">
      <c r="B89" s="226" t="s">
        <v>244</v>
      </c>
      <c r="C89" s="226" t="s">
        <v>245</v>
      </c>
      <c r="D89" s="233"/>
      <c r="F89" s="291" t="s">
        <v>269</v>
      </c>
      <c r="G89" s="291"/>
      <c r="H89" s="291"/>
      <c r="I89" s="232"/>
      <c r="J89" s="232"/>
      <c r="K89" s="138"/>
      <c r="L89" s="138"/>
      <c r="M89" s="138"/>
      <c r="N89" s="138"/>
      <c r="O89" s="138"/>
      <c r="P89" s="138"/>
      <c r="Q89" s="138"/>
    </row>
    <row r="90" spans="2:41" ht="15" x14ac:dyDescent="0.2">
      <c r="B90" s="226">
        <v>50</v>
      </c>
      <c r="C90" s="226" t="s">
        <v>247</v>
      </c>
      <c r="D90" s="233"/>
      <c r="F90" s="224" t="s">
        <v>270</v>
      </c>
      <c r="G90" s="224" t="s">
        <v>271</v>
      </c>
      <c r="H90" s="224" t="s">
        <v>5</v>
      </c>
      <c r="I90" s="232"/>
      <c r="J90" s="232"/>
      <c r="K90" s="138"/>
      <c r="L90" s="138"/>
      <c r="M90" s="138"/>
      <c r="N90" s="138"/>
      <c r="O90" s="138"/>
      <c r="P90" s="138"/>
      <c r="Q90" s="138"/>
    </row>
    <row r="91" spans="2:41" ht="15" x14ac:dyDescent="0.2">
      <c r="B91" s="226">
        <v>14</v>
      </c>
      <c r="C91" s="226" t="s">
        <v>248</v>
      </c>
      <c r="D91" s="233"/>
      <c r="E91" s="225"/>
      <c r="F91" s="224">
        <v>6.4</v>
      </c>
      <c r="G91" s="224">
        <v>9.23</v>
      </c>
      <c r="H91" s="238">
        <f>F91+G91</f>
        <v>15.63</v>
      </c>
      <c r="I91" s="232"/>
      <c r="J91" s="232"/>
      <c r="K91" s="138"/>
      <c r="L91" s="138"/>
      <c r="M91" s="138"/>
      <c r="N91" s="138"/>
      <c r="O91" s="138"/>
      <c r="P91" s="138"/>
      <c r="Q91" s="138"/>
    </row>
    <row r="92" spans="2:41" ht="15" x14ac:dyDescent="0.2">
      <c r="B92" s="226">
        <v>0.35</v>
      </c>
      <c r="C92" s="226" t="s">
        <v>2</v>
      </c>
      <c r="D92" s="233"/>
      <c r="E92" s="225"/>
      <c r="F92" s="233"/>
      <c r="G92" s="232"/>
      <c r="H92" s="232"/>
      <c r="I92" s="232"/>
      <c r="J92" s="232"/>
      <c r="K92" s="138"/>
      <c r="L92" s="138"/>
      <c r="M92" s="138"/>
      <c r="N92" s="138"/>
      <c r="O92" s="138"/>
      <c r="P92" s="138"/>
      <c r="Q92" s="138"/>
    </row>
    <row r="93" spans="2:41" ht="15" x14ac:dyDescent="0.2">
      <c r="B93" s="227">
        <f>SUM(B90:B92)</f>
        <v>64.349999999999994</v>
      </c>
      <c r="C93" s="225"/>
      <c r="D93" s="233"/>
      <c r="E93" s="225"/>
      <c r="F93" s="233"/>
      <c r="G93" s="232"/>
      <c r="H93" s="232"/>
      <c r="I93" s="232"/>
      <c r="J93" s="232"/>
      <c r="K93" s="138"/>
      <c r="L93" s="138"/>
      <c r="M93" s="138"/>
      <c r="N93" s="138"/>
      <c r="O93" s="138"/>
      <c r="P93" s="138"/>
      <c r="Q93" s="138"/>
    </row>
    <row r="94" spans="2:41" ht="3" customHeight="1" x14ac:dyDescent="0.2">
      <c r="B94" s="232"/>
      <c r="C94" s="232"/>
      <c r="D94" s="232"/>
      <c r="E94" s="232"/>
      <c r="F94" s="232"/>
      <c r="G94" s="232"/>
      <c r="H94" s="232"/>
      <c r="I94" s="232"/>
      <c r="J94" s="232"/>
      <c r="K94" s="138"/>
      <c r="L94" s="138"/>
      <c r="M94" s="138"/>
      <c r="N94" s="138"/>
      <c r="O94" s="138"/>
      <c r="P94" s="138"/>
      <c r="Q94" s="138"/>
    </row>
    <row r="95" spans="2:41" ht="27.95" customHeight="1" x14ac:dyDescent="0.2">
      <c r="B95" s="228" t="s">
        <v>250</v>
      </c>
      <c r="C95" s="233"/>
      <c r="D95" s="232"/>
      <c r="E95" s="232"/>
      <c r="F95" s="232"/>
      <c r="G95" s="232"/>
      <c r="H95" s="232"/>
      <c r="I95" s="232"/>
      <c r="J95" s="232"/>
      <c r="K95" s="138"/>
      <c r="L95" s="138"/>
      <c r="M95" s="138"/>
      <c r="N95" s="138"/>
      <c r="O95" s="138"/>
      <c r="P95" s="138"/>
      <c r="Q95" s="138"/>
    </row>
    <row r="96" spans="2:41" ht="15" x14ac:dyDescent="0.2">
      <c r="B96" s="226">
        <v>32</v>
      </c>
      <c r="C96" s="233"/>
      <c r="D96" s="232"/>
      <c r="E96" s="232"/>
      <c r="F96" s="232"/>
      <c r="G96" s="232"/>
      <c r="H96" s="232"/>
      <c r="I96" s="232"/>
      <c r="J96" s="232"/>
      <c r="K96" s="138"/>
      <c r="L96" s="138"/>
      <c r="M96" s="138"/>
      <c r="N96" s="138"/>
      <c r="O96" s="138"/>
      <c r="P96" s="138"/>
      <c r="Q96" s="138"/>
    </row>
    <row r="97" spans="2:17" ht="15" x14ac:dyDescent="0.2">
      <c r="B97" s="227" t="s">
        <v>249</v>
      </c>
      <c r="C97" s="292" t="s">
        <v>272</v>
      </c>
      <c r="D97" s="293"/>
      <c r="E97" s="293"/>
      <c r="F97" s="293"/>
      <c r="G97" s="293"/>
      <c r="H97" s="293"/>
      <c r="I97" s="293"/>
      <c r="J97" s="294"/>
      <c r="K97" s="138"/>
      <c r="L97" s="138"/>
      <c r="M97" s="138"/>
      <c r="N97" s="138"/>
      <c r="O97" s="138"/>
      <c r="P97" s="138"/>
      <c r="Q97" s="138"/>
    </row>
    <row r="98" spans="2:17" ht="15" x14ac:dyDescent="0.2">
      <c r="B98" s="234">
        <f>B93-C106</f>
        <v>11.344871794871793</v>
      </c>
      <c r="C98" s="295" t="s">
        <v>273</v>
      </c>
      <c r="D98" s="296"/>
      <c r="E98" s="296"/>
      <c r="F98" s="296"/>
      <c r="G98" s="296"/>
      <c r="H98" s="296"/>
      <c r="I98" s="296"/>
      <c r="J98" s="297"/>
      <c r="K98" s="138"/>
      <c r="L98" s="138"/>
      <c r="M98" s="138"/>
      <c r="N98" s="138"/>
      <c r="O98" s="138"/>
      <c r="P98" s="138"/>
      <c r="Q98" s="138"/>
    </row>
    <row r="99" spans="2:17" ht="15.75" customHeight="1" x14ac:dyDescent="0.2">
      <c r="B99" s="232"/>
      <c r="C99" s="295" t="s">
        <v>274</v>
      </c>
      <c r="D99" s="296"/>
      <c r="E99" s="296"/>
      <c r="F99" s="296"/>
      <c r="G99" s="296"/>
      <c r="H99" s="296"/>
      <c r="I99" s="296"/>
      <c r="J99" s="297"/>
      <c r="K99" s="138"/>
      <c r="L99" s="138"/>
      <c r="M99" s="138"/>
      <c r="N99" s="138"/>
      <c r="O99" s="138"/>
      <c r="P99" s="138"/>
      <c r="Q99" s="138"/>
    </row>
    <row r="100" spans="2:17" ht="15.75" customHeight="1" x14ac:dyDescent="0.2">
      <c r="B100" s="232"/>
      <c r="C100" s="286" t="s">
        <v>275</v>
      </c>
      <c r="D100" s="287"/>
      <c r="E100" s="287"/>
      <c r="F100" s="287"/>
      <c r="G100" s="287"/>
      <c r="H100" s="287"/>
      <c r="I100" s="287"/>
      <c r="J100" s="288"/>
      <c r="K100" s="138"/>
      <c r="L100" s="138"/>
      <c r="M100" s="138"/>
      <c r="N100" s="138"/>
      <c r="O100" s="138"/>
      <c r="P100" s="138"/>
      <c r="Q100" s="138"/>
    </row>
    <row r="101" spans="2:17" ht="30" x14ac:dyDescent="0.2">
      <c r="B101" s="226" t="s">
        <v>251</v>
      </c>
      <c r="C101" s="226" t="s">
        <v>252</v>
      </c>
      <c r="D101" s="226" t="s">
        <v>253</v>
      </c>
      <c r="E101" s="226" t="s">
        <v>254</v>
      </c>
      <c r="F101" s="226" t="s">
        <v>255</v>
      </c>
      <c r="G101" s="226" t="s">
        <v>256</v>
      </c>
      <c r="H101" s="228" t="s">
        <v>257</v>
      </c>
      <c r="I101" s="228" t="s">
        <v>258</v>
      </c>
      <c r="J101" s="228" t="s">
        <v>259</v>
      </c>
      <c r="K101" s="138"/>
      <c r="L101" s="138"/>
      <c r="M101" s="138"/>
      <c r="N101" s="138"/>
      <c r="O101" s="138"/>
      <c r="P101" s="138"/>
      <c r="Q101" s="138"/>
    </row>
    <row r="102" spans="2:17" ht="15" x14ac:dyDescent="0.2">
      <c r="B102" s="229" t="s">
        <v>260</v>
      </c>
      <c r="C102" s="230">
        <v>60</v>
      </c>
      <c r="D102" s="230">
        <v>213.6</v>
      </c>
      <c r="E102" s="230">
        <v>3477</v>
      </c>
      <c r="F102" s="230">
        <v>3477</v>
      </c>
      <c r="G102" s="230">
        <v>289</v>
      </c>
      <c r="H102" s="231">
        <f>J102-I102</f>
        <v>18.071134119451628</v>
      </c>
      <c r="I102" s="231">
        <f>D102*1000/(E102)/(C102/100)/2</f>
        <v>51.19355766465344</v>
      </c>
      <c r="J102" s="231">
        <f>G102*1000/(F102)/(C102/100)/2</f>
        <v>69.264691784105068</v>
      </c>
      <c r="K102" s="138"/>
      <c r="L102" s="138"/>
      <c r="M102" s="138"/>
      <c r="N102" s="138"/>
      <c r="O102" s="138"/>
      <c r="P102" s="138"/>
      <c r="Q102" s="138"/>
    </row>
    <row r="103" spans="2:17" ht="15" x14ac:dyDescent="0.2">
      <c r="B103" s="230" t="s">
        <v>261</v>
      </c>
      <c r="C103" s="230">
        <v>60</v>
      </c>
      <c r="D103" s="230">
        <v>167.4</v>
      </c>
      <c r="E103" s="230">
        <v>2750</v>
      </c>
      <c r="F103" s="230">
        <v>2750</v>
      </c>
      <c r="G103" s="230">
        <v>221.2</v>
      </c>
      <c r="H103" s="231">
        <f>J103-I103</f>
        <v>16.303030303030297</v>
      </c>
      <c r="I103" s="231">
        <f>D103*1000/(E103)/(C103/100)/2</f>
        <v>50.727272727272734</v>
      </c>
      <c r="J103" s="231">
        <f>G103*1000/(F103)/(C103/100)/2</f>
        <v>67.030303030303031</v>
      </c>
      <c r="K103" s="138"/>
      <c r="L103" s="138"/>
      <c r="M103" s="138"/>
      <c r="N103" s="138"/>
      <c r="O103" s="138"/>
      <c r="P103" s="138"/>
      <c r="Q103" s="138"/>
    </row>
    <row r="104" spans="2:17" ht="15" x14ac:dyDescent="0.2">
      <c r="B104" s="225"/>
      <c r="C104" s="225"/>
      <c r="D104" s="225"/>
      <c r="E104" s="226" t="s">
        <v>262</v>
      </c>
      <c r="F104" s="225"/>
      <c r="G104" s="226" t="s">
        <v>263</v>
      </c>
      <c r="H104" s="225"/>
      <c r="I104" s="225"/>
      <c r="J104" s="225"/>
      <c r="K104" s="138"/>
      <c r="L104" s="138"/>
      <c r="M104" s="138"/>
      <c r="N104" s="138"/>
      <c r="O104" s="138"/>
      <c r="P104" s="138"/>
      <c r="Q104" s="138"/>
    </row>
    <row r="105" spans="2:17" ht="15" x14ac:dyDescent="0.2">
      <c r="B105" s="226" t="s">
        <v>264</v>
      </c>
      <c r="C105" s="226">
        <f>(G102+G103)-(D102+D103)</f>
        <v>129.19999999999999</v>
      </c>
      <c r="D105" s="226" t="s">
        <v>265</v>
      </c>
      <c r="E105" s="226">
        <v>78</v>
      </c>
      <c r="F105" s="226" t="s">
        <v>266</v>
      </c>
      <c r="G105" s="226">
        <f>F102+F103</f>
        <v>6227</v>
      </c>
      <c r="H105" s="236">
        <f>G105/E105</f>
        <v>79.833333333333329</v>
      </c>
      <c r="I105" s="237" t="s">
        <v>267</v>
      </c>
      <c r="J105" s="237" t="s">
        <v>268</v>
      </c>
      <c r="K105" s="138"/>
      <c r="L105" s="138"/>
      <c r="M105" s="138"/>
      <c r="N105" s="138"/>
      <c r="O105" s="138"/>
      <c r="P105" s="138"/>
      <c r="Q105" s="138"/>
    </row>
    <row r="106" spans="2:17" ht="15" x14ac:dyDescent="0.2">
      <c r="B106" s="226" t="s">
        <v>264</v>
      </c>
      <c r="C106" s="234">
        <f>(E106*C105)/E105</f>
        <v>53.005128205128202</v>
      </c>
      <c r="D106" s="226" t="s">
        <v>265</v>
      </c>
      <c r="E106" s="226">
        <v>32</v>
      </c>
      <c r="F106" s="226" t="s">
        <v>266</v>
      </c>
      <c r="G106" s="235">
        <f>(E106*G105)/E105</f>
        <v>2554.6666666666665</v>
      </c>
      <c r="H106" s="225"/>
      <c r="I106" s="225"/>
      <c r="J106" s="225"/>
      <c r="K106" s="138"/>
      <c r="L106" s="138"/>
      <c r="M106" s="138"/>
      <c r="N106" s="138"/>
      <c r="O106" s="138"/>
      <c r="P106" s="138"/>
      <c r="Q106" s="138"/>
    </row>
    <row r="107" spans="2:17" x14ac:dyDescent="0.2">
      <c r="B107" s="232"/>
      <c r="C107" s="232"/>
      <c r="D107" s="232"/>
      <c r="E107" s="232"/>
      <c r="F107" s="232"/>
      <c r="G107" s="232"/>
      <c r="H107" s="232"/>
      <c r="I107" s="232"/>
      <c r="J107" s="232"/>
      <c r="K107" s="138"/>
      <c r="L107" s="138"/>
      <c r="M107" s="138"/>
      <c r="N107" s="138"/>
      <c r="O107" s="138"/>
      <c r="P107" s="138"/>
      <c r="Q107" s="138"/>
    </row>
    <row r="108" spans="2:17" x14ac:dyDescent="0.2"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</row>
    <row r="109" spans="2:17" x14ac:dyDescent="0.2"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</row>
    <row r="110" spans="2:17" x14ac:dyDescent="0.2"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</row>
    <row r="111" spans="2:17" x14ac:dyDescent="0.2"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</row>
    <row r="112" spans="2:17" x14ac:dyDescent="0.2"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</row>
    <row r="113" spans="2:17" x14ac:dyDescent="0.2"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</row>
    <row r="114" spans="2:17" x14ac:dyDescent="0.2"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</row>
    <row r="115" spans="2:17" x14ac:dyDescent="0.2"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</row>
    <row r="116" spans="2:17" x14ac:dyDescent="0.2"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</row>
    <row r="117" spans="2:17" x14ac:dyDescent="0.2"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</row>
    <row r="118" spans="2:17" x14ac:dyDescent="0.2"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</row>
    <row r="119" spans="2:17" x14ac:dyDescent="0.2"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</row>
    <row r="120" spans="2:17" x14ac:dyDescent="0.2"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</row>
    <row r="121" spans="2:17" x14ac:dyDescent="0.2"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</row>
  </sheetData>
  <mergeCells count="37">
    <mergeCell ref="G44:G51"/>
    <mergeCell ref="H46:H47"/>
    <mergeCell ref="C100:J100"/>
    <mergeCell ref="B88:C88"/>
    <mergeCell ref="B87:F87"/>
    <mergeCell ref="F89:H89"/>
    <mergeCell ref="C97:J97"/>
    <mergeCell ref="C98:J98"/>
    <mergeCell ref="C99:J99"/>
    <mergeCell ref="C78:D78"/>
    <mergeCell ref="B55:C55"/>
    <mergeCell ref="C69:D69"/>
    <mergeCell ref="C70:D70"/>
    <mergeCell ref="C71:D71"/>
    <mergeCell ref="C76:D76"/>
    <mergeCell ref="C77:D77"/>
    <mergeCell ref="B17:F17"/>
    <mergeCell ref="B18:F18"/>
    <mergeCell ref="B19:F19"/>
    <mergeCell ref="B21:D21"/>
    <mergeCell ref="C22:D22"/>
    <mergeCell ref="C85:D85"/>
    <mergeCell ref="E84:F84"/>
    <mergeCell ref="C80:D80"/>
    <mergeCell ref="C84:D84"/>
    <mergeCell ref="H21:I21"/>
    <mergeCell ref="G22:I22"/>
    <mergeCell ref="G30:G37"/>
    <mergeCell ref="H32:H33"/>
    <mergeCell ref="H39:H40"/>
    <mergeCell ref="I39:I40"/>
    <mergeCell ref="C79:D79"/>
    <mergeCell ref="C81:D81"/>
    <mergeCell ref="C82:D82"/>
    <mergeCell ref="C66:D66"/>
    <mergeCell ref="C67:D67"/>
    <mergeCell ref="C68:D68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56"/>
  <sheetViews>
    <sheetView showGridLines="0" workbookViewId="0">
      <selection activeCell="B18" sqref="B18:F18"/>
    </sheetView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3.28515625" style="1" bestFit="1" customWidth="1"/>
    <col min="5" max="5" width="16.85546875" style="1" customWidth="1"/>
    <col min="6" max="6" width="11.85546875" style="1" bestFit="1" customWidth="1"/>
    <col min="7" max="7" width="16.28515625" style="1" bestFit="1" customWidth="1"/>
    <col min="8" max="8" width="17" style="1" customWidth="1"/>
    <col min="9" max="9" width="13.7109375" style="1" customWidth="1"/>
    <col min="10" max="10" width="9.5703125" style="1" customWidth="1"/>
    <col min="11" max="11" width="16.42578125" style="1" customWidth="1"/>
    <col min="12" max="16384" width="9.140625" style="1"/>
  </cols>
  <sheetData>
    <row r="1" spans="1:21" ht="3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8"/>
      <c r="R1" s="8"/>
      <c r="S1" s="8"/>
      <c r="T1" s="8"/>
      <c r="U1" s="8"/>
    </row>
    <row r="2" spans="1:21" ht="12" customHeight="1" x14ac:dyDescent="0.2">
      <c r="A2" s="21"/>
      <c r="B2" s="109" t="s">
        <v>37</v>
      </c>
      <c r="C2" s="109" t="s">
        <v>118</v>
      </c>
      <c r="D2" s="21"/>
      <c r="E2" s="116" t="s">
        <v>49</v>
      </c>
      <c r="F2" s="23">
        <v>40820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9"/>
      <c r="R2" s="8"/>
      <c r="S2" s="8"/>
      <c r="T2" s="8"/>
      <c r="U2" s="8"/>
    </row>
    <row r="3" spans="1:21" ht="12" customHeight="1" x14ac:dyDescent="0.2">
      <c r="A3" s="21"/>
      <c r="B3" s="109" t="s">
        <v>38</v>
      </c>
      <c r="C3" s="109" t="s">
        <v>119</v>
      </c>
      <c r="D3" s="21"/>
      <c r="E3" s="21"/>
      <c r="F3" s="21"/>
      <c r="G3" s="21"/>
      <c r="H3" s="21"/>
      <c r="I3" s="216" t="s">
        <v>232</v>
      </c>
      <c r="J3" s="21"/>
      <c r="K3" s="21"/>
      <c r="L3" s="21"/>
      <c r="M3" s="21"/>
      <c r="N3" s="21"/>
      <c r="O3" s="21"/>
      <c r="P3" s="21"/>
      <c r="Q3" s="9"/>
      <c r="R3" s="8"/>
      <c r="S3" s="8"/>
      <c r="T3" s="8"/>
      <c r="U3" s="8"/>
    </row>
    <row r="4" spans="1:21" ht="12" customHeight="1" x14ac:dyDescent="0.2">
      <c r="A4" s="21"/>
      <c r="B4" s="109" t="s">
        <v>39</v>
      </c>
      <c r="C4" s="109">
        <v>1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9"/>
      <c r="R4" s="8"/>
      <c r="S4" s="8"/>
      <c r="T4" s="8"/>
      <c r="U4" s="8"/>
    </row>
    <row r="5" spans="1:21" ht="3.75" customHeigh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9"/>
      <c r="R5" s="8"/>
      <c r="S5" s="8"/>
      <c r="T5" s="8"/>
      <c r="U5" s="8"/>
    </row>
    <row r="6" spans="1:21" ht="12" customHeight="1" x14ac:dyDescent="0.2">
      <c r="A6" s="21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21"/>
      <c r="H6" s="109" t="s">
        <v>149</v>
      </c>
      <c r="I6" s="109" t="s">
        <v>150</v>
      </c>
      <c r="J6" s="109" t="s">
        <v>151</v>
      </c>
      <c r="K6" s="21"/>
      <c r="L6" s="21"/>
      <c r="M6" s="21"/>
      <c r="N6" s="21"/>
      <c r="O6" s="21"/>
      <c r="P6" s="21"/>
      <c r="Q6" s="9"/>
      <c r="R6" s="8"/>
      <c r="S6" s="8"/>
      <c r="T6" s="8"/>
      <c r="U6" s="8"/>
    </row>
    <row r="7" spans="1:21" ht="12" customHeight="1" x14ac:dyDescent="0.2">
      <c r="A7" s="21"/>
      <c r="B7" s="109" t="s">
        <v>124</v>
      </c>
      <c r="C7" s="110"/>
      <c r="D7" s="109" t="s">
        <v>47</v>
      </c>
      <c r="E7" s="53">
        <v>25</v>
      </c>
      <c r="F7" s="27">
        <f>C7*E7</f>
        <v>0</v>
      </c>
      <c r="G7" s="21"/>
      <c r="H7" s="56">
        <v>3.94</v>
      </c>
      <c r="I7" s="56">
        <f>F7*H7</f>
        <v>0</v>
      </c>
      <c r="J7" s="28" t="e">
        <f>I7/$I$9</f>
        <v>#DIV/0!</v>
      </c>
      <c r="K7" s="21"/>
      <c r="L7" s="21"/>
      <c r="M7" s="21"/>
      <c r="N7" s="21"/>
      <c r="O7" s="21"/>
      <c r="P7" s="21"/>
      <c r="Q7" s="9"/>
      <c r="R7" s="8"/>
      <c r="S7" s="8"/>
      <c r="T7" s="8"/>
      <c r="U7" s="8"/>
    </row>
    <row r="8" spans="1:21" ht="12" customHeight="1" x14ac:dyDescent="0.2">
      <c r="A8" s="21"/>
      <c r="B8" s="109" t="s">
        <v>123</v>
      </c>
      <c r="C8" s="110"/>
      <c r="D8" s="109" t="s">
        <v>47</v>
      </c>
      <c r="E8" s="53">
        <v>25</v>
      </c>
      <c r="F8" s="27">
        <f>C8*E8</f>
        <v>0</v>
      </c>
      <c r="G8" s="123" t="s">
        <v>125</v>
      </c>
      <c r="H8" s="56">
        <v>4.07</v>
      </c>
      <c r="I8" s="56">
        <f>F8*H8</f>
        <v>0</v>
      </c>
      <c r="J8" s="28" t="e">
        <f t="shared" ref="J8:J9" si="0">I8/$I$9</f>
        <v>#DIV/0!</v>
      </c>
      <c r="K8" s="21"/>
      <c r="L8" s="21"/>
      <c r="M8" s="21"/>
      <c r="N8" s="21"/>
      <c r="O8" s="21"/>
      <c r="P8" s="21"/>
      <c r="Q8" s="9"/>
      <c r="R8" s="8"/>
      <c r="S8" s="8"/>
      <c r="T8" s="8"/>
      <c r="U8" s="8"/>
    </row>
    <row r="9" spans="1:21" ht="12" customHeight="1" x14ac:dyDescent="0.2">
      <c r="A9" s="21"/>
      <c r="B9" s="109" t="s">
        <v>120</v>
      </c>
      <c r="C9" s="110">
        <v>2553</v>
      </c>
      <c r="D9" s="109" t="s">
        <v>121</v>
      </c>
      <c r="E9" s="96">
        <v>3500</v>
      </c>
      <c r="F9" s="134">
        <f>C9/E9</f>
        <v>0.72942857142857143</v>
      </c>
      <c r="G9" s="144" t="s">
        <v>126</v>
      </c>
      <c r="H9" s="21"/>
      <c r="I9" s="56">
        <f>SUM(I7:I8)</f>
        <v>0</v>
      </c>
      <c r="J9" s="28" t="e">
        <f t="shared" si="0"/>
        <v>#DIV/0!</v>
      </c>
      <c r="K9" s="21"/>
      <c r="L9" s="21"/>
      <c r="M9" s="21"/>
      <c r="N9" s="21"/>
      <c r="O9" s="21"/>
      <c r="P9" s="21"/>
      <c r="Q9" s="9"/>
      <c r="R9" s="8"/>
      <c r="S9" s="8"/>
      <c r="T9" s="8"/>
      <c r="U9" s="8"/>
    </row>
    <row r="10" spans="1:21" ht="12" customHeight="1" x14ac:dyDescent="0.2">
      <c r="A10" s="21"/>
      <c r="B10" s="109" t="s">
        <v>120</v>
      </c>
      <c r="C10" s="110">
        <v>2135</v>
      </c>
      <c r="D10" s="109" t="s">
        <v>121</v>
      </c>
      <c r="E10" s="96">
        <v>3500</v>
      </c>
      <c r="F10" s="134">
        <f t="shared" ref="F10:F14" si="1">C10/E10</f>
        <v>0.61</v>
      </c>
      <c r="G10" s="144" t="s">
        <v>126</v>
      </c>
      <c r="H10" s="21"/>
      <c r="I10" s="21"/>
      <c r="J10" s="21"/>
      <c r="K10" s="21"/>
      <c r="L10" s="21"/>
      <c r="M10" s="21"/>
      <c r="N10" s="21"/>
      <c r="O10" s="21"/>
      <c r="P10" s="21"/>
      <c r="Q10" s="9"/>
      <c r="R10" s="8"/>
      <c r="S10" s="8"/>
      <c r="T10" s="8"/>
      <c r="U10" s="8"/>
    </row>
    <row r="11" spans="1:21" ht="12" customHeight="1" x14ac:dyDescent="0.2">
      <c r="A11" s="21"/>
      <c r="B11" s="109" t="s">
        <v>120</v>
      </c>
      <c r="C11" s="110"/>
      <c r="D11" s="109" t="s">
        <v>121</v>
      </c>
      <c r="E11" s="96">
        <v>3500</v>
      </c>
      <c r="F11" s="134">
        <f t="shared" si="1"/>
        <v>0</v>
      </c>
      <c r="G11" s="144" t="s">
        <v>126</v>
      </c>
      <c r="H11" s="21"/>
      <c r="I11" s="21"/>
      <c r="J11" s="21"/>
      <c r="K11" s="21"/>
      <c r="L11" s="21"/>
      <c r="M11" s="21"/>
      <c r="N11" s="21"/>
      <c r="O11" s="21"/>
      <c r="P11" s="21"/>
      <c r="Q11" s="9"/>
      <c r="R11" s="8"/>
      <c r="S11" s="8"/>
      <c r="T11" s="8"/>
      <c r="U11" s="8"/>
    </row>
    <row r="12" spans="1:21" ht="12" customHeight="1" x14ac:dyDescent="0.2">
      <c r="A12" s="21"/>
      <c r="B12" s="109" t="s">
        <v>120</v>
      </c>
      <c r="C12" s="110"/>
      <c r="D12" s="109" t="s">
        <v>121</v>
      </c>
      <c r="E12" s="96">
        <v>3500</v>
      </c>
      <c r="F12" s="134">
        <f t="shared" si="1"/>
        <v>0</v>
      </c>
      <c r="G12" s="144" t="s">
        <v>126</v>
      </c>
      <c r="H12" s="21"/>
      <c r="I12" s="21"/>
      <c r="J12" s="21"/>
      <c r="K12" s="21"/>
      <c r="L12" s="21"/>
      <c r="M12" s="21"/>
      <c r="N12" s="21"/>
      <c r="O12" s="21"/>
      <c r="P12" s="21"/>
      <c r="Q12" s="9"/>
      <c r="R12" s="8"/>
      <c r="S12" s="8"/>
      <c r="T12" s="8"/>
      <c r="U12" s="8"/>
    </row>
    <row r="13" spans="1:21" ht="12" customHeight="1" x14ac:dyDescent="0.2">
      <c r="A13" s="21"/>
      <c r="B13" s="109" t="s">
        <v>120</v>
      </c>
      <c r="C13" s="110"/>
      <c r="D13" s="109" t="s">
        <v>121</v>
      </c>
      <c r="E13" s="96">
        <v>3500</v>
      </c>
      <c r="F13" s="134">
        <f t="shared" si="1"/>
        <v>0</v>
      </c>
      <c r="G13" s="144" t="s">
        <v>126</v>
      </c>
      <c r="H13" s="21"/>
      <c r="I13" s="21"/>
      <c r="J13" s="21"/>
      <c r="K13" s="21"/>
      <c r="L13" s="21"/>
      <c r="M13" s="21"/>
      <c r="N13" s="21"/>
      <c r="O13" s="21"/>
      <c r="P13" s="21"/>
      <c r="Q13" s="9"/>
      <c r="R13" s="8"/>
      <c r="S13" s="8"/>
      <c r="T13" s="8"/>
      <c r="U13" s="8"/>
    </row>
    <row r="14" spans="1:21" ht="12" customHeight="1" x14ac:dyDescent="0.2">
      <c r="A14" s="21"/>
      <c r="B14" s="109" t="s">
        <v>120</v>
      </c>
      <c r="C14" s="110"/>
      <c r="D14" s="109" t="s">
        <v>121</v>
      </c>
      <c r="E14" s="96">
        <v>3500</v>
      </c>
      <c r="F14" s="134">
        <f t="shared" si="1"/>
        <v>0</v>
      </c>
      <c r="G14" s="144" t="s">
        <v>126</v>
      </c>
      <c r="H14" s="21"/>
      <c r="I14" s="21"/>
      <c r="J14" s="21"/>
      <c r="K14" s="21"/>
      <c r="L14" s="21"/>
      <c r="M14" s="21"/>
      <c r="N14" s="21"/>
      <c r="O14" s="21"/>
      <c r="P14" s="21"/>
      <c r="Q14" s="9"/>
      <c r="R14" s="8"/>
      <c r="S14" s="8"/>
      <c r="T14" s="8"/>
      <c r="U14" s="8"/>
    </row>
    <row r="15" spans="1:21" ht="3" customHeight="1" x14ac:dyDescent="0.2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9"/>
      <c r="R15" s="8"/>
      <c r="S15" s="8"/>
      <c r="T15" s="8"/>
      <c r="U15" s="8"/>
    </row>
    <row r="16" spans="1:21" ht="12" customHeight="1" x14ac:dyDescent="0.2">
      <c r="A16" s="21"/>
      <c r="B16" s="30" t="s">
        <v>51</v>
      </c>
      <c r="C16" s="57"/>
      <c r="D16" s="58"/>
      <c r="E16" s="136" t="s">
        <v>36</v>
      </c>
      <c r="F16" s="137">
        <f>SUM(F9:F14)</f>
        <v>1.3394285714285714</v>
      </c>
      <c r="G16" s="21"/>
      <c r="H16" s="109" t="s">
        <v>153</v>
      </c>
      <c r="I16" s="109" t="s">
        <v>152</v>
      </c>
      <c r="J16" s="21"/>
      <c r="K16" s="21"/>
      <c r="L16" s="21"/>
      <c r="M16" s="21"/>
      <c r="N16" s="21"/>
      <c r="O16" s="21"/>
      <c r="P16" s="21"/>
      <c r="Q16" s="9"/>
      <c r="R16" s="8"/>
      <c r="S16" s="8"/>
      <c r="T16" s="8"/>
      <c r="U16" s="8"/>
    </row>
    <row r="17" spans="1:21" ht="12" customHeight="1" x14ac:dyDescent="0.2">
      <c r="A17" s="21"/>
      <c r="B17" s="317" t="s">
        <v>286</v>
      </c>
      <c r="C17" s="318"/>
      <c r="D17" s="318"/>
      <c r="E17" s="318"/>
      <c r="F17" s="319"/>
      <c r="G17" s="21"/>
      <c r="H17" s="109" t="s">
        <v>124</v>
      </c>
      <c r="I17" s="28"/>
      <c r="J17" s="21"/>
      <c r="K17" s="21"/>
      <c r="L17" s="21"/>
      <c r="M17" s="21"/>
      <c r="N17" s="21"/>
      <c r="O17" s="21"/>
      <c r="P17" s="21"/>
      <c r="Q17" s="9"/>
      <c r="R17" s="8"/>
      <c r="S17" s="8"/>
      <c r="T17" s="8"/>
      <c r="U17" s="8"/>
    </row>
    <row r="18" spans="1:21" ht="15.75" customHeight="1" x14ac:dyDescent="0.2">
      <c r="A18" s="21"/>
      <c r="B18" s="317" t="s">
        <v>223</v>
      </c>
      <c r="C18" s="318"/>
      <c r="D18" s="318"/>
      <c r="E18" s="318"/>
      <c r="F18" s="319"/>
      <c r="G18" s="21"/>
      <c r="H18" s="109" t="s">
        <v>123</v>
      </c>
      <c r="I18" s="28"/>
      <c r="J18" s="21"/>
      <c r="K18" s="21"/>
      <c r="L18" s="21"/>
      <c r="M18" s="21"/>
      <c r="N18" s="21"/>
      <c r="O18" s="21"/>
      <c r="P18" s="21"/>
      <c r="Q18" s="9"/>
      <c r="R18" s="8"/>
      <c r="S18" s="8"/>
      <c r="T18" s="8"/>
      <c r="U18" s="8"/>
    </row>
    <row r="19" spans="1:21" ht="12.75" customHeight="1" x14ac:dyDescent="0.2">
      <c r="A19" s="21"/>
      <c r="B19" s="320" t="s">
        <v>208</v>
      </c>
      <c r="C19" s="321"/>
      <c r="D19" s="321"/>
      <c r="E19" s="321"/>
      <c r="F19" s="322"/>
      <c r="G19" s="21"/>
      <c r="H19" s="34"/>
      <c r="I19" s="28">
        <f>SUM(I17:I18)</f>
        <v>0</v>
      </c>
      <c r="J19" s="21"/>
      <c r="K19" s="21"/>
      <c r="L19" s="21"/>
      <c r="M19" s="21"/>
      <c r="N19" s="21"/>
      <c r="O19" s="21"/>
      <c r="P19" s="21"/>
      <c r="Q19" s="9"/>
      <c r="R19" s="8"/>
      <c r="S19" s="8"/>
      <c r="T19" s="8"/>
      <c r="U19" s="8"/>
    </row>
    <row r="20" spans="1:21" ht="4.5" customHeight="1" x14ac:dyDescent="0.2">
      <c r="A20" s="21"/>
      <c r="B20" s="29"/>
      <c r="C20" s="29"/>
      <c r="D20" s="29"/>
      <c r="E20" s="29"/>
      <c r="F20" s="29"/>
      <c r="G20" s="29"/>
      <c r="H20" s="21"/>
      <c r="I20" s="21"/>
      <c r="J20" s="59"/>
      <c r="K20" s="21"/>
      <c r="L20" s="21"/>
      <c r="M20" s="21"/>
      <c r="N20" s="21"/>
      <c r="O20" s="21"/>
      <c r="P20" s="21"/>
      <c r="Q20" s="9"/>
      <c r="R20" s="8"/>
      <c r="S20" s="8"/>
      <c r="T20" s="8"/>
      <c r="U20" s="8"/>
    </row>
    <row r="21" spans="1:21" ht="12" customHeight="1" x14ac:dyDescent="0.2">
      <c r="A21" s="21"/>
      <c r="B21" s="245" t="s">
        <v>3</v>
      </c>
      <c r="C21" s="245"/>
      <c r="D21" s="245"/>
      <c r="E21" s="34"/>
      <c r="F21" s="34"/>
      <c r="G21" s="118" t="s">
        <v>169</v>
      </c>
      <c r="H21" s="273" t="s">
        <v>170</v>
      </c>
      <c r="I21" s="273"/>
      <c r="J21" s="21"/>
      <c r="K21" s="34"/>
      <c r="L21" s="34"/>
      <c r="M21" s="59"/>
      <c r="N21" s="59"/>
      <c r="O21" s="59"/>
      <c r="P21" s="59"/>
      <c r="Q21" s="145"/>
      <c r="R21" s="8"/>
      <c r="S21" s="8"/>
      <c r="T21" s="8"/>
      <c r="U21" s="8"/>
    </row>
    <row r="22" spans="1:21" ht="12" customHeight="1" x14ac:dyDescent="0.2">
      <c r="A22" s="21"/>
      <c r="B22" s="36" t="s">
        <v>4</v>
      </c>
      <c r="C22" s="261">
        <v>58.33</v>
      </c>
      <c r="D22" s="261"/>
      <c r="E22" s="34"/>
      <c r="F22" s="34"/>
      <c r="G22" s="273" t="s">
        <v>171</v>
      </c>
      <c r="H22" s="273"/>
      <c r="I22" s="273"/>
      <c r="J22" s="34"/>
      <c r="K22" s="34"/>
      <c r="L22" s="34"/>
      <c r="M22" s="59"/>
      <c r="N22" s="59"/>
      <c r="O22" s="59"/>
      <c r="P22" s="59"/>
      <c r="Q22" s="145"/>
      <c r="R22" s="8"/>
      <c r="S22" s="8"/>
      <c r="T22" s="8"/>
      <c r="U22" s="8"/>
    </row>
    <row r="23" spans="1:21" ht="3" customHeight="1" x14ac:dyDescent="0.2">
      <c r="A23" s="21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59"/>
      <c r="N23" s="59"/>
      <c r="O23" s="59"/>
      <c r="P23" s="59"/>
      <c r="Q23" s="145"/>
      <c r="R23" s="8"/>
      <c r="S23" s="8"/>
      <c r="T23" s="8"/>
      <c r="U23" s="8"/>
    </row>
    <row r="24" spans="1:21" ht="15" x14ac:dyDescent="0.2">
      <c r="A24" s="21"/>
      <c r="B24" s="40" t="s">
        <v>57</v>
      </c>
      <c r="C24" s="122">
        <v>23</v>
      </c>
      <c r="D24" s="34"/>
      <c r="E24" s="34"/>
      <c r="F24" s="34"/>
      <c r="G24" s="123" t="s">
        <v>172</v>
      </c>
      <c r="H24" s="123" t="s">
        <v>173</v>
      </c>
      <c r="I24" s="123" t="s">
        <v>92</v>
      </c>
      <c r="J24" s="123" t="s">
        <v>177</v>
      </c>
      <c r="K24" s="34"/>
      <c r="L24" s="34"/>
      <c r="M24" s="59"/>
      <c r="N24" s="59"/>
      <c r="O24" s="59"/>
      <c r="P24" s="59"/>
      <c r="Q24" s="145"/>
      <c r="R24" s="8"/>
      <c r="S24" s="8"/>
      <c r="T24" s="8"/>
      <c r="U24" s="8"/>
    </row>
    <row r="25" spans="1:21" ht="15" x14ac:dyDescent="0.2">
      <c r="A25" s="21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123" t="s">
        <v>281</v>
      </c>
      <c r="H25" s="110">
        <v>80</v>
      </c>
      <c r="I25" s="118">
        <f>(H28+(G30)*2)</f>
        <v>700081</v>
      </c>
      <c r="J25" s="118" t="s">
        <v>174</v>
      </c>
      <c r="K25" s="34"/>
      <c r="L25" s="34"/>
      <c r="M25" s="59"/>
      <c r="N25" s="59"/>
      <c r="O25" s="59"/>
      <c r="P25" s="59"/>
      <c r="Q25" s="145"/>
      <c r="R25" s="8"/>
      <c r="S25" s="8"/>
      <c r="T25" s="8"/>
      <c r="U25" s="8"/>
    </row>
    <row r="26" spans="1:21" ht="15" x14ac:dyDescent="0.2">
      <c r="A26" s="21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123" t="s">
        <v>282</v>
      </c>
      <c r="H26" s="110">
        <v>85</v>
      </c>
      <c r="I26" s="110">
        <v>116</v>
      </c>
      <c r="J26" s="118" t="s">
        <v>176</v>
      </c>
      <c r="K26" s="34"/>
      <c r="L26" s="34"/>
      <c r="M26" s="59"/>
      <c r="N26" s="59"/>
      <c r="O26" s="59"/>
      <c r="P26" s="59"/>
      <c r="Q26" s="145"/>
      <c r="R26" s="8"/>
      <c r="S26" s="8"/>
      <c r="T26" s="8"/>
      <c r="U26" s="8"/>
    </row>
    <row r="27" spans="1:21" ht="15" x14ac:dyDescent="0.2">
      <c r="A27" s="21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34"/>
      <c r="H27" s="118" t="s">
        <v>202</v>
      </c>
      <c r="I27" s="118">
        <f>SUM(I25:I26)</f>
        <v>700197</v>
      </c>
      <c r="J27" s="34"/>
      <c r="K27" s="34"/>
      <c r="L27" s="34"/>
      <c r="M27" s="59"/>
      <c r="N27" s="59"/>
      <c r="O27" s="59"/>
      <c r="P27" s="59"/>
      <c r="Q27" s="145"/>
      <c r="R27" s="8"/>
      <c r="S27" s="8"/>
      <c r="T27" s="8"/>
      <c r="U27" s="8"/>
    </row>
    <row r="28" spans="1:21" ht="15" x14ac:dyDescent="0.2">
      <c r="A28" s="21"/>
      <c r="B28" s="34"/>
      <c r="C28" s="34"/>
      <c r="D28" s="41" t="s">
        <v>5</v>
      </c>
      <c r="E28" s="43">
        <f>SUM(E26:E27)</f>
        <v>200</v>
      </c>
      <c r="F28" s="34"/>
      <c r="G28" s="34"/>
      <c r="H28" s="146">
        <v>81</v>
      </c>
      <c r="I28" s="34"/>
      <c r="J28" s="34"/>
      <c r="K28" s="34"/>
      <c r="L28" s="34"/>
      <c r="M28" s="59"/>
      <c r="N28" s="59"/>
      <c r="O28" s="59"/>
      <c r="P28" s="59"/>
      <c r="Q28" s="145"/>
      <c r="R28" s="8"/>
      <c r="S28" s="8"/>
      <c r="T28" s="8"/>
      <c r="U28" s="8"/>
    </row>
    <row r="29" spans="1:21" ht="2.25" customHeight="1" x14ac:dyDescent="0.2">
      <c r="A29" s="21"/>
      <c r="B29" s="34"/>
      <c r="C29" s="34"/>
      <c r="D29" s="29"/>
      <c r="E29" s="44"/>
      <c r="F29" s="34"/>
      <c r="G29" s="34"/>
      <c r="H29" s="34"/>
      <c r="I29" s="34"/>
      <c r="J29" s="34"/>
      <c r="K29" s="34"/>
      <c r="L29" s="34"/>
      <c r="M29" s="59"/>
      <c r="N29" s="59"/>
      <c r="O29" s="59"/>
      <c r="P29" s="59"/>
      <c r="Q29" s="145"/>
      <c r="R29" s="8"/>
      <c r="S29" s="8"/>
      <c r="T29" s="8"/>
      <c r="U29" s="8"/>
    </row>
    <row r="30" spans="1:21" ht="15" x14ac:dyDescent="0.2">
      <c r="A30" s="21"/>
      <c r="B30" s="36" t="s">
        <v>9</v>
      </c>
      <c r="C30" s="110">
        <v>0</v>
      </c>
      <c r="D30" s="36" t="s">
        <v>7</v>
      </c>
      <c r="E30" s="34"/>
      <c r="F30" s="34"/>
      <c r="G30" s="307">
        <v>350000</v>
      </c>
      <c r="H30" s="276" t="s">
        <v>282</v>
      </c>
      <c r="I30" s="34"/>
      <c r="J30" s="34"/>
      <c r="K30" s="34"/>
      <c r="L30" s="34"/>
      <c r="M30" s="59"/>
      <c r="N30" s="59"/>
      <c r="O30" s="59"/>
      <c r="P30" s="59"/>
      <c r="Q30" s="145"/>
      <c r="R30" s="8"/>
      <c r="S30" s="8"/>
      <c r="T30" s="8"/>
      <c r="U30" s="8"/>
    </row>
    <row r="31" spans="1:21" ht="15" x14ac:dyDescent="0.2">
      <c r="A31" s="21"/>
      <c r="B31" s="36" t="s">
        <v>10</v>
      </c>
      <c r="C31" s="110">
        <v>21</v>
      </c>
      <c r="D31" s="36" t="s">
        <v>8</v>
      </c>
      <c r="E31" s="34"/>
      <c r="F31" s="34"/>
      <c r="G31" s="307"/>
      <c r="H31" s="309"/>
      <c r="I31" s="34"/>
      <c r="J31" s="34"/>
      <c r="K31" s="34"/>
      <c r="L31" s="34"/>
      <c r="M31" s="59"/>
      <c r="N31" s="59"/>
      <c r="O31" s="59"/>
      <c r="P31" s="59"/>
      <c r="Q31" s="145"/>
      <c r="R31" s="8"/>
      <c r="S31" s="8"/>
      <c r="T31" s="8"/>
      <c r="U31" s="8"/>
    </row>
    <row r="32" spans="1:21" ht="15" x14ac:dyDescent="0.2">
      <c r="A32" s="21"/>
      <c r="B32" s="41" t="s">
        <v>11</v>
      </c>
      <c r="C32" s="41">
        <f>SUM(C30:C31)</f>
        <v>21</v>
      </c>
      <c r="D32" s="36" t="s">
        <v>8</v>
      </c>
      <c r="E32" s="34"/>
      <c r="F32" s="34"/>
      <c r="G32" s="307"/>
      <c r="H32" s="309"/>
      <c r="I32" s="34"/>
      <c r="J32" s="34"/>
      <c r="K32" s="34"/>
      <c r="L32" s="34"/>
      <c r="M32" s="59"/>
      <c r="N32" s="59"/>
      <c r="O32" s="59"/>
      <c r="P32" s="59"/>
      <c r="Q32" s="145"/>
      <c r="R32" s="8"/>
      <c r="S32" s="8"/>
      <c r="T32" s="8"/>
      <c r="U32" s="8"/>
    </row>
    <row r="33" spans="1:21" ht="6" customHeight="1" x14ac:dyDescent="0.2">
      <c r="A33" s="21"/>
      <c r="B33" s="29"/>
      <c r="C33" s="29"/>
      <c r="D33" s="34"/>
      <c r="E33" s="34"/>
      <c r="F33" s="34"/>
      <c r="G33" s="307"/>
      <c r="H33" s="309"/>
      <c r="I33" s="34"/>
      <c r="J33" s="34"/>
      <c r="K33" s="34"/>
      <c r="L33" s="34"/>
      <c r="M33" s="59"/>
      <c r="N33" s="59"/>
      <c r="O33" s="59"/>
      <c r="P33" s="59"/>
      <c r="Q33" s="145"/>
      <c r="R33" s="8"/>
      <c r="S33" s="8"/>
      <c r="T33" s="8"/>
      <c r="U33" s="8"/>
    </row>
    <row r="34" spans="1:21" ht="15" x14ac:dyDescent="0.2">
      <c r="A34" s="21"/>
      <c r="B34" s="41" t="s">
        <v>12</v>
      </c>
      <c r="C34" s="32">
        <v>20</v>
      </c>
      <c r="D34" s="36" t="s">
        <v>8</v>
      </c>
      <c r="E34" s="34"/>
      <c r="F34" s="34"/>
      <c r="G34" s="307"/>
      <c r="H34" s="309"/>
      <c r="I34" s="34"/>
      <c r="J34" s="34"/>
      <c r="K34" s="34"/>
      <c r="L34" s="34"/>
      <c r="M34" s="59"/>
      <c r="N34" s="59"/>
      <c r="O34" s="59"/>
      <c r="P34" s="59"/>
      <c r="Q34" s="145"/>
      <c r="R34" s="8"/>
      <c r="S34" s="8"/>
      <c r="T34" s="8"/>
      <c r="U34" s="8"/>
    </row>
    <row r="35" spans="1:21" ht="15" x14ac:dyDescent="0.2">
      <c r="A35" s="21"/>
      <c r="B35" s="41" t="s">
        <v>128</v>
      </c>
      <c r="C35" s="32">
        <v>0.25</v>
      </c>
      <c r="D35" s="34"/>
      <c r="E35" s="34"/>
      <c r="F35" s="34"/>
      <c r="G35" s="307"/>
      <c r="H35" s="309"/>
      <c r="I35" s="34"/>
      <c r="J35" s="34"/>
      <c r="K35" s="34"/>
      <c r="L35" s="34"/>
      <c r="M35" s="59"/>
      <c r="N35" s="59"/>
      <c r="O35" s="59"/>
      <c r="P35" s="59"/>
      <c r="Q35" s="145"/>
      <c r="R35" s="8"/>
      <c r="S35" s="8"/>
      <c r="T35" s="8"/>
      <c r="U35" s="8"/>
    </row>
    <row r="36" spans="1:21" ht="15" x14ac:dyDescent="0.2">
      <c r="A36" s="21"/>
      <c r="B36" s="36" t="s">
        <v>13</v>
      </c>
      <c r="C36" s="46">
        <f>C34/C47</f>
        <v>0.11173184357541899</v>
      </c>
      <c r="D36" s="34"/>
      <c r="E36" s="34"/>
      <c r="F36" s="34"/>
      <c r="G36" s="307"/>
      <c r="H36" s="309"/>
      <c r="I36" s="34"/>
      <c r="J36" s="34"/>
      <c r="K36" s="34"/>
      <c r="L36" s="34"/>
      <c r="M36" s="59"/>
      <c r="N36" s="59"/>
      <c r="O36" s="59"/>
      <c r="P36" s="59"/>
      <c r="Q36" s="145"/>
      <c r="R36" s="8"/>
      <c r="S36" s="8"/>
      <c r="T36" s="8"/>
      <c r="U36" s="8"/>
    </row>
    <row r="37" spans="1:21" ht="15" x14ac:dyDescent="0.2">
      <c r="A37" s="21"/>
      <c r="B37" s="41" t="s">
        <v>13</v>
      </c>
      <c r="C37" s="47">
        <f>1-(C35+C36)</f>
        <v>0.63826815642458101</v>
      </c>
      <c r="D37" s="34"/>
      <c r="E37" s="34"/>
      <c r="F37" s="34"/>
      <c r="G37" s="307"/>
      <c r="H37" s="277"/>
      <c r="I37" s="34"/>
      <c r="J37" s="34"/>
      <c r="K37" s="34"/>
      <c r="L37" s="34"/>
      <c r="M37" s="59"/>
      <c r="N37" s="59"/>
      <c r="O37" s="59"/>
      <c r="P37" s="59"/>
      <c r="Q37" s="145"/>
      <c r="R37" s="8"/>
      <c r="S37" s="8"/>
      <c r="T37" s="8"/>
      <c r="U37" s="8"/>
    </row>
    <row r="38" spans="1:21" ht="15" x14ac:dyDescent="0.2">
      <c r="A38" s="21"/>
      <c r="B38" s="41" t="s">
        <v>110</v>
      </c>
      <c r="C38" s="48">
        <f>F90</f>
        <v>4.9565821256038634E-3</v>
      </c>
      <c r="D38" s="34"/>
      <c r="E38" s="34"/>
      <c r="F38" s="34"/>
      <c r="G38" s="34"/>
      <c r="H38" s="34"/>
      <c r="I38" s="34"/>
      <c r="J38" s="34"/>
      <c r="K38" s="34"/>
      <c r="L38" s="34"/>
      <c r="M38" s="59"/>
      <c r="N38" s="59"/>
      <c r="O38" s="59"/>
      <c r="P38" s="59"/>
      <c r="Q38" s="145"/>
      <c r="R38" s="8"/>
      <c r="S38" s="8"/>
      <c r="T38" s="8"/>
      <c r="U38" s="8"/>
    </row>
    <row r="39" spans="1:21" ht="15" x14ac:dyDescent="0.2">
      <c r="A39" s="21"/>
      <c r="B39" s="41" t="s">
        <v>14</v>
      </c>
      <c r="C39" s="47">
        <f>1-(C38)</f>
        <v>0.9950434178743961</v>
      </c>
      <c r="D39" s="34"/>
      <c r="E39" s="34"/>
      <c r="F39" s="34"/>
      <c r="G39" s="34"/>
      <c r="H39" s="276" t="s">
        <v>281</v>
      </c>
      <c r="I39" s="308">
        <v>80</v>
      </c>
      <c r="J39" s="34"/>
      <c r="K39" s="34"/>
      <c r="L39" s="34"/>
      <c r="M39" s="59"/>
      <c r="N39" s="59"/>
      <c r="O39" s="59"/>
      <c r="P39" s="59"/>
      <c r="Q39" s="145"/>
      <c r="R39" s="8"/>
      <c r="S39" s="8"/>
      <c r="T39" s="8"/>
      <c r="U39" s="8"/>
    </row>
    <row r="40" spans="1:21" ht="15" x14ac:dyDescent="0.2">
      <c r="A40" s="21"/>
      <c r="B40" s="41" t="s">
        <v>15</v>
      </c>
      <c r="C40" s="133">
        <v>0</v>
      </c>
      <c r="D40" s="34"/>
      <c r="E40" s="34"/>
      <c r="F40" s="34"/>
      <c r="G40" s="34"/>
      <c r="H40" s="277"/>
      <c r="I40" s="308"/>
      <c r="J40" s="34"/>
      <c r="K40" s="34"/>
      <c r="L40" s="34"/>
      <c r="M40" s="59"/>
      <c r="N40" s="59"/>
      <c r="O40" s="59"/>
      <c r="P40" s="59"/>
      <c r="Q40" s="145"/>
      <c r="R40" s="8"/>
      <c r="S40" s="8"/>
      <c r="T40" s="8"/>
      <c r="U40" s="8"/>
    </row>
    <row r="41" spans="1:21" ht="15" x14ac:dyDescent="0.2">
      <c r="A41" s="21"/>
      <c r="B41" s="41" t="s">
        <v>221</v>
      </c>
      <c r="C41" s="133">
        <v>30</v>
      </c>
      <c r="D41" s="36" t="s">
        <v>113</v>
      </c>
      <c r="E41" s="21"/>
      <c r="F41" s="34"/>
      <c r="G41" s="34"/>
      <c r="H41" s="34" t="s">
        <v>175</v>
      </c>
      <c r="I41" s="34"/>
      <c r="J41" s="34"/>
      <c r="K41" s="34"/>
      <c r="L41" s="34"/>
      <c r="M41" s="59"/>
      <c r="N41" s="59"/>
      <c r="O41" s="59"/>
      <c r="P41" s="59"/>
      <c r="Q41" s="145"/>
      <c r="R41" s="8"/>
      <c r="S41" s="8"/>
      <c r="T41" s="8"/>
      <c r="U41" s="8"/>
    </row>
    <row r="42" spans="1:21" ht="15" x14ac:dyDescent="0.2">
      <c r="A42" s="21"/>
      <c r="B42" s="41" t="s">
        <v>222</v>
      </c>
      <c r="C42" s="133">
        <v>10</v>
      </c>
      <c r="D42" s="36" t="s">
        <v>113</v>
      </c>
      <c r="E42" s="21"/>
      <c r="F42" s="34"/>
      <c r="G42" s="34"/>
      <c r="H42" s="34"/>
      <c r="I42" s="34"/>
      <c r="J42" s="34"/>
      <c r="K42" s="34"/>
      <c r="L42" s="34"/>
      <c r="M42" s="59"/>
      <c r="N42" s="59"/>
      <c r="O42" s="59"/>
      <c r="P42" s="59"/>
      <c r="Q42" s="145"/>
      <c r="R42" s="8"/>
      <c r="S42" s="8"/>
      <c r="T42" s="8"/>
      <c r="U42" s="8"/>
    </row>
    <row r="43" spans="1:21" ht="15" x14ac:dyDescent="0.2">
      <c r="A43" s="21"/>
      <c r="B43" s="36" t="s">
        <v>16</v>
      </c>
      <c r="C43" s="50">
        <f>(20*(C41/60))+(23*(C42/60))</f>
        <v>13.833333333333332</v>
      </c>
      <c r="D43" s="36" t="s">
        <v>8</v>
      </c>
      <c r="E43" s="34"/>
      <c r="F43" s="34"/>
      <c r="G43" s="34"/>
      <c r="H43" s="125">
        <v>78</v>
      </c>
      <c r="I43" s="216" t="s">
        <v>234</v>
      </c>
      <c r="J43" s="34"/>
      <c r="K43" s="34"/>
      <c r="L43" s="34"/>
      <c r="M43" s="59"/>
      <c r="N43" s="59"/>
      <c r="O43" s="59"/>
      <c r="P43" s="59"/>
      <c r="Q43" s="145"/>
      <c r="R43" s="8"/>
      <c r="S43" s="8"/>
      <c r="T43" s="8"/>
      <c r="U43" s="8"/>
    </row>
    <row r="44" spans="1:21" ht="15" x14ac:dyDescent="0.2">
      <c r="A44" s="21"/>
      <c r="B44" s="36" t="s">
        <v>16</v>
      </c>
      <c r="C44" s="50">
        <f>C43*60</f>
        <v>829.99999999999989</v>
      </c>
      <c r="D44" s="36" t="s">
        <v>17</v>
      </c>
      <c r="E44" s="34"/>
      <c r="F44" s="34"/>
      <c r="G44" s="271">
        <v>123</v>
      </c>
      <c r="H44" s="126"/>
      <c r="I44" s="34"/>
      <c r="J44" s="34"/>
      <c r="K44" s="34"/>
      <c r="L44" s="34"/>
      <c r="M44" s="59"/>
      <c r="N44" s="59"/>
      <c r="O44" s="59"/>
      <c r="P44" s="59"/>
      <c r="Q44" s="145"/>
      <c r="R44" s="8"/>
      <c r="S44" s="8"/>
      <c r="T44" s="8"/>
      <c r="U44" s="8"/>
    </row>
    <row r="45" spans="1:21" ht="15" x14ac:dyDescent="0.2">
      <c r="A45" s="21"/>
      <c r="B45" s="41" t="s">
        <v>18</v>
      </c>
      <c r="C45" s="47">
        <f>C44/C24</f>
        <v>36.086956521739125</v>
      </c>
      <c r="D45" s="36" t="s">
        <v>19</v>
      </c>
      <c r="E45" s="34"/>
      <c r="F45" s="34"/>
      <c r="G45" s="271"/>
      <c r="H45" s="127"/>
      <c r="I45" s="34"/>
      <c r="J45" s="34"/>
      <c r="K45" s="34"/>
      <c r="L45" s="34"/>
      <c r="M45" s="59"/>
      <c r="N45" s="59"/>
      <c r="O45" s="59"/>
      <c r="P45" s="59"/>
      <c r="Q45" s="145"/>
      <c r="R45" s="8"/>
      <c r="S45" s="8"/>
      <c r="T45" s="8"/>
      <c r="U45" s="8"/>
    </row>
    <row r="46" spans="1:21" ht="5.25" customHeight="1" x14ac:dyDescent="0.2">
      <c r="A46" s="21"/>
      <c r="B46" s="41"/>
      <c r="C46" s="47"/>
      <c r="D46" s="36"/>
      <c r="E46" s="34"/>
      <c r="F46" s="34"/>
      <c r="G46" s="271"/>
      <c r="H46" s="272" t="s">
        <v>284</v>
      </c>
      <c r="I46" s="34"/>
      <c r="J46" s="34"/>
      <c r="K46" s="34"/>
      <c r="L46" s="34"/>
      <c r="M46" s="59"/>
      <c r="N46" s="59"/>
      <c r="O46" s="59"/>
      <c r="P46" s="59"/>
      <c r="Q46" s="145"/>
      <c r="R46" s="8"/>
      <c r="S46" s="8"/>
      <c r="T46" s="8"/>
      <c r="U46" s="8"/>
    </row>
    <row r="47" spans="1:21" ht="15" x14ac:dyDescent="0.2">
      <c r="A47" s="21"/>
      <c r="B47" s="41" t="s">
        <v>20</v>
      </c>
      <c r="C47" s="47">
        <f>E28-C32</f>
        <v>179</v>
      </c>
      <c r="D47" s="41" t="s">
        <v>8</v>
      </c>
      <c r="E47" s="21"/>
      <c r="F47" s="21"/>
      <c r="G47" s="271"/>
      <c r="H47" s="272"/>
      <c r="I47" s="34"/>
      <c r="J47" s="34"/>
      <c r="K47" s="34"/>
      <c r="L47" s="34"/>
      <c r="M47" s="59"/>
      <c r="N47" s="59"/>
      <c r="O47" s="59"/>
      <c r="P47" s="59"/>
      <c r="Q47" s="145"/>
      <c r="R47" s="8"/>
      <c r="S47" s="8"/>
      <c r="T47" s="8"/>
      <c r="U47" s="8"/>
    </row>
    <row r="48" spans="1:21" ht="15" x14ac:dyDescent="0.2">
      <c r="A48" s="21"/>
      <c r="B48" s="41" t="s">
        <v>20</v>
      </c>
      <c r="C48" s="41">
        <f>C47*60</f>
        <v>10740</v>
      </c>
      <c r="D48" s="41" t="s">
        <v>17</v>
      </c>
      <c r="E48" s="21"/>
      <c r="F48" s="21"/>
      <c r="G48" s="271"/>
      <c r="H48" s="240" t="s">
        <v>205</v>
      </c>
      <c r="I48" s="21"/>
      <c r="J48" s="21"/>
      <c r="K48" s="21"/>
      <c r="L48" s="34"/>
      <c r="M48" s="59"/>
      <c r="N48" s="59"/>
      <c r="O48" s="59"/>
      <c r="P48" s="59"/>
      <c r="Q48" s="145"/>
      <c r="R48" s="8"/>
      <c r="S48" s="8"/>
      <c r="T48" s="8"/>
      <c r="U48" s="8"/>
    </row>
    <row r="49" spans="1:21" ht="15" x14ac:dyDescent="0.2">
      <c r="A49" s="21"/>
      <c r="B49" s="41" t="s">
        <v>21</v>
      </c>
      <c r="C49" s="47">
        <f>C48/C24</f>
        <v>466.95652173913044</v>
      </c>
      <c r="D49" s="41" t="s">
        <v>19</v>
      </c>
      <c r="E49" s="34"/>
      <c r="F49" s="34"/>
      <c r="G49" s="271"/>
      <c r="H49" s="127"/>
      <c r="I49" s="21"/>
      <c r="J49" s="21"/>
      <c r="K49" s="21"/>
      <c r="L49" s="34"/>
      <c r="M49" s="59"/>
      <c r="N49" s="59"/>
      <c r="O49" s="59"/>
      <c r="P49" s="59"/>
      <c r="Q49" s="145"/>
      <c r="R49" s="8"/>
      <c r="S49" s="8"/>
      <c r="T49" s="8"/>
      <c r="U49" s="8"/>
    </row>
    <row r="50" spans="1:21" ht="15" x14ac:dyDescent="0.2">
      <c r="A50" s="21"/>
      <c r="B50" s="41" t="s">
        <v>22</v>
      </c>
      <c r="C50" s="51">
        <f>C49*C37*C39</f>
        <v>296.56620128386891</v>
      </c>
      <c r="D50" s="41" t="s">
        <v>19</v>
      </c>
      <c r="E50" s="34"/>
      <c r="F50" s="34"/>
      <c r="G50" s="271"/>
      <c r="H50" s="127"/>
      <c r="I50" s="21"/>
      <c r="J50" s="21"/>
      <c r="K50" s="21"/>
      <c r="L50" s="34"/>
      <c r="M50" s="59"/>
      <c r="N50" s="59"/>
      <c r="O50" s="59"/>
      <c r="P50" s="59"/>
      <c r="Q50" s="145"/>
      <c r="R50" s="8"/>
      <c r="S50" s="8"/>
      <c r="T50" s="8"/>
      <c r="U50" s="8"/>
    </row>
    <row r="51" spans="1:21" ht="15" x14ac:dyDescent="0.2">
      <c r="A51" s="21"/>
      <c r="B51" s="41" t="s">
        <v>23</v>
      </c>
      <c r="C51" s="47">
        <f>(C50*B91)/C22</f>
        <v>17794.988933542623</v>
      </c>
      <c r="D51" s="41" t="s">
        <v>89</v>
      </c>
      <c r="E51" s="34"/>
      <c r="F51" s="34"/>
      <c r="G51" s="271"/>
      <c r="H51" s="129"/>
      <c r="I51" s="21"/>
      <c r="J51" s="21"/>
      <c r="K51" s="21"/>
      <c r="L51" s="34"/>
      <c r="M51" s="59"/>
      <c r="N51" s="59"/>
      <c r="O51" s="59"/>
      <c r="P51" s="59"/>
      <c r="Q51" s="145"/>
      <c r="R51" s="8"/>
      <c r="S51" s="8"/>
      <c r="T51" s="8"/>
      <c r="U51" s="8"/>
    </row>
    <row r="52" spans="1:21" ht="15" x14ac:dyDescent="0.2">
      <c r="A52" s="21"/>
      <c r="B52" s="41" t="s">
        <v>25</v>
      </c>
      <c r="C52" s="47">
        <f>((C50-C45)*B91)/C22</f>
        <v>15629.6478084597</v>
      </c>
      <c r="D52" s="41" t="s">
        <v>89</v>
      </c>
      <c r="E52" s="34"/>
      <c r="F52" s="34"/>
      <c r="G52" s="34"/>
      <c r="H52" s="34"/>
      <c r="I52" s="21"/>
      <c r="J52" s="21"/>
      <c r="K52" s="21"/>
      <c r="L52" s="34"/>
      <c r="M52" s="59"/>
      <c r="N52" s="59"/>
      <c r="O52" s="59"/>
      <c r="P52" s="59"/>
      <c r="Q52" s="145"/>
      <c r="R52" s="8"/>
      <c r="S52" s="8"/>
      <c r="T52" s="8"/>
      <c r="U52" s="8"/>
    </row>
    <row r="53" spans="1:21" ht="15" x14ac:dyDescent="0.2">
      <c r="A53" s="21"/>
      <c r="B53" s="34"/>
      <c r="C53" s="47">
        <f>C52*23</f>
        <v>359481.89959457313</v>
      </c>
      <c r="D53" s="41" t="s">
        <v>90</v>
      </c>
      <c r="E53" s="34"/>
      <c r="F53" s="34"/>
      <c r="G53" s="34"/>
      <c r="H53" s="34"/>
      <c r="I53" s="21"/>
      <c r="J53" s="21"/>
      <c r="K53" s="21"/>
      <c r="L53" s="34"/>
      <c r="M53" s="59"/>
      <c r="N53" s="147"/>
      <c r="O53" s="59"/>
      <c r="P53" s="59"/>
      <c r="Q53" s="145"/>
      <c r="R53" s="8"/>
      <c r="S53" s="8"/>
      <c r="T53" s="8"/>
      <c r="U53" s="8"/>
    </row>
    <row r="54" spans="1:21" ht="4.5" customHeight="1" x14ac:dyDescent="0.2">
      <c r="A54" s="21"/>
      <c r="B54" s="34"/>
      <c r="C54" s="34"/>
      <c r="D54" s="34"/>
      <c r="E54" s="34"/>
      <c r="F54" s="34"/>
      <c r="G54" s="34"/>
      <c r="H54" s="34"/>
      <c r="I54" s="21"/>
      <c r="J54" s="21"/>
      <c r="K54" s="21"/>
      <c r="L54" s="34"/>
      <c r="M54" s="59"/>
      <c r="N54" s="59"/>
      <c r="O54" s="59"/>
      <c r="P54" s="59"/>
      <c r="Q54" s="145"/>
      <c r="R54" s="8"/>
      <c r="S54" s="8"/>
      <c r="T54" s="8"/>
      <c r="U54" s="8"/>
    </row>
    <row r="55" spans="1:21" ht="15" x14ac:dyDescent="0.2">
      <c r="A55" s="21"/>
      <c r="B55" s="264" t="s">
        <v>65</v>
      </c>
      <c r="C55" s="264"/>
      <c r="D55" s="21"/>
      <c r="E55" s="34"/>
      <c r="F55" s="34"/>
      <c r="G55" s="34"/>
      <c r="H55" s="34"/>
      <c r="I55" s="21"/>
      <c r="J55" s="21"/>
      <c r="K55" s="21"/>
      <c r="L55" s="34"/>
      <c r="M55" s="59"/>
      <c r="N55" s="59"/>
      <c r="O55" s="59"/>
      <c r="P55" s="59"/>
      <c r="Q55" s="145"/>
      <c r="R55" s="8"/>
      <c r="S55" s="8"/>
      <c r="T55" s="8"/>
      <c r="U55" s="8"/>
    </row>
    <row r="56" spans="1:21" ht="15" x14ac:dyDescent="0.2">
      <c r="A56" s="21"/>
      <c r="B56" s="110" t="s">
        <v>28</v>
      </c>
      <c r="C56" s="110" t="s">
        <v>29</v>
      </c>
      <c r="D56" s="21"/>
      <c r="E56" s="34"/>
      <c r="F56" s="34"/>
      <c r="G56" s="34"/>
      <c r="H56" s="34"/>
      <c r="I56" s="21"/>
      <c r="J56" s="21"/>
      <c r="K56" s="21"/>
      <c r="L56" s="34"/>
      <c r="M56" s="59"/>
      <c r="N56" s="59"/>
      <c r="O56" s="59"/>
      <c r="P56" s="59"/>
      <c r="Q56" s="145"/>
      <c r="R56" s="8"/>
      <c r="S56" s="8"/>
      <c r="T56" s="8"/>
      <c r="U56" s="8"/>
    </row>
    <row r="57" spans="1:21" ht="15" x14ac:dyDescent="0.2">
      <c r="A57" s="21"/>
      <c r="B57" s="148"/>
      <c r="C57" s="110"/>
      <c r="D57" s="21"/>
      <c r="E57" s="34"/>
      <c r="F57" s="34"/>
      <c r="G57" s="34"/>
      <c r="H57" s="34"/>
      <c r="I57" s="21"/>
      <c r="J57" s="21"/>
      <c r="K57" s="21"/>
      <c r="L57" s="34"/>
      <c r="M57" s="59"/>
      <c r="N57" s="59"/>
      <c r="O57" s="59"/>
      <c r="P57" s="59"/>
      <c r="Q57" s="145"/>
      <c r="R57" s="8"/>
      <c r="S57" s="8"/>
      <c r="T57" s="8"/>
      <c r="U57" s="8"/>
    </row>
    <row r="58" spans="1:21" ht="15" x14ac:dyDescent="0.2">
      <c r="A58" s="21"/>
      <c r="B58" s="148"/>
      <c r="C58" s="110"/>
      <c r="D58" s="21"/>
      <c r="E58" s="34"/>
      <c r="F58" s="34"/>
      <c r="G58" s="34"/>
      <c r="H58" s="34"/>
      <c r="I58" s="21"/>
      <c r="J58" s="21"/>
      <c r="K58" s="21"/>
      <c r="L58" s="34"/>
      <c r="M58" s="59"/>
      <c r="N58" s="59"/>
      <c r="O58" s="59"/>
      <c r="P58" s="59"/>
      <c r="Q58" s="145"/>
      <c r="R58" s="8"/>
      <c r="S58" s="8"/>
      <c r="T58" s="8"/>
      <c r="U58" s="8"/>
    </row>
    <row r="59" spans="1:21" ht="15" x14ac:dyDescent="0.2">
      <c r="A59" s="21"/>
      <c r="B59" s="32" t="s">
        <v>30</v>
      </c>
      <c r="C59" s="32">
        <f>SUM(C57:C58)</f>
        <v>0</v>
      </c>
      <c r="D59" s="21"/>
      <c r="E59" s="34"/>
      <c r="F59" s="34"/>
      <c r="G59" s="34"/>
      <c r="H59" s="34"/>
      <c r="I59" s="21"/>
      <c r="J59" s="21"/>
      <c r="K59" s="21"/>
      <c r="L59" s="34"/>
      <c r="M59" s="59"/>
      <c r="N59" s="59"/>
      <c r="O59" s="59"/>
      <c r="P59" s="59"/>
      <c r="Q59" s="145"/>
      <c r="R59" s="8"/>
      <c r="S59" s="8"/>
      <c r="T59" s="8"/>
      <c r="U59" s="8"/>
    </row>
    <row r="60" spans="1:21" ht="4.5" customHeight="1" x14ac:dyDescent="0.2">
      <c r="A60" s="21"/>
      <c r="B60" s="21"/>
      <c r="C60" s="21"/>
      <c r="D60" s="82"/>
      <c r="E60" s="34"/>
      <c r="F60" s="34"/>
      <c r="G60" s="34"/>
      <c r="H60" s="34"/>
      <c r="I60" s="21"/>
      <c r="J60" s="21"/>
      <c r="K60" s="21"/>
      <c r="L60" s="34"/>
      <c r="M60" s="59"/>
      <c r="N60" s="59"/>
      <c r="O60" s="59"/>
      <c r="P60" s="59"/>
      <c r="Q60" s="145"/>
      <c r="R60" s="8"/>
      <c r="S60" s="8"/>
      <c r="T60" s="8"/>
      <c r="U60" s="8"/>
    </row>
    <row r="61" spans="1:21" ht="15" x14ac:dyDescent="0.2">
      <c r="A61" s="21"/>
      <c r="B61" s="116" t="s">
        <v>66</v>
      </c>
      <c r="C61" s="94" t="s">
        <v>67</v>
      </c>
      <c r="D61" s="149"/>
      <c r="E61" s="34"/>
      <c r="F61" s="34"/>
      <c r="G61" s="34"/>
      <c r="H61" s="34"/>
      <c r="I61" s="21"/>
      <c r="J61" s="21"/>
      <c r="K61" s="21"/>
      <c r="L61" s="34"/>
      <c r="M61" s="59"/>
      <c r="N61" s="59"/>
      <c r="O61" s="59"/>
      <c r="P61" s="59"/>
      <c r="Q61" s="145"/>
      <c r="R61" s="8"/>
      <c r="S61" s="8"/>
      <c r="T61" s="8"/>
      <c r="U61" s="8"/>
    </row>
    <row r="62" spans="1:21" ht="15" x14ac:dyDescent="0.2">
      <c r="A62" s="21"/>
      <c r="B62" s="79">
        <f>C59/C62</f>
        <v>0</v>
      </c>
      <c r="C62" s="96">
        <v>3500</v>
      </c>
      <c r="D62" s="82"/>
      <c r="E62" s="34"/>
      <c r="F62" s="34"/>
      <c r="G62" s="34"/>
      <c r="H62" s="34"/>
      <c r="I62" s="21"/>
      <c r="J62" s="21"/>
      <c r="K62" s="21"/>
      <c r="L62" s="34"/>
      <c r="M62" s="59"/>
      <c r="N62" s="59"/>
      <c r="O62" s="59"/>
      <c r="P62" s="59"/>
      <c r="Q62" s="145"/>
      <c r="R62" s="8"/>
      <c r="S62" s="8"/>
      <c r="T62" s="8"/>
      <c r="U62" s="8"/>
    </row>
    <row r="63" spans="1:21" ht="5.25" customHeight="1" x14ac:dyDescent="0.2">
      <c r="A63" s="21"/>
      <c r="B63" s="158"/>
      <c r="C63" s="93"/>
      <c r="D63" s="82"/>
      <c r="E63" s="34"/>
      <c r="F63" s="34"/>
      <c r="G63" s="34"/>
      <c r="H63" s="34"/>
      <c r="I63" s="21"/>
      <c r="J63" s="21"/>
      <c r="K63" s="21"/>
      <c r="L63" s="34"/>
      <c r="M63" s="59"/>
      <c r="N63" s="59"/>
      <c r="O63" s="59"/>
      <c r="P63" s="59"/>
      <c r="Q63" s="145"/>
      <c r="R63" s="8"/>
      <c r="S63" s="8"/>
      <c r="T63" s="8"/>
      <c r="U63" s="8"/>
    </row>
    <row r="64" spans="1:21" ht="15" x14ac:dyDescent="0.2">
      <c r="A64" s="21"/>
      <c r="B64" s="159"/>
      <c r="C64" s="8"/>
      <c r="D64" s="8"/>
      <c r="E64" s="8"/>
      <c r="F64" s="8"/>
      <c r="G64" s="34"/>
      <c r="H64" s="34"/>
      <c r="I64" s="21"/>
      <c r="J64" s="21"/>
      <c r="K64" s="21"/>
      <c r="L64" s="34"/>
      <c r="M64" s="59"/>
      <c r="N64" s="59"/>
      <c r="O64" s="59"/>
      <c r="P64" s="59"/>
      <c r="Q64" s="145"/>
      <c r="R64" s="8"/>
      <c r="S64" s="8"/>
      <c r="T64" s="8"/>
      <c r="U64" s="8"/>
    </row>
    <row r="65" spans="1:41" ht="15" x14ac:dyDescent="0.2">
      <c r="A65" s="21"/>
      <c r="B65" s="8"/>
      <c r="C65" s="8"/>
      <c r="D65" s="8"/>
      <c r="E65" s="8"/>
      <c r="F65" s="8"/>
      <c r="G65" s="34"/>
      <c r="H65" s="34"/>
      <c r="I65" s="21"/>
      <c r="J65" s="21"/>
      <c r="K65" s="21"/>
      <c r="L65" s="34"/>
      <c r="M65" s="59"/>
      <c r="N65" s="59"/>
      <c r="O65" s="59"/>
      <c r="P65" s="59"/>
      <c r="Q65" s="145"/>
      <c r="R65" s="8"/>
      <c r="S65" s="8"/>
      <c r="T65" s="8"/>
      <c r="U65" s="8"/>
    </row>
    <row r="66" spans="1:41" ht="15" x14ac:dyDescent="0.2">
      <c r="A66" s="21"/>
      <c r="B66" s="8"/>
      <c r="C66" s="8"/>
      <c r="D66" s="8"/>
      <c r="E66" s="8"/>
      <c r="F66" s="8"/>
      <c r="G66" s="34"/>
      <c r="H66" s="34"/>
      <c r="I66" s="21"/>
      <c r="J66" s="21"/>
      <c r="K66" s="21"/>
      <c r="L66" s="34"/>
      <c r="M66" s="59"/>
      <c r="N66" s="59"/>
      <c r="O66" s="59"/>
      <c r="P66" s="59"/>
      <c r="Q66" s="145"/>
      <c r="R66" s="8"/>
      <c r="S66" s="8"/>
      <c r="T66" s="8"/>
      <c r="U66" s="8"/>
    </row>
    <row r="67" spans="1:41" ht="15" x14ac:dyDescent="0.2">
      <c r="A67" s="59"/>
      <c r="B67" s="8"/>
      <c r="C67" s="8"/>
      <c r="D67" s="8"/>
      <c r="E67" s="8"/>
      <c r="F67" s="8"/>
      <c r="G67" s="34"/>
      <c r="H67" s="34"/>
      <c r="I67" s="34"/>
      <c r="J67" s="34"/>
      <c r="K67" s="34"/>
      <c r="L67" s="34"/>
      <c r="M67" s="21"/>
      <c r="N67" s="21"/>
      <c r="O67" s="21"/>
      <c r="P67" s="21"/>
      <c r="Q67" s="9"/>
      <c r="R67" s="8"/>
      <c r="S67" s="8"/>
      <c r="T67" s="8"/>
      <c r="U67" s="8"/>
    </row>
    <row r="68" spans="1:41" ht="15" x14ac:dyDescent="0.25">
      <c r="A68" s="59"/>
      <c r="B68" s="8"/>
      <c r="C68" s="8"/>
      <c r="D68" s="8"/>
      <c r="E68" s="8"/>
      <c r="F68" s="8"/>
      <c r="G68" s="34"/>
      <c r="H68" s="34"/>
      <c r="I68" s="34"/>
      <c r="J68" s="34"/>
      <c r="K68" s="34"/>
      <c r="L68" s="34"/>
      <c r="M68" s="21"/>
      <c r="N68" s="21"/>
      <c r="O68" s="21"/>
      <c r="P68" s="21"/>
      <c r="Q68" s="9"/>
      <c r="R68" s="9"/>
      <c r="S68" s="9"/>
      <c r="T68" s="9"/>
      <c r="U68" s="9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59"/>
      <c r="B69" s="8"/>
      <c r="C69" s="8"/>
      <c r="D69" s="8"/>
      <c r="E69" s="8"/>
      <c r="F69" s="8"/>
      <c r="G69" s="34"/>
      <c r="H69" s="34"/>
      <c r="I69" s="59"/>
      <c r="J69" s="59"/>
      <c r="K69" s="34"/>
      <c r="L69" s="34"/>
      <c r="M69" s="21"/>
      <c r="N69" s="21"/>
      <c r="O69" s="21"/>
      <c r="P69" s="21"/>
      <c r="Q69" s="9"/>
      <c r="R69" s="9"/>
      <c r="S69" s="9"/>
      <c r="T69" s="9"/>
      <c r="U69" s="9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59"/>
      <c r="B70" s="8"/>
      <c r="C70" s="8"/>
      <c r="D70" s="8"/>
      <c r="E70" s="8"/>
      <c r="F70" s="8"/>
      <c r="G70" s="34"/>
      <c r="H70" s="34"/>
      <c r="I70" s="59"/>
      <c r="J70" s="59"/>
      <c r="K70" s="34"/>
      <c r="L70" s="34"/>
      <c r="M70" s="21"/>
      <c r="N70" s="21"/>
      <c r="O70" s="21"/>
      <c r="P70" s="21"/>
      <c r="Q70" s="9"/>
      <c r="R70" s="9"/>
      <c r="S70" s="9"/>
      <c r="T70" s="9"/>
      <c r="U70" s="9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15" x14ac:dyDescent="0.25">
      <c r="A71" s="59"/>
      <c r="B71" s="8"/>
      <c r="C71" s="8"/>
      <c r="D71" s="8"/>
      <c r="E71" s="8"/>
      <c r="F71" s="8"/>
      <c r="G71" s="34"/>
      <c r="H71" s="34"/>
      <c r="I71" s="59"/>
      <c r="J71" s="59"/>
      <c r="K71" s="34"/>
      <c r="L71" s="34"/>
      <c r="M71" s="21"/>
      <c r="N71" s="21"/>
      <c r="O71" s="21"/>
      <c r="P71" s="21"/>
      <c r="Q71" s="9"/>
      <c r="R71" s="9"/>
      <c r="S71" s="9"/>
      <c r="T71" s="9"/>
      <c r="U71" s="9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59"/>
      <c r="B72" s="8"/>
      <c r="C72" s="8"/>
      <c r="D72" s="8"/>
      <c r="E72" s="8"/>
      <c r="F72" s="8"/>
      <c r="G72" s="34"/>
      <c r="H72" s="34"/>
      <c r="I72" s="59"/>
      <c r="J72" s="59"/>
      <c r="K72" s="34"/>
      <c r="L72" s="34"/>
      <c r="M72" s="21"/>
      <c r="N72" s="21"/>
      <c r="O72" s="21"/>
      <c r="P72" s="21"/>
      <c r="Q72" s="9"/>
      <c r="R72" s="9"/>
      <c r="S72" s="9"/>
      <c r="T72" s="9"/>
      <c r="U72" s="9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59"/>
      <c r="B73" s="8"/>
      <c r="C73" s="8"/>
      <c r="D73" s="8"/>
      <c r="E73" s="8"/>
      <c r="F73" s="8"/>
      <c r="G73" s="34"/>
      <c r="H73" s="34"/>
      <c r="I73" s="59"/>
      <c r="J73" s="59"/>
      <c r="K73" s="34"/>
      <c r="L73" s="34"/>
      <c r="M73" s="21"/>
      <c r="N73" s="21"/>
      <c r="O73" s="21"/>
      <c r="P73" s="21"/>
      <c r="Q73" s="9"/>
      <c r="R73" s="9"/>
      <c r="S73" s="9"/>
      <c r="T73" s="9"/>
      <c r="U73" s="9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ht="15" x14ac:dyDescent="0.25">
      <c r="A74" s="59"/>
      <c r="B74" s="8"/>
      <c r="C74" s="8"/>
      <c r="D74" s="8"/>
      <c r="E74" s="8"/>
      <c r="F74" s="8"/>
      <c r="G74" s="34"/>
      <c r="H74" s="34"/>
      <c r="I74" s="59"/>
      <c r="J74" s="59"/>
      <c r="K74" s="34"/>
      <c r="L74" s="34"/>
      <c r="M74" s="21"/>
      <c r="N74" s="21"/>
      <c r="O74" s="21"/>
      <c r="P74" s="21"/>
      <c r="Q74" s="9"/>
      <c r="R74" s="9"/>
      <c r="S74" s="9"/>
      <c r="T74" s="9"/>
      <c r="U74" s="9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spans="1:41" ht="15" x14ac:dyDescent="0.25">
      <c r="A75" s="59"/>
      <c r="B75" s="8"/>
      <c r="C75" s="8"/>
      <c r="D75" s="8"/>
      <c r="E75" s="8"/>
      <c r="F75" s="8"/>
      <c r="G75" s="34"/>
      <c r="H75" s="34"/>
      <c r="I75" s="59"/>
      <c r="J75" s="59"/>
      <c r="K75" s="34"/>
      <c r="L75" s="34"/>
      <c r="M75" s="21"/>
      <c r="N75" s="21"/>
      <c r="O75" s="21"/>
      <c r="P75" s="21"/>
      <c r="Q75" s="9"/>
      <c r="R75" s="9"/>
      <c r="S75" s="9"/>
      <c r="T75" s="9"/>
      <c r="U75" s="9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spans="1:41" ht="15" x14ac:dyDescent="0.25">
      <c r="A76" s="59"/>
      <c r="B76" s="8"/>
      <c r="C76" s="8"/>
      <c r="D76" s="8"/>
      <c r="E76" s="8"/>
      <c r="F76" s="8"/>
      <c r="G76" s="34"/>
      <c r="H76" s="34"/>
      <c r="I76" s="59"/>
      <c r="J76" s="59"/>
      <c r="K76" s="34"/>
      <c r="L76" s="34"/>
      <c r="M76" s="21"/>
      <c r="N76" s="21"/>
      <c r="O76" s="21"/>
      <c r="P76" s="21"/>
      <c r="Q76" s="9"/>
      <c r="R76" s="9"/>
      <c r="S76" s="9"/>
      <c r="T76" s="9"/>
      <c r="U76" s="9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 ht="15" x14ac:dyDescent="0.25">
      <c r="A77" s="21"/>
      <c r="B77" s="98" t="s">
        <v>69</v>
      </c>
      <c r="C77" s="93"/>
      <c r="D77" s="82"/>
      <c r="E77" s="34"/>
      <c r="F77" s="34"/>
      <c r="G77" s="149"/>
      <c r="H77" s="149"/>
      <c r="I77" s="21"/>
      <c r="J77" s="21"/>
      <c r="K77" s="149"/>
      <c r="L77" s="149"/>
      <c r="M77" s="21"/>
      <c r="N77" s="21"/>
      <c r="O77" s="21"/>
      <c r="P77" s="21"/>
      <c r="Q77" s="9"/>
      <c r="R77" s="9"/>
      <c r="S77" s="9"/>
      <c r="T77" s="9"/>
      <c r="U77" s="9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spans="1:41" ht="15" x14ac:dyDescent="0.25">
      <c r="A78" s="21"/>
      <c r="B78" s="99" t="s">
        <v>148</v>
      </c>
      <c r="C78" s="93"/>
      <c r="D78" s="82"/>
      <c r="E78" s="34"/>
      <c r="F78" s="34"/>
      <c r="G78" s="149"/>
      <c r="H78" s="149"/>
      <c r="I78" s="216" t="s">
        <v>233</v>
      </c>
      <c r="J78" s="21"/>
      <c r="K78" s="149"/>
      <c r="L78" s="149"/>
      <c r="M78" s="21"/>
      <c r="N78" s="21"/>
      <c r="O78" s="21"/>
      <c r="P78" s="21"/>
      <c r="Q78" s="9"/>
      <c r="R78" s="9"/>
      <c r="S78" s="9"/>
      <c r="T78" s="9"/>
      <c r="U78" s="9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spans="1:41" ht="31.5" customHeight="1" x14ac:dyDescent="0.25">
      <c r="A79" s="21"/>
      <c r="B79" s="53">
        <v>474.5</v>
      </c>
      <c r="C79" s="310" t="s">
        <v>147</v>
      </c>
      <c r="D79" s="311"/>
      <c r="E79" s="34"/>
      <c r="F79" s="34"/>
      <c r="G79" s="149"/>
      <c r="H79" s="149"/>
      <c r="I79" s="21"/>
      <c r="J79" s="21"/>
      <c r="K79" s="149"/>
      <c r="L79" s="149"/>
      <c r="M79" s="21"/>
      <c r="N79" s="21"/>
      <c r="O79" s="21"/>
      <c r="P79" s="21"/>
      <c r="Q79" s="9"/>
      <c r="R79" s="9"/>
      <c r="S79" s="9"/>
      <c r="T79" s="9"/>
      <c r="U79" s="9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spans="1:41" ht="15" x14ac:dyDescent="0.25">
      <c r="A80" s="21"/>
      <c r="B80" s="150">
        <v>0.63</v>
      </c>
      <c r="C80" s="312" t="s">
        <v>130</v>
      </c>
      <c r="D80" s="312"/>
      <c r="E80" s="34"/>
      <c r="F80" s="34"/>
      <c r="G80" s="149"/>
      <c r="H80" s="149"/>
      <c r="I80" s="21"/>
      <c r="J80" s="21"/>
      <c r="K80" s="149"/>
      <c r="L80" s="149"/>
      <c r="M80" s="21"/>
      <c r="N80" s="21"/>
      <c r="O80" s="21"/>
      <c r="P80" s="21"/>
      <c r="Q80" s="9"/>
      <c r="R80" s="9"/>
      <c r="S80" s="9"/>
      <c r="T80" s="9"/>
      <c r="U80" s="9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spans="1:41" ht="15" x14ac:dyDescent="0.25">
      <c r="A81" s="21"/>
      <c r="B81" s="39">
        <f>B80*B79</f>
        <v>298.935</v>
      </c>
      <c r="C81" s="312" t="s">
        <v>129</v>
      </c>
      <c r="D81" s="312"/>
      <c r="E81" s="34"/>
      <c r="F81" s="34"/>
      <c r="G81" s="149"/>
      <c r="H81" s="149"/>
      <c r="I81" s="21"/>
      <c r="J81" s="21"/>
      <c r="K81" s="149"/>
      <c r="L81" s="149"/>
      <c r="M81" s="21"/>
      <c r="N81" s="21"/>
      <c r="O81" s="21"/>
      <c r="P81" s="21"/>
      <c r="Q81" s="9"/>
      <c r="R81" s="9"/>
      <c r="S81" s="9"/>
      <c r="T81" s="9"/>
      <c r="U81" s="9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1:41" ht="15" x14ac:dyDescent="0.25">
      <c r="A82" s="21"/>
      <c r="B82" s="151">
        <v>7.0000000000000007E-2</v>
      </c>
      <c r="C82" s="313" t="s">
        <v>31</v>
      </c>
      <c r="D82" s="313"/>
      <c r="E82" s="34"/>
      <c r="F82" s="34"/>
      <c r="G82" s="149"/>
      <c r="H82" s="149"/>
      <c r="I82" s="21"/>
      <c r="J82" s="21"/>
      <c r="K82" s="149"/>
      <c r="L82" s="149"/>
      <c r="M82" s="21"/>
      <c r="N82" s="21"/>
      <c r="O82" s="21"/>
      <c r="P82" s="21"/>
      <c r="Q82" s="9"/>
      <c r="R82" s="9"/>
      <c r="S82" s="9"/>
      <c r="T82" s="9"/>
      <c r="U82" s="9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1:41" x14ac:dyDescent="0.2">
      <c r="A83" s="21"/>
      <c r="B83" s="39">
        <f>B81/B82</f>
        <v>4270.5</v>
      </c>
      <c r="C83" s="314" t="s">
        <v>32</v>
      </c>
      <c r="D83" s="314"/>
      <c r="E83" s="152"/>
      <c r="F83" s="34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8"/>
      <c r="R83" s="8"/>
      <c r="S83" s="8"/>
      <c r="T83" s="8"/>
      <c r="U83" s="8"/>
    </row>
    <row r="84" spans="1:41" x14ac:dyDescent="0.2">
      <c r="A84" s="21"/>
      <c r="B84" s="153">
        <f>B83/(B94*B95)</f>
        <v>1.0167857142857142</v>
      </c>
      <c r="C84" s="304" t="s">
        <v>131</v>
      </c>
      <c r="D84" s="304"/>
      <c r="E84" s="34"/>
      <c r="F84" s="34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8"/>
      <c r="R84" s="8"/>
      <c r="S84" s="8"/>
      <c r="T84" s="8"/>
      <c r="U84" s="8"/>
    </row>
    <row r="85" spans="1:41" x14ac:dyDescent="0.2">
      <c r="A85" s="21"/>
      <c r="B85" s="34"/>
      <c r="C85" s="34"/>
      <c r="D85" s="34"/>
      <c r="E85" s="34"/>
      <c r="F85" s="34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8"/>
      <c r="R85" s="8"/>
      <c r="S85" s="8"/>
      <c r="T85" s="8"/>
      <c r="U85" s="8"/>
    </row>
    <row r="86" spans="1:41" ht="25.5" customHeight="1" x14ac:dyDescent="0.2">
      <c r="A86" s="21"/>
      <c r="B86" s="110">
        <v>574</v>
      </c>
      <c r="C86" s="315" t="s">
        <v>134</v>
      </c>
      <c r="D86" s="316"/>
      <c r="E86" s="34"/>
      <c r="F86" s="34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8"/>
      <c r="R86" s="8"/>
      <c r="S86" s="8"/>
      <c r="T86" s="8"/>
      <c r="U86" s="8"/>
    </row>
    <row r="87" spans="1:41" x14ac:dyDescent="0.2">
      <c r="A87" s="21"/>
      <c r="B87" s="154">
        <v>1</v>
      </c>
      <c r="C87" s="312" t="s">
        <v>132</v>
      </c>
      <c r="D87" s="312"/>
      <c r="E87" s="34"/>
      <c r="F87" s="34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8"/>
      <c r="R87" s="8"/>
      <c r="S87" s="8"/>
      <c r="T87" s="8"/>
      <c r="U87" s="8"/>
    </row>
    <row r="88" spans="1:41" x14ac:dyDescent="0.2">
      <c r="A88" s="21"/>
      <c r="B88" s="36">
        <f>B86*B87</f>
        <v>574</v>
      </c>
      <c r="C88" s="312" t="s">
        <v>132</v>
      </c>
      <c r="D88" s="312"/>
      <c r="E88" s="34"/>
      <c r="F88" s="34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8"/>
      <c r="R88" s="8"/>
      <c r="S88" s="8"/>
      <c r="T88" s="8"/>
      <c r="U88" s="8"/>
    </row>
    <row r="89" spans="1:41" x14ac:dyDescent="0.2">
      <c r="A89" s="21"/>
      <c r="B89" s="110">
        <v>0.95</v>
      </c>
      <c r="C89" s="303" t="s">
        <v>34</v>
      </c>
      <c r="D89" s="303"/>
      <c r="E89" s="34"/>
      <c r="F89" s="34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8"/>
      <c r="R89" s="8"/>
      <c r="S89" s="8"/>
      <c r="T89" s="8"/>
      <c r="U89" s="8"/>
    </row>
    <row r="90" spans="1:41" x14ac:dyDescent="0.2">
      <c r="A90" s="21"/>
      <c r="B90" s="155">
        <f>B88*B89</f>
        <v>545.29999999999995</v>
      </c>
      <c r="C90" s="303" t="s">
        <v>133</v>
      </c>
      <c r="D90" s="303"/>
      <c r="E90" s="88" t="s">
        <v>78</v>
      </c>
      <c r="F90" s="156">
        <f>F92/F91</f>
        <v>4.9565821256038634E-3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8"/>
      <c r="R90" s="8"/>
      <c r="S90" s="8"/>
      <c r="T90" s="8"/>
      <c r="U90" s="8"/>
    </row>
    <row r="91" spans="1:41" x14ac:dyDescent="0.2">
      <c r="A91" s="21"/>
      <c r="B91" s="32">
        <v>3500</v>
      </c>
      <c r="C91" s="303" t="s">
        <v>35</v>
      </c>
      <c r="D91" s="303"/>
      <c r="E91" s="88" t="s">
        <v>77</v>
      </c>
      <c r="F91" s="157">
        <f>E94/B94</f>
        <v>236.57142857142858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8"/>
      <c r="R91" s="8"/>
      <c r="S91" s="8"/>
      <c r="T91" s="8"/>
      <c r="U91" s="8"/>
    </row>
    <row r="92" spans="1:41" x14ac:dyDescent="0.2">
      <c r="A92" s="21"/>
      <c r="B92" s="109">
        <f>B90/B91</f>
        <v>0.15579999999999999</v>
      </c>
      <c r="C92" s="304" t="s">
        <v>74</v>
      </c>
      <c r="D92" s="304"/>
      <c r="E92" s="88" t="s">
        <v>75</v>
      </c>
      <c r="F92" s="157">
        <f>B84+B92</f>
        <v>1.1725857142857141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8"/>
      <c r="R92" s="8"/>
      <c r="S92" s="8"/>
      <c r="T92" s="8"/>
      <c r="U92" s="8"/>
    </row>
    <row r="93" spans="1:41" x14ac:dyDescent="0.2">
      <c r="A93" s="21"/>
      <c r="B93" s="149"/>
      <c r="C93" s="149"/>
      <c r="D93" s="149"/>
      <c r="E93" s="301" t="s">
        <v>76</v>
      </c>
      <c r="F93" s="302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8"/>
      <c r="R93" s="8"/>
      <c r="S93" s="8"/>
      <c r="T93" s="8"/>
      <c r="U93" s="8"/>
    </row>
    <row r="94" spans="1:41" x14ac:dyDescent="0.2">
      <c r="A94" s="21"/>
      <c r="B94" s="143">
        <v>3500</v>
      </c>
      <c r="C94" s="245" t="s">
        <v>35</v>
      </c>
      <c r="D94" s="245"/>
      <c r="E94" s="299">
        <f>36000*23</f>
        <v>828000</v>
      </c>
      <c r="F94" s="300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8"/>
      <c r="R94" s="8"/>
      <c r="S94" s="8"/>
      <c r="T94" s="8"/>
      <c r="U94" s="8"/>
    </row>
    <row r="95" spans="1:41" ht="28.5" customHeight="1" x14ac:dyDescent="0.2">
      <c r="A95" s="21"/>
      <c r="B95" s="143">
        <v>1.2</v>
      </c>
      <c r="C95" s="305" t="s">
        <v>73</v>
      </c>
      <c r="D95" s="306"/>
      <c r="E95" s="149"/>
      <c r="F95" s="149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8"/>
      <c r="R95" s="8"/>
      <c r="S95" s="8"/>
      <c r="T95" s="8"/>
      <c r="U95" s="8"/>
    </row>
    <row r="96" spans="1:41" x14ac:dyDescent="0.2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8"/>
      <c r="R96" s="8"/>
      <c r="S96" s="8"/>
      <c r="T96" s="8"/>
      <c r="U96" s="8"/>
    </row>
    <row r="97" spans="1:21" x14ac:dyDescent="0.2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8"/>
      <c r="R97" s="8"/>
      <c r="S97" s="8"/>
      <c r="T97" s="8"/>
      <c r="U97" s="8"/>
    </row>
    <row r="98" spans="1:21" x14ac:dyDescent="0.2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8"/>
      <c r="R98" s="8"/>
      <c r="S98" s="8"/>
      <c r="T98" s="8"/>
      <c r="U98" s="8"/>
    </row>
    <row r="99" spans="1:21" x14ac:dyDescent="0.2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8"/>
      <c r="R99" s="8"/>
      <c r="S99" s="8"/>
      <c r="T99" s="8"/>
      <c r="U99" s="8"/>
    </row>
    <row r="100" spans="1:21" x14ac:dyDescent="0.2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8"/>
      <c r="R100" s="8"/>
      <c r="S100" s="8"/>
      <c r="T100" s="8"/>
      <c r="U100" s="8"/>
    </row>
    <row r="101" spans="1:21" x14ac:dyDescent="0.2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8"/>
      <c r="R101" s="8"/>
      <c r="S101" s="8"/>
      <c r="T101" s="8"/>
      <c r="U101" s="8"/>
    </row>
    <row r="102" spans="1:21" x14ac:dyDescent="0.2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8"/>
      <c r="R102" s="8"/>
      <c r="S102" s="8"/>
      <c r="T102" s="8"/>
      <c r="U102" s="8"/>
    </row>
    <row r="103" spans="1:21" x14ac:dyDescent="0.2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8"/>
      <c r="R103" s="8"/>
      <c r="S103" s="8"/>
      <c r="T103" s="8"/>
      <c r="U103" s="8"/>
    </row>
    <row r="104" spans="1:21" x14ac:dyDescent="0.2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8"/>
      <c r="R104" s="8"/>
      <c r="S104" s="8"/>
      <c r="T104" s="8"/>
      <c r="U104" s="8"/>
    </row>
    <row r="105" spans="1:21" x14ac:dyDescent="0.2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8"/>
      <c r="R105" s="8"/>
      <c r="S105" s="8"/>
      <c r="T105" s="8"/>
      <c r="U105" s="8"/>
    </row>
    <row r="106" spans="1:21" x14ac:dyDescent="0.2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8"/>
      <c r="R106" s="8"/>
      <c r="S106" s="8"/>
      <c r="T106" s="8"/>
      <c r="U106" s="8"/>
    </row>
    <row r="107" spans="1:21" x14ac:dyDescent="0.2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8"/>
      <c r="R107" s="8"/>
      <c r="S107" s="8"/>
      <c r="T107" s="8"/>
      <c r="U107" s="8"/>
    </row>
    <row r="108" spans="1:21" x14ac:dyDescent="0.2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8"/>
      <c r="R108" s="8"/>
      <c r="S108" s="8"/>
      <c r="T108" s="8"/>
      <c r="U108" s="8"/>
    </row>
    <row r="109" spans="1:21" x14ac:dyDescent="0.2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8"/>
      <c r="R109" s="8"/>
      <c r="S109" s="8"/>
      <c r="T109" s="8"/>
      <c r="U109" s="8"/>
    </row>
    <row r="110" spans="1:21" x14ac:dyDescent="0.2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8"/>
      <c r="R110" s="8"/>
      <c r="S110" s="8"/>
      <c r="T110" s="8"/>
      <c r="U110" s="8"/>
    </row>
    <row r="111" spans="1:21" x14ac:dyDescent="0.2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8"/>
      <c r="R111" s="8"/>
      <c r="S111" s="8"/>
      <c r="T111" s="8"/>
      <c r="U111" s="8"/>
    </row>
    <row r="112" spans="1:21" x14ac:dyDescent="0.2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8"/>
      <c r="R112" s="8"/>
      <c r="S112" s="8"/>
      <c r="T112" s="8"/>
      <c r="U112" s="8"/>
    </row>
    <row r="113" spans="1:21" x14ac:dyDescent="0.2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8"/>
      <c r="R113" s="8"/>
      <c r="S113" s="8"/>
      <c r="T113" s="8"/>
      <c r="U113" s="8"/>
    </row>
    <row r="114" spans="1:21" x14ac:dyDescent="0.2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8"/>
      <c r="R114" s="8"/>
      <c r="S114" s="8"/>
      <c r="T114" s="8"/>
      <c r="U114" s="8"/>
    </row>
    <row r="115" spans="1:21" x14ac:dyDescent="0.2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8"/>
      <c r="R115" s="8"/>
      <c r="S115" s="8"/>
      <c r="T115" s="8"/>
      <c r="U115" s="8"/>
    </row>
    <row r="116" spans="1:21" x14ac:dyDescent="0.2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8"/>
      <c r="R116" s="8"/>
      <c r="S116" s="8"/>
      <c r="T116" s="8"/>
      <c r="U116" s="8"/>
    </row>
    <row r="117" spans="1:21" x14ac:dyDescent="0.2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8"/>
      <c r="R117" s="8"/>
      <c r="S117" s="8"/>
      <c r="T117" s="8"/>
      <c r="U117" s="8"/>
    </row>
    <row r="118" spans="1:21" x14ac:dyDescent="0.2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8"/>
      <c r="R118" s="8"/>
      <c r="S118" s="8"/>
      <c r="T118" s="8"/>
      <c r="U118" s="8"/>
    </row>
    <row r="119" spans="1:21" x14ac:dyDescent="0.2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8"/>
      <c r="R119" s="8"/>
      <c r="S119" s="8"/>
      <c r="T119" s="8"/>
      <c r="U119" s="8"/>
    </row>
    <row r="120" spans="1:21" x14ac:dyDescent="0.2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8"/>
      <c r="R120" s="8"/>
      <c r="S120" s="8"/>
      <c r="T120" s="8"/>
      <c r="U120" s="8"/>
    </row>
    <row r="121" spans="1:21" x14ac:dyDescent="0.2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8"/>
      <c r="R121" s="8"/>
      <c r="S121" s="8"/>
      <c r="T121" s="8"/>
      <c r="U121" s="8"/>
    </row>
    <row r="122" spans="1:21" x14ac:dyDescent="0.2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8"/>
      <c r="R122" s="8"/>
      <c r="S122" s="8"/>
      <c r="T122" s="8"/>
      <c r="U122" s="8"/>
    </row>
    <row r="123" spans="1:21" x14ac:dyDescent="0.2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8"/>
      <c r="R123" s="8"/>
      <c r="S123" s="8"/>
      <c r="T123" s="8"/>
      <c r="U123" s="8"/>
    </row>
    <row r="124" spans="1:21" x14ac:dyDescent="0.2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8"/>
      <c r="R124" s="8"/>
      <c r="S124" s="8"/>
      <c r="T124" s="8"/>
      <c r="U124" s="8"/>
    </row>
    <row r="125" spans="1:21" x14ac:dyDescent="0.2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8"/>
      <c r="R125" s="8"/>
      <c r="S125" s="8"/>
      <c r="T125" s="8"/>
      <c r="U125" s="8"/>
    </row>
    <row r="126" spans="1:21" x14ac:dyDescent="0.2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8"/>
      <c r="R126" s="8"/>
      <c r="S126" s="8"/>
      <c r="T126" s="8"/>
      <c r="U126" s="8"/>
    </row>
    <row r="127" spans="1:21" x14ac:dyDescent="0.2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8"/>
      <c r="R127" s="8"/>
      <c r="S127" s="8"/>
      <c r="T127" s="8"/>
      <c r="U127" s="8"/>
    </row>
    <row r="128" spans="1:21" x14ac:dyDescent="0.2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8"/>
      <c r="R128" s="8"/>
      <c r="S128" s="8"/>
      <c r="T128" s="8"/>
      <c r="U128" s="8"/>
    </row>
    <row r="129" spans="1:21" x14ac:dyDescent="0.2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8"/>
      <c r="R129" s="8"/>
      <c r="S129" s="8"/>
      <c r="T129" s="8"/>
      <c r="U129" s="8"/>
    </row>
    <row r="130" spans="1:21" x14ac:dyDescent="0.2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8"/>
      <c r="R130" s="8"/>
      <c r="S130" s="8"/>
      <c r="T130" s="8"/>
      <c r="U130" s="8"/>
    </row>
    <row r="131" spans="1:21" x14ac:dyDescent="0.2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8"/>
      <c r="R131" s="8"/>
      <c r="S131" s="8"/>
      <c r="T131" s="8"/>
      <c r="U131" s="8"/>
    </row>
    <row r="132" spans="1:21" x14ac:dyDescent="0.2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8"/>
      <c r="R132" s="8"/>
      <c r="S132" s="8"/>
      <c r="T132" s="8"/>
      <c r="U132" s="8"/>
    </row>
    <row r="133" spans="1:21" x14ac:dyDescent="0.2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8"/>
      <c r="R133" s="8"/>
      <c r="S133" s="8"/>
      <c r="T133" s="8"/>
      <c r="U133" s="8"/>
    </row>
    <row r="134" spans="1:21" x14ac:dyDescent="0.2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8"/>
      <c r="R134" s="8"/>
      <c r="S134" s="8"/>
      <c r="T134" s="8"/>
      <c r="U134" s="8"/>
    </row>
    <row r="135" spans="1:21" x14ac:dyDescent="0.2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8"/>
      <c r="R135" s="8"/>
      <c r="S135" s="8"/>
      <c r="T135" s="8"/>
      <c r="U135" s="8"/>
    </row>
    <row r="136" spans="1:21" x14ac:dyDescent="0.2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8"/>
      <c r="R136" s="8"/>
      <c r="S136" s="8"/>
      <c r="T136" s="8"/>
      <c r="U136" s="8"/>
    </row>
    <row r="137" spans="1:21" x14ac:dyDescent="0.2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8"/>
      <c r="R137" s="8"/>
      <c r="S137" s="8"/>
      <c r="T137" s="8"/>
      <c r="U137" s="8"/>
    </row>
    <row r="138" spans="1:21" x14ac:dyDescent="0.2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8"/>
      <c r="R138" s="8"/>
      <c r="S138" s="8"/>
      <c r="T138" s="8"/>
      <c r="U138" s="8"/>
    </row>
    <row r="139" spans="1:2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8"/>
      <c r="R139" s="8"/>
      <c r="S139" s="8"/>
      <c r="T139" s="8"/>
      <c r="U139" s="8"/>
    </row>
    <row r="140" spans="1:2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8"/>
      <c r="R140" s="8"/>
      <c r="S140" s="8"/>
      <c r="T140" s="8"/>
      <c r="U140" s="8"/>
    </row>
    <row r="141" spans="1:21" x14ac:dyDescent="0.2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8"/>
      <c r="R141" s="8"/>
      <c r="S141" s="8"/>
      <c r="T141" s="8"/>
      <c r="U141" s="8"/>
    </row>
    <row r="142" spans="1:21" x14ac:dyDescent="0.2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8"/>
      <c r="R142" s="8"/>
      <c r="S142" s="8"/>
      <c r="T142" s="8"/>
      <c r="U142" s="8"/>
    </row>
    <row r="143" spans="1:21" x14ac:dyDescent="0.2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8"/>
      <c r="R143" s="8"/>
      <c r="S143" s="8"/>
      <c r="T143" s="8"/>
      <c r="U143" s="8"/>
    </row>
    <row r="144" spans="1:21" x14ac:dyDescent="0.2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8"/>
      <c r="R144" s="8"/>
      <c r="S144" s="8"/>
      <c r="T144" s="8"/>
      <c r="U144" s="8"/>
    </row>
    <row r="145" spans="1:21" x14ac:dyDescent="0.2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8"/>
      <c r="R145" s="8"/>
      <c r="S145" s="8"/>
      <c r="T145" s="8"/>
      <c r="U145" s="8"/>
    </row>
    <row r="146" spans="1:21" x14ac:dyDescent="0.2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8"/>
      <c r="R146" s="8"/>
      <c r="S146" s="8"/>
      <c r="T146" s="8"/>
      <c r="U146" s="8"/>
    </row>
    <row r="147" spans="1:21" x14ac:dyDescent="0.2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8"/>
      <c r="R147" s="8"/>
      <c r="S147" s="8"/>
      <c r="T147" s="8"/>
      <c r="U147" s="8"/>
    </row>
    <row r="148" spans="1:21" x14ac:dyDescent="0.2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8"/>
      <c r="R148" s="8"/>
      <c r="S148" s="8"/>
      <c r="T148" s="8"/>
      <c r="U148" s="8"/>
    </row>
    <row r="149" spans="1:21" x14ac:dyDescent="0.2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8"/>
      <c r="R149" s="8"/>
      <c r="S149" s="8"/>
      <c r="T149" s="8"/>
      <c r="U149" s="8"/>
    </row>
    <row r="150" spans="1:21" x14ac:dyDescent="0.2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8"/>
      <c r="R150" s="8"/>
      <c r="S150" s="8"/>
      <c r="T150" s="8"/>
      <c r="U150" s="8"/>
    </row>
    <row r="151" spans="1:21" x14ac:dyDescent="0.2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8"/>
      <c r="R151" s="8"/>
      <c r="S151" s="8"/>
      <c r="T151" s="8"/>
      <c r="U151" s="8"/>
    </row>
    <row r="152" spans="1:21" x14ac:dyDescent="0.2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8"/>
      <c r="R152" s="8"/>
      <c r="S152" s="8"/>
      <c r="T152" s="8"/>
      <c r="U152" s="8"/>
    </row>
    <row r="153" spans="1:21" x14ac:dyDescent="0.2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8"/>
      <c r="R153" s="8"/>
      <c r="S153" s="8"/>
      <c r="T153" s="8"/>
      <c r="U153" s="8"/>
    </row>
    <row r="154" spans="1:21" x14ac:dyDescent="0.2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8"/>
      <c r="R154" s="8"/>
      <c r="S154" s="8"/>
      <c r="T154" s="8"/>
      <c r="U154" s="8"/>
    </row>
    <row r="155" spans="1:21" x14ac:dyDescent="0.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8"/>
      <c r="R155" s="8"/>
      <c r="S155" s="8"/>
      <c r="T155" s="8"/>
      <c r="U155" s="8"/>
    </row>
    <row r="156" spans="1:2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8"/>
      <c r="R156" s="8"/>
      <c r="S156" s="8"/>
      <c r="T156" s="8"/>
      <c r="U156" s="8"/>
    </row>
    <row r="157" spans="1:2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8"/>
      <c r="R157" s="8"/>
      <c r="S157" s="8"/>
      <c r="T157" s="8"/>
      <c r="U157" s="8"/>
    </row>
    <row r="158" spans="1:21" x14ac:dyDescent="0.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8"/>
      <c r="R158" s="8"/>
      <c r="S158" s="8"/>
      <c r="T158" s="8"/>
      <c r="U158" s="8"/>
    </row>
    <row r="159" spans="1:2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8"/>
      <c r="R159" s="8"/>
      <c r="S159" s="8"/>
      <c r="T159" s="8"/>
      <c r="U159" s="8"/>
    </row>
    <row r="160" spans="1:2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8"/>
      <c r="R160" s="8"/>
      <c r="S160" s="8"/>
      <c r="T160" s="8"/>
      <c r="U160" s="8"/>
    </row>
    <row r="161" spans="1:21" x14ac:dyDescent="0.2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8"/>
      <c r="R161" s="8"/>
      <c r="S161" s="8"/>
      <c r="T161" s="8"/>
      <c r="U161" s="8"/>
    </row>
    <row r="162" spans="1:21" x14ac:dyDescent="0.2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8"/>
      <c r="R162" s="8"/>
      <c r="S162" s="8"/>
      <c r="T162" s="8"/>
      <c r="U162" s="8"/>
    </row>
    <row r="163" spans="1:21" x14ac:dyDescent="0.2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8"/>
      <c r="R163" s="8"/>
      <c r="S163" s="8"/>
      <c r="T163" s="8"/>
      <c r="U163" s="8"/>
    </row>
    <row r="164" spans="1:21" x14ac:dyDescent="0.2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8"/>
      <c r="R164" s="8"/>
      <c r="S164" s="8"/>
      <c r="T164" s="8"/>
      <c r="U164" s="8"/>
    </row>
    <row r="165" spans="1:21" x14ac:dyDescent="0.2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8"/>
      <c r="R165" s="8"/>
      <c r="S165" s="8"/>
      <c r="T165" s="8"/>
      <c r="U165" s="8"/>
    </row>
    <row r="166" spans="1:21" x14ac:dyDescent="0.2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8"/>
      <c r="R166" s="8"/>
      <c r="S166" s="8"/>
      <c r="T166" s="8"/>
      <c r="U166" s="8"/>
    </row>
    <row r="167" spans="1:21" x14ac:dyDescent="0.2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8"/>
      <c r="R167" s="8"/>
      <c r="S167" s="8"/>
      <c r="T167" s="8"/>
      <c r="U167" s="8"/>
    </row>
    <row r="168" spans="1:2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8"/>
      <c r="R168" s="8"/>
      <c r="S168" s="8"/>
      <c r="T168" s="8"/>
      <c r="U168" s="8"/>
    </row>
    <row r="169" spans="1:2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8"/>
      <c r="R169" s="8"/>
      <c r="S169" s="8"/>
      <c r="T169" s="8"/>
      <c r="U169" s="8"/>
    </row>
    <row r="170" spans="1:21" x14ac:dyDescent="0.2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8"/>
      <c r="R170" s="8"/>
      <c r="S170" s="8"/>
      <c r="T170" s="8"/>
      <c r="U170" s="8"/>
    </row>
    <row r="171" spans="1:21" x14ac:dyDescent="0.2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8"/>
      <c r="R171" s="8"/>
      <c r="S171" s="8"/>
      <c r="T171" s="8"/>
      <c r="U171" s="8"/>
    </row>
    <row r="172" spans="1:21" x14ac:dyDescent="0.2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8"/>
      <c r="R172" s="8"/>
      <c r="S172" s="8"/>
      <c r="T172" s="8"/>
      <c r="U172" s="8"/>
    </row>
    <row r="173" spans="1:21" x14ac:dyDescent="0.2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8"/>
      <c r="R173" s="8"/>
      <c r="S173" s="8"/>
      <c r="T173" s="8"/>
      <c r="U173" s="8"/>
    </row>
    <row r="174" spans="1:21" x14ac:dyDescent="0.2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8"/>
      <c r="R174" s="8"/>
      <c r="S174" s="8"/>
      <c r="T174" s="8"/>
      <c r="U174" s="8"/>
    </row>
    <row r="175" spans="1:21" x14ac:dyDescent="0.2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8"/>
      <c r="R175" s="8"/>
      <c r="S175" s="8"/>
      <c r="T175" s="8"/>
      <c r="U175" s="8"/>
    </row>
    <row r="176" spans="1:21" x14ac:dyDescent="0.2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8"/>
      <c r="R176" s="8"/>
      <c r="S176" s="8"/>
      <c r="T176" s="8"/>
      <c r="U176" s="8"/>
    </row>
    <row r="177" spans="1:21" x14ac:dyDescent="0.2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8"/>
      <c r="R177" s="8"/>
      <c r="S177" s="8"/>
      <c r="T177" s="8"/>
      <c r="U177" s="8"/>
    </row>
    <row r="178" spans="1:21" x14ac:dyDescent="0.2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8"/>
      <c r="R178" s="8"/>
      <c r="S178" s="8"/>
      <c r="T178" s="8"/>
      <c r="U178" s="8"/>
    </row>
    <row r="179" spans="1:21" x14ac:dyDescent="0.2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8"/>
      <c r="R179" s="8"/>
      <c r="S179" s="8"/>
      <c r="T179" s="8"/>
      <c r="U179" s="8"/>
    </row>
    <row r="180" spans="1:21" x14ac:dyDescent="0.2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8"/>
      <c r="R180" s="8"/>
      <c r="S180" s="8"/>
      <c r="T180" s="8"/>
      <c r="U180" s="8"/>
    </row>
    <row r="181" spans="1:2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8"/>
      <c r="R181" s="8"/>
      <c r="S181" s="8"/>
      <c r="T181" s="8"/>
      <c r="U181" s="8"/>
    </row>
    <row r="182" spans="1:21" x14ac:dyDescent="0.2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8"/>
      <c r="R182" s="8"/>
      <c r="S182" s="8"/>
      <c r="T182" s="8"/>
      <c r="U182" s="8"/>
    </row>
    <row r="183" spans="1:21" x14ac:dyDescent="0.2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8"/>
      <c r="R183" s="8"/>
      <c r="S183" s="8"/>
      <c r="T183" s="8"/>
      <c r="U183" s="8"/>
    </row>
    <row r="184" spans="1:2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8"/>
      <c r="R184" s="8"/>
      <c r="S184" s="8"/>
      <c r="T184" s="8"/>
      <c r="U184" s="8"/>
    </row>
    <row r="185" spans="1:2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8"/>
      <c r="R185" s="8"/>
      <c r="S185" s="8"/>
      <c r="T185" s="8"/>
      <c r="U185" s="8"/>
    </row>
    <row r="186" spans="1:2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8"/>
      <c r="R186" s="8"/>
      <c r="S186" s="8"/>
      <c r="T186" s="8"/>
      <c r="U186" s="8"/>
    </row>
    <row r="187" spans="1:2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8"/>
      <c r="R187" s="8"/>
      <c r="S187" s="8"/>
      <c r="T187" s="8"/>
      <c r="U187" s="8"/>
    </row>
    <row r="188" spans="1:21" x14ac:dyDescent="0.2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8"/>
      <c r="R188" s="8"/>
      <c r="S188" s="8"/>
      <c r="T188" s="8"/>
      <c r="U188" s="8"/>
    </row>
    <row r="189" spans="1:21" x14ac:dyDescent="0.2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8"/>
      <c r="R189" s="8"/>
      <c r="S189" s="8"/>
      <c r="T189" s="8"/>
      <c r="U189" s="8"/>
    </row>
    <row r="190" spans="1:21" x14ac:dyDescent="0.2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8"/>
      <c r="R190" s="8"/>
      <c r="S190" s="8"/>
      <c r="T190" s="8"/>
      <c r="U190" s="8"/>
    </row>
    <row r="191" spans="1:21" x14ac:dyDescent="0.2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8"/>
      <c r="R191" s="8"/>
      <c r="S191" s="8"/>
      <c r="T191" s="8"/>
      <c r="U191" s="8"/>
    </row>
    <row r="192" spans="1:21" x14ac:dyDescent="0.2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8"/>
      <c r="R192" s="8"/>
      <c r="S192" s="8"/>
      <c r="T192" s="8"/>
      <c r="U192" s="8"/>
    </row>
    <row r="193" spans="1:21" x14ac:dyDescent="0.2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8"/>
      <c r="R193" s="8"/>
      <c r="S193" s="8"/>
      <c r="T193" s="8"/>
      <c r="U193" s="8"/>
    </row>
    <row r="194" spans="1:21" x14ac:dyDescent="0.2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8"/>
      <c r="R194" s="8"/>
      <c r="S194" s="8"/>
      <c r="T194" s="8"/>
      <c r="U194" s="8"/>
    </row>
    <row r="195" spans="1:2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8"/>
      <c r="R195" s="8"/>
      <c r="S195" s="8"/>
      <c r="T195" s="8"/>
      <c r="U195" s="8"/>
    </row>
    <row r="196" spans="1:21" x14ac:dyDescent="0.2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8"/>
      <c r="R196" s="8"/>
      <c r="S196" s="8"/>
      <c r="T196" s="8"/>
      <c r="U196" s="8"/>
    </row>
    <row r="197" spans="1:21" x14ac:dyDescent="0.2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8"/>
      <c r="R197" s="8"/>
      <c r="S197" s="8"/>
      <c r="T197" s="8"/>
      <c r="U197" s="8"/>
    </row>
    <row r="198" spans="1:21" x14ac:dyDescent="0.2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8"/>
      <c r="R198" s="8"/>
      <c r="S198" s="8"/>
      <c r="T198" s="8"/>
      <c r="U198" s="8"/>
    </row>
    <row r="199" spans="1:21" x14ac:dyDescent="0.2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8"/>
      <c r="R199" s="8"/>
      <c r="S199" s="8"/>
      <c r="T199" s="8"/>
      <c r="U199" s="8"/>
    </row>
    <row r="200" spans="1:21" x14ac:dyDescent="0.2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8"/>
      <c r="R200" s="8"/>
      <c r="S200" s="8"/>
      <c r="T200" s="8"/>
      <c r="U200" s="8"/>
    </row>
    <row r="201" spans="1:21" x14ac:dyDescent="0.2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8"/>
      <c r="R201" s="8"/>
      <c r="S201" s="8"/>
      <c r="T201" s="8"/>
      <c r="U201" s="8"/>
    </row>
    <row r="202" spans="1:21" x14ac:dyDescent="0.2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8"/>
      <c r="R202" s="8"/>
      <c r="S202" s="8"/>
      <c r="T202" s="8"/>
      <c r="U202" s="8"/>
    </row>
    <row r="203" spans="1:21" x14ac:dyDescent="0.2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8"/>
      <c r="R203" s="8"/>
      <c r="S203" s="8"/>
      <c r="T203" s="8"/>
      <c r="U203" s="8"/>
    </row>
    <row r="204" spans="1:21" x14ac:dyDescent="0.2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8"/>
      <c r="R204" s="8"/>
      <c r="S204" s="8"/>
      <c r="T204" s="8"/>
      <c r="U204" s="8"/>
    </row>
    <row r="205" spans="1:21" x14ac:dyDescent="0.2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8"/>
      <c r="R205" s="8"/>
      <c r="S205" s="8"/>
      <c r="T205" s="8"/>
      <c r="U205" s="8"/>
    </row>
    <row r="206" spans="1:21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8"/>
      <c r="R206" s="8"/>
      <c r="S206" s="8"/>
      <c r="T206" s="8"/>
      <c r="U206" s="8"/>
    </row>
    <row r="207" spans="1:21" x14ac:dyDescent="0.2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8"/>
      <c r="R207" s="8"/>
      <c r="S207" s="8"/>
      <c r="T207" s="8"/>
      <c r="U207" s="8"/>
    </row>
    <row r="208" spans="1:21" x14ac:dyDescent="0.2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8"/>
      <c r="R208" s="8"/>
      <c r="S208" s="8"/>
      <c r="T208" s="8"/>
      <c r="U208" s="8"/>
    </row>
    <row r="209" spans="1:21" x14ac:dyDescent="0.2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8"/>
      <c r="R209" s="8"/>
      <c r="S209" s="8"/>
      <c r="T209" s="8"/>
      <c r="U209" s="8"/>
    </row>
    <row r="210" spans="1:21" x14ac:dyDescent="0.2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8"/>
      <c r="R210" s="8"/>
      <c r="S210" s="8"/>
      <c r="T210" s="8"/>
      <c r="U210" s="8"/>
    </row>
    <row r="211" spans="1:21" x14ac:dyDescent="0.2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8"/>
      <c r="R211" s="8"/>
      <c r="S211" s="8"/>
      <c r="T211" s="8"/>
      <c r="U211" s="8"/>
    </row>
    <row r="212" spans="1:21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8"/>
      <c r="R212" s="8"/>
      <c r="S212" s="8"/>
      <c r="T212" s="8"/>
      <c r="U212" s="8"/>
    </row>
    <row r="213" spans="1:21" x14ac:dyDescent="0.2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8"/>
      <c r="R213" s="8"/>
      <c r="S213" s="8"/>
      <c r="T213" s="8"/>
      <c r="U213" s="8"/>
    </row>
    <row r="214" spans="1:21" x14ac:dyDescent="0.2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8"/>
      <c r="R214" s="8"/>
      <c r="S214" s="8"/>
      <c r="T214" s="8"/>
      <c r="U214" s="8"/>
    </row>
    <row r="215" spans="1:21" x14ac:dyDescent="0.2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8"/>
      <c r="R215" s="8"/>
      <c r="S215" s="8"/>
      <c r="T215" s="8"/>
      <c r="U215" s="8"/>
    </row>
    <row r="216" spans="1:21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8"/>
      <c r="R216" s="8"/>
      <c r="S216" s="8"/>
      <c r="T216" s="8"/>
      <c r="U216" s="8"/>
    </row>
    <row r="217" spans="1:21" x14ac:dyDescent="0.2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8"/>
      <c r="R217" s="8"/>
      <c r="S217" s="8"/>
      <c r="T217" s="8"/>
      <c r="U217" s="8"/>
    </row>
    <row r="218" spans="1:21" x14ac:dyDescent="0.2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8"/>
      <c r="R218" s="8"/>
      <c r="S218" s="8"/>
      <c r="T218" s="8"/>
      <c r="U218" s="8"/>
    </row>
    <row r="219" spans="1:21" x14ac:dyDescent="0.2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8"/>
      <c r="R219" s="8"/>
      <c r="S219" s="8"/>
      <c r="T219" s="8"/>
      <c r="U219" s="8"/>
    </row>
    <row r="220" spans="1:21" x14ac:dyDescent="0.2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8"/>
      <c r="R220" s="8"/>
      <c r="S220" s="8"/>
      <c r="T220" s="8"/>
      <c r="U220" s="8"/>
    </row>
    <row r="221" spans="1:21" x14ac:dyDescent="0.2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8"/>
      <c r="R221" s="8"/>
      <c r="S221" s="8"/>
      <c r="T221" s="8"/>
      <c r="U221" s="8"/>
    </row>
    <row r="222" spans="1:21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8"/>
      <c r="R222" s="8"/>
      <c r="S222" s="8"/>
      <c r="T222" s="8"/>
      <c r="U222" s="8"/>
    </row>
    <row r="223" spans="1:21" x14ac:dyDescent="0.2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8"/>
      <c r="R223" s="8"/>
      <c r="S223" s="8"/>
      <c r="T223" s="8"/>
      <c r="U223" s="8"/>
    </row>
    <row r="224" spans="1:21" x14ac:dyDescent="0.2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8"/>
      <c r="R224" s="8"/>
      <c r="S224" s="8"/>
      <c r="T224" s="8"/>
      <c r="U224" s="8"/>
    </row>
    <row r="225" spans="1:21" x14ac:dyDescent="0.2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8"/>
      <c r="R225" s="8"/>
      <c r="S225" s="8"/>
      <c r="T225" s="8"/>
      <c r="U225" s="8"/>
    </row>
    <row r="226" spans="1:21" x14ac:dyDescent="0.2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8"/>
      <c r="R226" s="8"/>
      <c r="S226" s="8"/>
      <c r="T226" s="8"/>
      <c r="U226" s="8"/>
    </row>
    <row r="227" spans="1:2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</row>
    <row r="228" spans="1:2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</row>
    <row r="229" spans="1:2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</row>
    <row r="230" spans="1:2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</row>
    <row r="231" spans="1:2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</row>
    <row r="232" spans="1:2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</row>
    <row r="233" spans="1:2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</row>
    <row r="234" spans="1:2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</row>
    <row r="235" spans="1:2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</row>
    <row r="236" spans="1:2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</row>
    <row r="237" spans="1:2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</row>
    <row r="238" spans="1:2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</row>
    <row r="239" spans="1:2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</row>
    <row r="240" spans="1:2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</row>
    <row r="241" spans="1:16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</row>
    <row r="242" spans="1:16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</row>
    <row r="243" spans="1:16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</row>
    <row r="244" spans="1:16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</row>
    <row r="245" spans="1:16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</row>
    <row r="246" spans="1:16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</row>
    <row r="247" spans="1:16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</row>
    <row r="248" spans="1:16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</row>
    <row r="249" spans="1:16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</row>
    <row r="250" spans="1:16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</row>
    <row r="251" spans="1:16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</row>
    <row r="252" spans="1:16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</row>
    <row r="253" spans="1:16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</row>
    <row r="254" spans="1:16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</row>
    <row r="255" spans="1:16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</row>
    <row r="256" spans="1:16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</row>
    <row r="257" spans="1:16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</row>
    <row r="258" spans="1:16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</row>
    <row r="259" spans="1:16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</row>
    <row r="260" spans="1:16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</row>
    <row r="261" spans="1:16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</row>
    <row r="262" spans="1:16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</row>
    <row r="263" spans="1:16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</row>
    <row r="264" spans="1:16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</row>
    <row r="265" spans="1:16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</row>
    <row r="266" spans="1:16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</row>
    <row r="267" spans="1:16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</row>
    <row r="268" spans="1:16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</row>
    <row r="269" spans="1:16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</row>
    <row r="270" spans="1:16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</row>
    <row r="271" spans="1:16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</row>
    <row r="272" spans="1:16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</row>
    <row r="273" spans="1:16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</row>
    <row r="274" spans="1:16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</row>
    <row r="275" spans="1:16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</row>
    <row r="276" spans="1:16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</row>
    <row r="277" spans="1:16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</row>
    <row r="278" spans="1:16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</row>
    <row r="279" spans="1:16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</row>
    <row r="280" spans="1:16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</row>
    <row r="281" spans="1:16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</row>
    <row r="282" spans="1:16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</row>
    <row r="283" spans="1:16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</row>
    <row r="284" spans="1:16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</row>
    <row r="285" spans="1:16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</row>
    <row r="286" spans="1:16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</row>
    <row r="287" spans="1:16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</row>
    <row r="288" spans="1:16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</row>
    <row r="289" spans="1:16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</row>
    <row r="290" spans="1:16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</row>
    <row r="291" spans="1:16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</row>
    <row r="292" spans="1:16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</row>
    <row r="293" spans="1:16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</row>
    <row r="294" spans="1:16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</row>
    <row r="295" spans="1:16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</row>
    <row r="296" spans="1:16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</row>
    <row r="297" spans="1:16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</row>
    <row r="298" spans="1:16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</row>
    <row r="299" spans="1:16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</row>
    <row r="300" spans="1:16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</row>
    <row r="301" spans="1:16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</row>
    <row r="302" spans="1:16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</row>
    <row r="303" spans="1:16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</row>
    <row r="304" spans="1:16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</row>
    <row r="305" spans="1:16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</row>
    <row r="306" spans="1:16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</row>
    <row r="307" spans="1:16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</row>
    <row r="308" spans="1:16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</row>
    <row r="309" spans="1:16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</row>
    <row r="310" spans="1:16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</row>
    <row r="311" spans="1:16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</row>
    <row r="312" spans="1:16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</row>
    <row r="313" spans="1:16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</row>
    <row r="314" spans="1:16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</row>
    <row r="315" spans="1:16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</row>
    <row r="316" spans="1:16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</row>
    <row r="317" spans="1:16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</row>
    <row r="318" spans="1:16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</row>
    <row r="319" spans="1:16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</row>
    <row r="320" spans="1:16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</row>
    <row r="321" spans="1:16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</row>
    <row r="322" spans="1:16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</row>
    <row r="323" spans="1:16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</row>
    <row r="324" spans="1:16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</row>
    <row r="325" spans="1:16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</row>
    <row r="326" spans="1:16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</row>
    <row r="327" spans="1:16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</row>
    <row r="328" spans="1:16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</row>
    <row r="329" spans="1:16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</row>
    <row r="330" spans="1:16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</row>
    <row r="331" spans="1:16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</row>
    <row r="332" spans="1:16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</row>
    <row r="333" spans="1:16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</row>
    <row r="334" spans="1:16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</row>
    <row r="335" spans="1:16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</row>
    <row r="336" spans="1:16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</row>
    <row r="337" spans="1:16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</row>
    <row r="338" spans="1:16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</row>
    <row r="339" spans="1:16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</row>
    <row r="340" spans="1:16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</row>
    <row r="341" spans="1:16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</row>
    <row r="342" spans="1:16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</row>
    <row r="343" spans="1:16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</row>
    <row r="344" spans="1:16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</row>
    <row r="345" spans="1:16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</row>
    <row r="346" spans="1:16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</row>
    <row r="347" spans="1:16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</row>
    <row r="348" spans="1:16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</row>
    <row r="349" spans="1:16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</row>
    <row r="350" spans="1:16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</row>
    <row r="351" spans="1:16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</row>
    <row r="352" spans="1:16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</row>
    <row r="353" spans="1:16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</row>
    <row r="354" spans="1:16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</row>
    <row r="355" spans="1:16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</row>
    <row r="356" spans="1:16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</row>
    <row r="357" spans="1:16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</row>
    <row r="358" spans="1:16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</row>
    <row r="359" spans="1:16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</row>
    <row r="360" spans="1:16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</row>
    <row r="361" spans="1:16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</row>
    <row r="362" spans="1:16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</row>
    <row r="363" spans="1:16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</row>
    <row r="364" spans="1:16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</row>
    <row r="365" spans="1:16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</row>
    <row r="366" spans="1:16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</row>
    <row r="367" spans="1:16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</row>
    <row r="368" spans="1:16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</row>
    <row r="369" spans="1:16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</row>
    <row r="370" spans="1:16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</row>
    <row r="371" spans="1:16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</row>
    <row r="372" spans="1:16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</row>
    <row r="373" spans="1:16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</row>
    <row r="374" spans="1:16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</row>
    <row r="375" spans="1:16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</row>
    <row r="376" spans="1:16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</row>
    <row r="377" spans="1:16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</row>
    <row r="378" spans="1:16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</row>
    <row r="379" spans="1:16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</row>
    <row r="380" spans="1:16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</row>
    <row r="381" spans="1:16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</row>
    <row r="382" spans="1:16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</row>
    <row r="383" spans="1:16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</row>
    <row r="384" spans="1:16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</row>
    <row r="385" spans="1:16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</row>
    <row r="386" spans="1:16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</row>
    <row r="387" spans="1:16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</row>
    <row r="388" spans="1:16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</row>
    <row r="389" spans="1:16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</row>
    <row r="390" spans="1:16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</row>
    <row r="391" spans="1:16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</row>
    <row r="392" spans="1:16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</row>
    <row r="393" spans="1:16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</row>
    <row r="394" spans="1:16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</row>
    <row r="395" spans="1:16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</row>
    <row r="396" spans="1:16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</row>
    <row r="397" spans="1:16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</row>
    <row r="398" spans="1:16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</row>
    <row r="399" spans="1:16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</row>
    <row r="400" spans="1:16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</row>
    <row r="401" spans="1:16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</row>
    <row r="402" spans="1:16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</row>
    <row r="403" spans="1:16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</row>
    <row r="404" spans="1:16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</row>
    <row r="405" spans="1:16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</row>
    <row r="406" spans="1:16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</row>
    <row r="407" spans="1:16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</row>
    <row r="408" spans="1:16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</row>
    <row r="409" spans="1:16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</row>
    <row r="410" spans="1:16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</row>
    <row r="411" spans="1:16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</row>
    <row r="412" spans="1:16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</row>
    <row r="413" spans="1:16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</row>
    <row r="414" spans="1:16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</row>
    <row r="415" spans="1:16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</row>
    <row r="416" spans="1:16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</row>
    <row r="417" spans="1:16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</row>
    <row r="418" spans="1:16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</row>
    <row r="419" spans="1:16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</row>
    <row r="420" spans="1:16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</row>
    <row r="421" spans="1:16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</row>
    <row r="422" spans="1:16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</row>
    <row r="423" spans="1:16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</row>
    <row r="424" spans="1:16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</row>
    <row r="425" spans="1:16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</row>
    <row r="426" spans="1:16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</row>
    <row r="427" spans="1:16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</row>
    <row r="428" spans="1:16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</row>
    <row r="429" spans="1:16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</row>
    <row r="430" spans="1:16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</row>
    <row r="431" spans="1:16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</row>
    <row r="432" spans="1:16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</row>
    <row r="433" spans="1:16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</row>
    <row r="434" spans="1:16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</row>
    <row r="435" spans="1:16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</row>
    <row r="436" spans="1:16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</row>
    <row r="437" spans="1:16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</row>
    <row r="438" spans="1:16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</row>
    <row r="439" spans="1:16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</row>
    <row r="440" spans="1:16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</row>
    <row r="441" spans="1:16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</row>
    <row r="442" spans="1:16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</row>
    <row r="443" spans="1:16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</row>
    <row r="444" spans="1:16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</row>
    <row r="445" spans="1:16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</row>
    <row r="446" spans="1:16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</row>
    <row r="447" spans="1:16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</row>
    <row r="448" spans="1:16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</row>
    <row r="449" spans="1:16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</row>
    <row r="450" spans="1:16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</row>
    <row r="451" spans="1:16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</row>
    <row r="452" spans="1:16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</row>
    <row r="453" spans="1:16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</row>
    <row r="454" spans="1:16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</row>
    <row r="455" spans="1:16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</row>
    <row r="456" spans="1:16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</row>
    <row r="457" spans="1:16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</row>
    <row r="458" spans="1:16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</row>
    <row r="459" spans="1:16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</row>
    <row r="460" spans="1:16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</row>
    <row r="461" spans="1:16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</row>
    <row r="462" spans="1:16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</row>
    <row r="463" spans="1:16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</row>
    <row r="464" spans="1:16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</row>
    <row r="465" spans="1:16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</row>
    <row r="466" spans="1:16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</row>
    <row r="467" spans="1:16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</row>
    <row r="468" spans="1:16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</row>
    <row r="469" spans="1:16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</row>
    <row r="470" spans="1:16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</row>
    <row r="471" spans="1:16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</row>
    <row r="472" spans="1:16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</row>
    <row r="473" spans="1:16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</row>
    <row r="474" spans="1:16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</row>
    <row r="475" spans="1:16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</row>
    <row r="476" spans="1:16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</row>
    <row r="477" spans="1:16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16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</row>
    <row r="479" spans="1:16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</row>
    <row r="480" spans="1:16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</row>
    <row r="481" spans="1:16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</row>
    <row r="482" spans="1:16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</row>
    <row r="483" spans="1:16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</row>
    <row r="484" spans="1:16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</row>
    <row r="485" spans="1:16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</row>
    <row r="486" spans="1:16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</row>
    <row r="487" spans="1:16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</row>
    <row r="488" spans="1:16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</row>
    <row r="489" spans="1:16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</row>
    <row r="490" spans="1:16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</row>
    <row r="491" spans="1:16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</row>
    <row r="492" spans="1:16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</row>
    <row r="493" spans="1:16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</row>
    <row r="494" spans="1:16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</row>
    <row r="495" spans="1:16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</row>
    <row r="496" spans="1:16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</row>
    <row r="497" spans="1:16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</row>
    <row r="498" spans="1:16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</row>
    <row r="499" spans="1:16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</row>
    <row r="500" spans="1:16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</row>
    <row r="501" spans="1:16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</row>
    <row r="502" spans="1:16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</row>
    <row r="503" spans="1:16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</row>
    <row r="504" spans="1:16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</row>
    <row r="505" spans="1:16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</row>
    <row r="506" spans="1:16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</row>
    <row r="507" spans="1:16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</row>
    <row r="508" spans="1:16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</row>
    <row r="509" spans="1:16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</row>
    <row r="510" spans="1:16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</row>
    <row r="511" spans="1:16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</row>
    <row r="512" spans="1:16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</row>
    <row r="513" spans="1:16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</row>
    <row r="514" spans="1:16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</row>
    <row r="515" spans="1:16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</row>
    <row r="516" spans="1:16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</row>
    <row r="517" spans="1:16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</row>
    <row r="518" spans="1:16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</row>
    <row r="519" spans="1:16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</row>
    <row r="520" spans="1:16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</row>
    <row r="521" spans="1:16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</row>
    <row r="522" spans="1:16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</row>
    <row r="523" spans="1:16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</row>
    <row r="524" spans="1:16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</row>
    <row r="525" spans="1:16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</row>
    <row r="526" spans="1:16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</row>
    <row r="527" spans="1:16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</row>
    <row r="528" spans="1:16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</row>
    <row r="529" spans="1:16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</row>
    <row r="530" spans="1:16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</row>
    <row r="531" spans="1:16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</row>
    <row r="532" spans="1:16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</row>
    <row r="533" spans="1:16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</row>
    <row r="534" spans="1:16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</row>
    <row r="535" spans="1:16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</row>
    <row r="536" spans="1:16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</row>
    <row r="537" spans="1:16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</row>
    <row r="538" spans="1:16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</row>
    <row r="539" spans="1:16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</row>
    <row r="540" spans="1:16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</row>
    <row r="541" spans="1:16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</row>
    <row r="542" spans="1:16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</row>
    <row r="543" spans="1:16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</row>
    <row r="544" spans="1:16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</row>
    <row r="545" spans="1:16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</row>
    <row r="546" spans="1:16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</row>
    <row r="547" spans="1:16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</row>
    <row r="548" spans="1:16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</row>
    <row r="549" spans="1:16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</row>
    <row r="550" spans="1:16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</row>
    <row r="551" spans="1:16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</row>
    <row r="552" spans="1:16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</row>
    <row r="553" spans="1:16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</row>
    <row r="554" spans="1:16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</row>
    <row r="555" spans="1:16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</row>
    <row r="556" spans="1:16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</row>
  </sheetData>
  <mergeCells count="31">
    <mergeCell ref="B17:F17"/>
    <mergeCell ref="B18:F18"/>
    <mergeCell ref="B19:F19"/>
    <mergeCell ref="B21:D21"/>
    <mergeCell ref="C22:D22"/>
    <mergeCell ref="C95:D95"/>
    <mergeCell ref="H21:I21"/>
    <mergeCell ref="G22:I22"/>
    <mergeCell ref="G30:G37"/>
    <mergeCell ref="H39:H40"/>
    <mergeCell ref="I39:I40"/>
    <mergeCell ref="H30:H37"/>
    <mergeCell ref="C79:D79"/>
    <mergeCell ref="C80:D80"/>
    <mergeCell ref="C81:D81"/>
    <mergeCell ref="C82:D82"/>
    <mergeCell ref="C83:D83"/>
    <mergeCell ref="C84:D84"/>
    <mergeCell ref="C86:D86"/>
    <mergeCell ref="C87:D87"/>
    <mergeCell ref="C88:D88"/>
    <mergeCell ref="G44:G51"/>
    <mergeCell ref="H46:H47"/>
    <mergeCell ref="E94:F94"/>
    <mergeCell ref="E93:F93"/>
    <mergeCell ref="C90:D90"/>
    <mergeCell ref="C91:D91"/>
    <mergeCell ref="C92:D92"/>
    <mergeCell ref="C94:D94"/>
    <mergeCell ref="C89:D89"/>
    <mergeCell ref="B55:C55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3"/>
  <sheetViews>
    <sheetView showGridLines="0" workbookViewId="0">
      <selection activeCell="G25" sqref="G25"/>
    </sheetView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21.140625" style="1" customWidth="1"/>
    <col min="5" max="5" width="22.42578125" style="1" customWidth="1"/>
    <col min="6" max="6" width="15.140625" style="1" customWidth="1"/>
    <col min="7" max="7" width="14.5703125" style="1" customWidth="1"/>
    <col min="8" max="8" width="15.140625" style="1" customWidth="1"/>
    <col min="9" max="9" width="10" style="1" bestFit="1" customWidth="1"/>
    <col min="10" max="10" width="9.140625" style="1" bestFit="1" customWidth="1"/>
    <col min="11" max="11" width="16.42578125" style="1" customWidth="1"/>
    <col min="12" max="16384" width="9.140625" style="1"/>
  </cols>
  <sheetData>
    <row r="1" spans="1:17" ht="3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</row>
    <row r="2" spans="1:17" ht="12" customHeight="1" x14ac:dyDescent="0.25">
      <c r="A2" s="21"/>
      <c r="B2" s="109" t="s">
        <v>37</v>
      </c>
      <c r="C2" s="109" t="s">
        <v>161</v>
      </c>
      <c r="D2" s="21"/>
      <c r="E2" s="116" t="s">
        <v>49</v>
      </c>
      <c r="F2" s="23">
        <v>40820</v>
      </c>
      <c r="G2" s="21"/>
      <c r="H2" s="21"/>
      <c r="I2" s="21"/>
      <c r="J2" s="21"/>
      <c r="K2" s="7"/>
      <c r="L2" s="7"/>
      <c r="M2" s="7"/>
      <c r="N2" s="7"/>
      <c r="O2" s="7"/>
      <c r="P2" s="7"/>
      <c r="Q2" s="7"/>
    </row>
    <row r="3" spans="1:17" ht="12" customHeight="1" x14ac:dyDescent="0.25">
      <c r="A3" s="21"/>
      <c r="B3" s="109" t="s">
        <v>38</v>
      </c>
      <c r="C3" s="109" t="s">
        <v>162</v>
      </c>
      <c r="D3" s="21"/>
      <c r="E3" s="21"/>
      <c r="F3" s="21"/>
      <c r="G3" s="21"/>
      <c r="H3" s="216" t="s">
        <v>235</v>
      </c>
      <c r="I3" s="21"/>
      <c r="J3" s="21"/>
      <c r="K3" s="7"/>
      <c r="L3" s="7"/>
      <c r="M3" s="7"/>
      <c r="N3" s="7"/>
      <c r="O3" s="7"/>
      <c r="P3" s="7"/>
      <c r="Q3" s="7"/>
    </row>
    <row r="4" spans="1:17" ht="12" customHeight="1" x14ac:dyDescent="0.25">
      <c r="A4" s="21"/>
      <c r="B4" s="109" t="s">
        <v>39</v>
      </c>
      <c r="C4" s="109">
        <v>1</v>
      </c>
      <c r="D4" s="21"/>
      <c r="E4" s="21"/>
      <c r="F4" s="21"/>
      <c r="G4" s="21"/>
      <c r="H4" s="21"/>
      <c r="I4" s="21"/>
      <c r="J4" s="21"/>
      <c r="K4" s="7"/>
      <c r="L4" s="7"/>
      <c r="M4" s="7"/>
      <c r="N4" s="7"/>
      <c r="O4" s="7"/>
      <c r="P4" s="7"/>
      <c r="Q4" s="7"/>
    </row>
    <row r="5" spans="1:17" ht="3.7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7"/>
      <c r="L5" s="7"/>
      <c r="M5" s="7"/>
      <c r="N5" s="7"/>
      <c r="O5" s="7"/>
      <c r="P5" s="7"/>
      <c r="Q5" s="7"/>
    </row>
    <row r="6" spans="1:17" ht="12" customHeight="1" x14ac:dyDescent="0.25">
      <c r="A6" s="21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21"/>
      <c r="H6" s="21"/>
      <c r="I6" s="21"/>
      <c r="J6" s="21"/>
      <c r="K6" s="7"/>
      <c r="L6" s="7"/>
      <c r="M6" s="7"/>
      <c r="N6" s="7"/>
      <c r="O6" s="7"/>
      <c r="P6" s="7"/>
      <c r="Q6" s="7"/>
    </row>
    <row r="7" spans="1:17" ht="12" customHeight="1" x14ac:dyDescent="0.25">
      <c r="A7" s="21"/>
      <c r="B7" s="109" t="s">
        <v>120</v>
      </c>
      <c r="C7" s="160"/>
      <c r="D7" s="109" t="s">
        <v>121</v>
      </c>
      <c r="E7" s="96">
        <v>3500</v>
      </c>
      <c r="F7" s="134">
        <f t="shared" ref="F7:F8" si="0">C7/E7</f>
        <v>0</v>
      </c>
      <c r="G7" s="21"/>
      <c r="H7" s="21"/>
      <c r="I7" s="21"/>
      <c r="J7" s="21"/>
      <c r="K7" s="7"/>
      <c r="L7" s="7"/>
      <c r="M7" s="7"/>
      <c r="N7" s="7"/>
      <c r="O7" s="7"/>
      <c r="P7" s="7"/>
      <c r="Q7" s="7"/>
    </row>
    <row r="8" spans="1:17" ht="12" customHeight="1" x14ac:dyDescent="0.25">
      <c r="A8" s="21"/>
      <c r="B8" s="109" t="s">
        <v>120</v>
      </c>
      <c r="C8" s="160"/>
      <c r="D8" s="109" t="s">
        <v>121</v>
      </c>
      <c r="E8" s="96">
        <v>3500</v>
      </c>
      <c r="F8" s="134">
        <f t="shared" si="0"/>
        <v>0</v>
      </c>
      <c r="G8" s="21"/>
      <c r="H8" s="21"/>
      <c r="I8" s="21"/>
      <c r="J8" s="21"/>
      <c r="K8" s="7"/>
      <c r="L8" s="7"/>
      <c r="M8" s="7"/>
      <c r="N8" s="7"/>
      <c r="O8" s="7"/>
      <c r="P8" s="7"/>
      <c r="Q8" s="7"/>
    </row>
    <row r="9" spans="1:17" ht="12" customHeight="1" x14ac:dyDescent="0.25">
      <c r="A9" s="21"/>
      <c r="B9" s="109" t="s">
        <v>120</v>
      </c>
      <c r="C9" s="160"/>
      <c r="D9" s="109" t="s">
        <v>121</v>
      </c>
      <c r="E9" s="96">
        <v>3500</v>
      </c>
      <c r="F9" s="134">
        <f>C9/E9</f>
        <v>0</v>
      </c>
      <c r="G9" s="21"/>
      <c r="H9" s="21"/>
      <c r="I9" s="21"/>
      <c r="J9" s="21"/>
      <c r="K9" s="7"/>
      <c r="L9" s="7"/>
      <c r="M9" s="7"/>
      <c r="N9" s="7"/>
      <c r="O9" s="7"/>
      <c r="P9" s="7"/>
      <c r="Q9" s="7"/>
    </row>
    <row r="10" spans="1:17" ht="12" customHeight="1" x14ac:dyDescent="0.25">
      <c r="A10" s="21"/>
      <c r="B10" s="109" t="s">
        <v>120</v>
      </c>
      <c r="C10" s="160"/>
      <c r="D10" s="109" t="s">
        <v>121</v>
      </c>
      <c r="E10" s="96">
        <v>3500</v>
      </c>
      <c r="F10" s="134">
        <f t="shared" ref="F10:F14" si="1">C10/E10</f>
        <v>0</v>
      </c>
      <c r="G10" s="21"/>
      <c r="H10" s="21"/>
      <c r="I10" s="21"/>
      <c r="J10" s="21"/>
      <c r="K10" s="7"/>
      <c r="L10" s="7"/>
      <c r="M10" s="7"/>
      <c r="N10" s="7"/>
      <c r="O10" s="7"/>
      <c r="P10" s="7"/>
      <c r="Q10" s="7"/>
    </row>
    <row r="11" spans="1:17" ht="12" customHeight="1" x14ac:dyDescent="0.25">
      <c r="A11" s="21"/>
      <c r="B11" s="109" t="s">
        <v>120</v>
      </c>
      <c r="C11" s="160"/>
      <c r="D11" s="109" t="s">
        <v>121</v>
      </c>
      <c r="E11" s="96">
        <v>3500</v>
      </c>
      <c r="F11" s="134">
        <f t="shared" si="1"/>
        <v>0</v>
      </c>
      <c r="G11" s="21"/>
      <c r="H11" s="21"/>
      <c r="I11" s="21"/>
      <c r="J11" s="21"/>
      <c r="K11" s="7"/>
      <c r="L11" s="7"/>
      <c r="M11" s="7"/>
      <c r="N11" s="7"/>
      <c r="O11" s="7"/>
      <c r="P11" s="7"/>
      <c r="Q11" s="7"/>
    </row>
    <row r="12" spans="1:17" ht="12" customHeight="1" x14ac:dyDescent="0.25">
      <c r="A12" s="21"/>
      <c r="B12" s="109" t="s">
        <v>120</v>
      </c>
      <c r="C12" s="160"/>
      <c r="D12" s="109" t="s">
        <v>121</v>
      </c>
      <c r="E12" s="96">
        <v>3500</v>
      </c>
      <c r="F12" s="134">
        <f t="shared" si="1"/>
        <v>0</v>
      </c>
      <c r="G12" s="21"/>
      <c r="H12" s="21"/>
      <c r="I12" s="21"/>
      <c r="J12" s="21"/>
      <c r="K12" s="7"/>
      <c r="L12" s="7"/>
      <c r="M12" s="7"/>
      <c r="N12" s="7"/>
      <c r="O12" s="7"/>
      <c r="P12" s="7"/>
      <c r="Q12" s="7"/>
    </row>
    <row r="13" spans="1:17" ht="12" customHeight="1" x14ac:dyDescent="0.25">
      <c r="A13" s="21"/>
      <c r="B13" s="109" t="s">
        <v>120</v>
      </c>
      <c r="C13" s="160"/>
      <c r="D13" s="109" t="s">
        <v>121</v>
      </c>
      <c r="E13" s="96">
        <v>3500</v>
      </c>
      <c r="F13" s="134">
        <f t="shared" si="1"/>
        <v>0</v>
      </c>
      <c r="G13" s="21"/>
      <c r="H13" s="21"/>
      <c r="I13" s="21"/>
      <c r="J13" s="21"/>
      <c r="K13" s="7"/>
      <c r="L13" s="7"/>
      <c r="M13" s="7"/>
      <c r="N13" s="7"/>
      <c r="O13" s="7"/>
      <c r="P13" s="7"/>
      <c r="Q13" s="7"/>
    </row>
    <row r="14" spans="1:17" ht="12" customHeight="1" x14ac:dyDescent="0.25">
      <c r="A14" s="21"/>
      <c r="B14" s="109" t="s">
        <v>120</v>
      </c>
      <c r="C14" s="160"/>
      <c r="D14" s="109" t="s">
        <v>121</v>
      </c>
      <c r="E14" s="96">
        <v>3500</v>
      </c>
      <c r="F14" s="134">
        <f t="shared" si="1"/>
        <v>0</v>
      </c>
      <c r="G14" s="21"/>
      <c r="H14" s="21"/>
      <c r="I14" s="21"/>
      <c r="J14" s="21"/>
      <c r="K14" s="7"/>
      <c r="L14" s="7"/>
      <c r="M14" s="7"/>
      <c r="N14" s="7"/>
      <c r="O14" s="7"/>
      <c r="P14" s="7"/>
      <c r="Q14" s="7"/>
    </row>
    <row r="15" spans="1:17" ht="3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7"/>
      <c r="L15" s="7"/>
      <c r="M15" s="7"/>
      <c r="N15" s="7"/>
      <c r="O15" s="7"/>
      <c r="P15" s="7"/>
      <c r="Q15" s="7"/>
    </row>
    <row r="16" spans="1:17" ht="12" customHeight="1" x14ac:dyDescent="0.25">
      <c r="A16" s="21"/>
      <c r="B16" s="30" t="s">
        <v>51</v>
      </c>
      <c r="C16" s="57"/>
      <c r="D16" s="58"/>
      <c r="E16" s="136" t="s">
        <v>36</v>
      </c>
      <c r="F16" s="137">
        <f>SUM(F9:F14)</f>
        <v>0</v>
      </c>
      <c r="G16" s="21"/>
      <c r="H16" s="21"/>
      <c r="I16" s="21"/>
      <c r="J16" s="21"/>
      <c r="K16" s="7"/>
      <c r="L16" s="7"/>
      <c r="M16" s="7"/>
      <c r="N16" s="7"/>
      <c r="O16" s="7"/>
      <c r="P16" s="7"/>
      <c r="Q16" s="7"/>
    </row>
    <row r="17" spans="1:17" ht="12" customHeight="1" x14ac:dyDescent="0.25">
      <c r="A17" s="21"/>
      <c r="B17" s="247" t="s">
        <v>163</v>
      </c>
      <c r="C17" s="248"/>
      <c r="D17" s="248"/>
      <c r="E17" s="248"/>
      <c r="F17" s="249"/>
      <c r="G17" s="21"/>
      <c r="H17" s="21"/>
      <c r="I17" s="21"/>
      <c r="J17" s="21"/>
      <c r="K17" s="7"/>
      <c r="L17" s="7"/>
      <c r="M17" s="7"/>
      <c r="N17" s="7"/>
      <c r="O17" s="7"/>
      <c r="P17" s="7"/>
      <c r="Q17" s="7"/>
    </row>
    <row r="18" spans="1:17" ht="15.75" customHeight="1" x14ac:dyDescent="0.25">
      <c r="A18" s="21"/>
      <c r="B18" s="247" t="s">
        <v>224</v>
      </c>
      <c r="C18" s="248"/>
      <c r="D18" s="248"/>
      <c r="E18" s="248"/>
      <c r="F18" s="249"/>
      <c r="G18" s="21"/>
      <c r="H18" s="21"/>
      <c r="I18" s="21"/>
      <c r="J18" s="21"/>
      <c r="K18" s="7"/>
      <c r="L18" s="7"/>
      <c r="M18" s="7"/>
      <c r="N18" s="7"/>
      <c r="O18" s="7"/>
      <c r="P18" s="7"/>
      <c r="Q18" s="7"/>
    </row>
    <row r="19" spans="1:17" ht="12.75" customHeight="1" x14ac:dyDescent="0.25">
      <c r="A19" s="21"/>
      <c r="B19" s="250" t="s">
        <v>164</v>
      </c>
      <c r="C19" s="251"/>
      <c r="D19" s="251"/>
      <c r="E19" s="251"/>
      <c r="F19" s="252"/>
      <c r="G19" s="21"/>
      <c r="H19" s="21"/>
      <c r="I19" s="21"/>
      <c r="J19" s="21"/>
      <c r="K19" s="7"/>
      <c r="L19" s="7"/>
      <c r="M19" s="7"/>
      <c r="N19" s="7"/>
      <c r="O19" s="7"/>
      <c r="P19" s="7"/>
      <c r="Q19" s="7"/>
    </row>
    <row r="20" spans="1:17" ht="4.5" customHeight="1" x14ac:dyDescent="0.25">
      <c r="A20" s="21"/>
      <c r="B20" s="29"/>
      <c r="C20" s="29"/>
      <c r="D20" s="29"/>
      <c r="E20" s="29"/>
      <c r="F20" s="29"/>
      <c r="G20" s="21"/>
      <c r="H20" s="21"/>
      <c r="I20" s="21"/>
      <c r="J20" s="21"/>
      <c r="K20" s="7"/>
      <c r="L20" s="7"/>
      <c r="M20" s="7"/>
      <c r="N20" s="7"/>
      <c r="O20" s="7"/>
      <c r="P20" s="7"/>
      <c r="Q20" s="7"/>
    </row>
    <row r="21" spans="1:17" ht="12" customHeight="1" x14ac:dyDescent="0.25">
      <c r="A21" s="21"/>
      <c r="B21" s="245" t="s">
        <v>3</v>
      </c>
      <c r="C21" s="245"/>
      <c r="D21" s="245"/>
      <c r="E21" s="34"/>
      <c r="F21" s="118" t="s">
        <v>169</v>
      </c>
      <c r="G21" s="273" t="s">
        <v>170</v>
      </c>
      <c r="H21" s="273"/>
      <c r="I21" s="21"/>
      <c r="J21" s="21"/>
      <c r="K21" s="13"/>
      <c r="L21" s="13"/>
      <c r="M21" s="12"/>
      <c r="N21" s="12"/>
      <c r="O21" s="12"/>
      <c r="P21" s="12"/>
      <c r="Q21" s="12"/>
    </row>
    <row r="22" spans="1:17" ht="12" customHeight="1" x14ac:dyDescent="0.25">
      <c r="A22" s="21"/>
      <c r="B22" s="36" t="s">
        <v>4</v>
      </c>
      <c r="C22" s="261">
        <v>73.84</v>
      </c>
      <c r="D22" s="261"/>
      <c r="E22" s="34"/>
      <c r="F22" s="273" t="s">
        <v>171</v>
      </c>
      <c r="G22" s="273"/>
      <c r="H22" s="273"/>
      <c r="I22" s="34"/>
      <c r="J22" s="34"/>
      <c r="K22" s="13"/>
      <c r="L22" s="13"/>
      <c r="M22" s="12"/>
      <c r="N22" s="12"/>
      <c r="O22" s="12"/>
      <c r="P22" s="12"/>
      <c r="Q22" s="12"/>
    </row>
    <row r="23" spans="1:17" ht="3" customHeight="1" x14ac:dyDescent="0.25">
      <c r="A23" s="21"/>
      <c r="B23" s="34"/>
      <c r="C23" s="34"/>
      <c r="D23" s="34"/>
      <c r="E23" s="34"/>
      <c r="F23" s="34"/>
      <c r="G23" s="34"/>
      <c r="H23" s="34"/>
      <c r="I23" s="34"/>
      <c r="J23" s="34"/>
      <c r="K23" s="13"/>
      <c r="L23" s="13"/>
      <c r="M23" s="12"/>
      <c r="N23" s="12"/>
      <c r="O23" s="12"/>
      <c r="P23" s="12"/>
      <c r="Q23" s="12"/>
    </row>
    <row r="24" spans="1:17" ht="15" x14ac:dyDescent="0.25">
      <c r="A24" s="21"/>
      <c r="B24" s="40" t="s">
        <v>57</v>
      </c>
      <c r="C24" s="122">
        <v>23</v>
      </c>
      <c r="D24" s="34"/>
      <c r="E24" s="34"/>
      <c r="F24" s="123" t="s">
        <v>172</v>
      </c>
      <c r="G24" s="123" t="s">
        <v>173</v>
      </c>
      <c r="H24" s="123" t="s">
        <v>92</v>
      </c>
      <c r="I24" s="123" t="s">
        <v>177</v>
      </c>
      <c r="J24" s="34"/>
      <c r="K24" s="13"/>
      <c r="L24" s="13"/>
      <c r="M24" s="12"/>
      <c r="N24" s="12"/>
      <c r="O24" s="12"/>
      <c r="P24" s="12"/>
      <c r="Q24" s="12"/>
    </row>
    <row r="25" spans="1:17" ht="15" x14ac:dyDescent="0.25">
      <c r="A25" s="21"/>
      <c r="B25" s="41" t="s">
        <v>6</v>
      </c>
      <c r="C25" s="41" t="s">
        <v>58</v>
      </c>
      <c r="D25" s="41" t="s">
        <v>59</v>
      </c>
      <c r="E25" s="41" t="s">
        <v>60</v>
      </c>
      <c r="F25" s="123" t="s">
        <v>281</v>
      </c>
      <c r="G25" s="110">
        <v>80</v>
      </c>
      <c r="H25" s="118">
        <f>(F44+G43)*2</f>
        <v>402</v>
      </c>
      <c r="I25" s="118" t="s">
        <v>174</v>
      </c>
      <c r="J25" s="34"/>
      <c r="K25" s="13"/>
      <c r="L25" s="13"/>
      <c r="M25" s="12"/>
      <c r="N25" s="12"/>
      <c r="O25" s="12"/>
      <c r="P25" s="12"/>
      <c r="Q25" s="12"/>
    </row>
    <row r="26" spans="1:17" ht="15" x14ac:dyDescent="0.25">
      <c r="A26" s="21"/>
      <c r="B26" s="36">
        <v>1</v>
      </c>
      <c r="C26" s="36">
        <v>8</v>
      </c>
      <c r="D26" s="36">
        <v>23</v>
      </c>
      <c r="E26" s="42">
        <f>D26*C26*B26</f>
        <v>184</v>
      </c>
      <c r="F26" s="123" t="s">
        <v>282</v>
      </c>
      <c r="G26" s="110">
        <v>85</v>
      </c>
      <c r="H26" s="161">
        <f>F30</f>
        <v>126</v>
      </c>
      <c r="I26" s="118" t="s">
        <v>176</v>
      </c>
      <c r="J26" s="34"/>
      <c r="K26" s="13"/>
      <c r="L26" s="13"/>
      <c r="M26" s="12"/>
      <c r="N26" s="12"/>
      <c r="O26" s="12"/>
      <c r="P26" s="12"/>
      <c r="Q26" s="12"/>
    </row>
    <row r="27" spans="1:17" ht="15" x14ac:dyDescent="0.25">
      <c r="A27" s="21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118" t="s">
        <v>178</v>
      </c>
      <c r="H27" s="118">
        <f>SUM(H25:H26)</f>
        <v>528</v>
      </c>
      <c r="I27" s="34"/>
      <c r="J27" s="34"/>
      <c r="K27" s="13"/>
      <c r="L27" s="13"/>
      <c r="M27" s="12"/>
      <c r="N27" s="12"/>
      <c r="O27" s="12"/>
      <c r="P27" s="12"/>
      <c r="Q27" s="12"/>
    </row>
    <row r="28" spans="1:17" ht="15" x14ac:dyDescent="0.25">
      <c r="A28" s="21"/>
      <c r="B28" s="34"/>
      <c r="C28" s="34"/>
      <c r="D28" s="41" t="s">
        <v>5</v>
      </c>
      <c r="E28" s="43">
        <f>SUM(E26:E27)</f>
        <v>200</v>
      </c>
      <c r="F28" s="34"/>
      <c r="G28" s="146">
        <v>81</v>
      </c>
      <c r="H28" s="34"/>
      <c r="I28" s="34"/>
      <c r="J28" s="34"/>
      <c r="K28" s="13"/>
      <c r="L28" s="13"/>
      <c r="M28" s="12"/>
      <c r="N28" s="12"/>
      <c r="O28" s="12"/>
      <c r="P28" s="12"/>
      <c r="Q28" s="12"/>
    </row>
    <row r="29" spans="1:17" ht="2.25" customHeight="1" x14ac:dyDescent="0.25">
      <c r="A29" s="21"/>
      <c r="B29" s="34"/>
      <c r="C29" s="34"/>
      <c r="D29" s="29"/>
      <c r="E29" s="44"/>
      <c r="F29" s="34"/>
      <c r="G29" s="34"/>
      <c r="H29" s="34"/>
      <c r="I29" s="34"/>
      <c r="J29" s="34"/>
      <c r="K29" s="13"/>
      <c r="L29" s="13"/>
      <c r="M29" s="12"/>
      <c r="N29" s="12"/>
      <c r="O29" s="12"/>
      <c r="P29" s="12"/>
      <c r="Q29" s="12"/>
    </row>
    <row r="30" spans="1:17" ht="15.75" customHeight="1" x14ac:dyDescent="0.25">
      <c r="A30" s="21"/>
      <c r="B30" s="36" t="s">
        <v>9</v>
      </c>
      <c r="C30" s="110">
        <v>0</v>
      </c>
      <c r="D30" s="36" t="s">
        <v>7</v>
      </c>
      <c r="E30" s="34"/>
      <c r="F30" s="307">
        <v>126</v>
      </c>
      <c r="G30" s="276" t="s">
        <v>201</v>
      </c>
      <c r="H30" s="34"/>
      <c r="I30" s="34"/>
      <c r="J30" s="34"/>
      <c r="K30" s="13"/>
      <c r="L30" s="13"/>
      <c r="M30" s="12"/>
      <c r="N30" s="12"/>
      <c r="O30" s="12"/>
      <c r="P30" s="12"/>
      <c r="Q30" s="12"/>
    </row>
    <row r="31" spans="1:17" ht="15" x14ac:dyDescent="0.25">
      <c r="A31" s="21"/>
      <c r="B31" s="36" t="s">
        <v>10</v>
      </c>
      <c r="C31" s="110">
        <v>21</v>
      </c>
      <c r="D31" s="36" t="s">
        <v>8</v>
      </c>
      <c r="E31" s="34"/>
      <c r="F31" s="307"/>
      <c r="G31" s="309"/>
      <c r="H31" s="34"/>
      <c r="I31" s="34"/>
      <c r="J31" s="34"/>
      <c r="K31" s="13"/>
      <c r="L31" s="13"/>
      <c r="M31" s="12"/>
      <c r="N31" s="12"/>
      <c r="O31" s="12"/>
      <c r="P31" s="12"/>
      <c r="Q31" s="12"/>
    </row>
    <row r="32" spans="1:17" ht="15" x14ac:dyDescent="0.25">
      <c r="A32" s="21"/>
      <c r="B32" s="41" t="s">
        <v>11</v>
      </c>
      <c r="C32" s="41">
        <f>SUM(C30:C31)</f>
        <v>21</v>
      </c>
      <c r="D32" s="36" t="s">
        <v>8</v>
      </c>
      <c r="E32" s="34"/>
      <c r="F32" s="307"/>
      <c r="G32" s="309"/>
      <c r="H32" s="34"/>
      <c r="I32" s="34"/>
      <c r="J32" s="34"/>
      <c r="K32" s="13"/>
      <c r="L32" s="13"/>
      <c r="M32" s="12"/>
      <c r="N32" s="12"/>
      <c r="O32" s="12"/>
      <c r="P32" s="12"/>
      <c r="Q32" s="12"/>
    </row>
    <row r="33" spans="1:17" ht="6" customHeight="1" x14ac:dyDescent="0.25">
      <c r="A33" s="21"/>
      <c r="B33" s="29"/>
      <c r="C33" s="29"/>
      <c r="D33" s="34"/>
      <c r="E33" s="34"/>
      <c r="F33" s="307"/>
      <c r="G33" s="309"/>
      <c r="H33" s="34"/>
      <c r="I33" s="34"/>
      <c r="J33" s="34"/>
      <c r="K33" s="13"/>
      <c r="L33" s="13"/>
      <c r="M33" s="12"/>
      <c r="N33" s="12"/>
      <c r="O33" s="12"/>
      <c r="P33" s="12"/>
      <c r="Q33" s="12"/>
    </row>
    <row r="34" spans="1:17" ht="15" x14ac:dyDescent="0.25">
      <c r="A34" s="21"/>
      <c r="B34" s="41" t="s">
        <v>12</v>
      </c>
      <c r="C34" s="32">
        <v>0</v>
      </c>
      <c r="D34" s="36" t="s">
        <v>8</v>
      </c>
      <c r="E34" s="34"/>
      <c r="F34" s="307"/>
      <c r="G34" s="309"/>
      <c r="H34" s="34"/>
      <c r="I34" s="34"/>
      <c r="J34" s="34"/>
      <c r="K34" s="13"/>
      <c r="L34" s="13"/>
      <c r="M34" s="12"/>
      <c r="N34" s="12"/>
      <c r="O34" s="12"/>
      <c r="P34" s="12"/>
      <c r="Q34" s="12"/>
    </row>
    <row r="35" spans="1:17" ht="15" x14ac:dyDescent="0.25">
      <c r="A35" s="21"/>
      <c r="B35" s="41" t="s">
        <v>128</v>
      </c>
      <c r="C35" s="32">
        <v>0</v>
      </c>
      <c r="D35" s="34"/>
      <c r="E35" s="34"/>
      <c r="F35" s="307"/>
      <c r="G35" s="309"/>
      <c r="H35" s="34"/>
      <c r="I35" s="34"/>
      <c r="J35" s="34"/>
      <c r="K35" s="13"/>
      <c r="L35" s="13"/>
      <c r="M35" s="12"/>
      <c r="N35" s="12"/>
      <c r="O35" s="12"/>
      <c r="P35" s="12"/>
      <c r="Q35" s="12"/>
    </row>
    <row r="36" spans="1:17" ht="15" x14ac:dyDescent="0.25">
      <c r="A36" s="21"/>
      <c r="B36" s="36" t="s">
        <v>13</v>
      </c>
      <c r="C36" s="46">
        <f>C34/C46</f>
        <v>0</v>
      </c>
      <c r="D36" s="34"/>
      <c r="E36" s="34"/>
      <c r="F36" s="307"/>
      <c r="G36" s="309"/>
      <c r="H36" s="34"/>
      <c r="I36" s="34"/>
      <c r="J36" s="34"/>
      <c r="K36" s="13"/>
      <c r="L36" s="13"/>
      <c r="M36" s="12"/>
      <c r="N36" s="12"/>
      <c r="O36" s="12"/>
      <c r="P36" s="12"/>
      <c r="Q36" s="12"/>
    </row>
    <row r="37" spans="1:17" ht="15" x14ac:dyDescent="0.25">
      <c r="A37" s="21"/>
      <c r="B37" s="41" t="s">
        <v>13</v>
      </c>
      <c r="C37" s="47">
        <f>1-(C35+C36)</f>
        <v>1</v>
      </c>
      <c r="D37" s="34"/>
      <c r="E37" s="34"/>
      <c r="F37" s="307"/>
      <c r="G37" s="277"/>
      <c r="H37" s="34"/>
      <c r="I37" s="34"/>
      <c r="J37" s="34"/>
      <c r="K37" s="13"/>
      <c r="L37" s="13"/>
      <c r="M37" s="12"/>
      <c r="N37" s="12"/>
      <c r="O37" s="12"/>
      <c r="P37" s="12"/>
      <c r="Q37" s="12"/>
    </row>
    <row r="38" spans="1:17" ht="15" x14ac:dyDescent="0.25">
      <c r="A38" s="21"/>
      <c r="B38" s="41" t="s">
        <v>110</v>
      </c>
      <c r="C38" s="48">
        <f>F66</f>
        <v>3.1353317483154316E-3</v>
      </c>
      <c r="D38" s="34"/>
      <c r="E38" s="34"/>
      <c r="F38" s="34"/>
      <c r="G38" s="34"/>
      <c r="H38" s="34"/>
      <c r="I38" s="34"/>
      <c r="J38" s="34"/>
      <c r="K38" s="13"/>
      <c r="L38" s="13"/>
      <c r="M38" s="12"/>
      <c r="N38" s="12"/>
      <c r="O38" s="12"/>
      <c r="P38" s="12"/>
      <c r="Q38" s="12"/>
    </row>
    <row r="39" spans="1:17" ht="15" x14ac:dyDescent="0.25">
      <c r="A39" s="21"/>
      <c r="B39" s="41" t="s">
        <v>14</v>
      </c>
      <c r="C39" s="47">
        <f>1-(C38)</f>
        <v>0.99686466825168452</v>
      </c>
      <c r="D39" s="34"/>
      <c r="E39" s="34"/>
      <c r="F39" s="34"/>
      <c r="G39" s="276" t="s">
        <v>281</v>
      </c>
      <c r="H39" s="308">
        <v>80</v>
      </c>
      <c r="I39" s="34"/>
      <c r="J39" s="34"/>
      <c r="K39" s="13"/>
      <c r="L39" s="13"/>
      <c r="M39" s="12"/>
      <c r="N39" s="12"/>
      <c r="O39" s="12"/>
      <c r="P39" s="12"/>
      <c r="Q39" s="12"/>
    </row>
    <row r="40" spans="1:17" ht="15" x14ac:dyDescent="0.25">
      <c r="A40" s="21"/>
      <c r="B40" s="41" t="s">
        <v>15</v>
      </c>
      <c r="C40" s="133">
        <v>0</v>
      </c>
      <c r="D40" s="34"/>
      <c r="E40" s="34"/>
      <c r="F40" s="34"/>
      <c r="G40" s="277"/>
      <c r="H40" s="308"/>
      <c r="I40" s="34"/>
      <c r="J40" s="34"/>
      <c r="K40" s="13"/>
      <c r="L40" s="13"/>
      <c r="M40" s="12"/>
      <c r="N40" s="12"/>
      <c r="O40" s="12"/>
      <c r="P40" s="12"/>
      <c r="Q40" s="12"/>
    </row>
    <row r="41" spans="1:17" ht="15" x14ac:dyDescent="0.25">
      <c r="A41" s="21"/>
      <c r="B41" s="41" t="s">
        <v>221</v>
      </c>
      <c r="C41" s="133">
        <v>3</v>
      </c>
      <c r="D41" s="36" t="s">
        <v>113</v>
      </c>
      <c r="E41" s="21"/>
      <c r="F41" s="34"/>
      <c r="G41" s="34" t="s">
        <v>175</v>
      </c>
      <c r="H41" s="34"/>
      <c r="I41" s="34"/>
      <c r="J41" s="34"/>
      <c r="K41" s="13"/>
      <c r="L41" s="13"/>
      <c r="M41" s="12"/>
      <c r="N41" s="12"/>
      <c r="O41" s="12"/>
      <c r="P41" s="12"/>
      <c r="Q41" s="12"/>
    </row>
    <row r="42" spans="1:17" ht="15" x14ac:dyDescent="0.25">
      <c r="A42" s="21"/>
      <c r="B42" s="36" t="s">
        <v>16</v>
      </c>
      <c r="C42" s="50">
        <f>(200*(C41/60))</f>
        <v>10</v>
      </c>
      <c r="D42" s="36" t="s">
        <v>8</v>
      </c>
      <c r="E42" s="34"/>
      <c r="F42" s="34"/>
      <c r="G42" s="34"/>
      <c r="H42" s="34"/>
      <c r="I42" s="34"/>
      <c r="J42" s="34"/>
      <c r="K42" s="13"/>
      <c r="L42" s="13"/>
      <c r="M42" s="12"/>
      <c r="N42" s="12"/>
      <c r="O42" s="12"/>
      <c r="P42" s="12"/>
      <c r="Q42" s="12"/>
    </row>
    <row r="43" spans="1:17" ht="15" x14ac:dyDescent="0.25">
      <c r="A43" s="21"/>
      <c r="B43" s="36" t="s">
        <v>16</v>
      </c>
      <c r="C43" s="50">
        <f>C42*60</f>
        <v>600</v>
      </c>
      <c r="D43" s="36" t="s">
        <v>17</v>
      </c>
      <c r="E43" s="34"/>
      <c r="F43" s="34"/>
      <c r="G43" s="125">
        <v>78</v>
      </c>
      <c r="H43" s="216" t="s">
        <v>236</v>
      </c>
      <c r="I43" s="34"/>
      <c r="J43" s="34"/>
      <c r="K43" s="13"/>
      <c r="L43" s="13"/>
      <c r="M43" s="12"/>
      <c r="N43" s="12"/>
      <c r="O43" s="12"/>
      <c r="P43" s="12"/>
      <c r="Q43" s="12"/>
    </row>
    <row r="44" spans="1:17" ht="15" x14ac:dyDescent="0.25">
      <c r="A44" s="21"/>
      <c r="B44" s="41" t="s">
        <v>18</v>
      </c>
      <c r="C44" s="47">
        <f>C43/C24</f>
        <v>26.086956521739129</v>
      </c>
      <c r="D44" s="36" t="s">
        <v>19</v>
      </c>
      <c r="E44" s="34"/>
      <c r="F44" s="271">
        <v>123</v>
      </c>
      <c r="G44" s="126"/>
      <c r="H44" s="34"/>
      <c r="I44" s="34"/>
      <c r="J44" s="34"/>
      <c r="K44" s="13"/>
      <c r="L44" s="13"/>
      <c r="M44" s="12"/>
      <c r="N44" s="12"/>
      <c r="O44" s="12"/>
      <c r="P44" s="12"/>
      <c r="Q44" s="12"/>
    </row>
    <row r="45" spans="1:17" ht="5.25" customHeight="1" x14ac:dyDescent="0.25">
      <c r="A45" s="21"/>
      <c r="B45" s="41"/>
      <c r="C45" s="47"/>
      <c r="D45" s="36"/>
      <c r="E45" s="34"/>
      <c r="F45" s="271"/>
      <c r="G45" s="127"/>
      <c r="H45" s="34"/>
      <c r="I45" s="34"/>
      <c r="J45" s="34"/>
      <c r="K45" s="13"/>
      <c r="L45" s="13"/>
      <c r="M45" s="12"/>
      <c r="N45" s="12"/>
      <c r="O45" s="12"/>
      <c r="P45" s="12"/>
      <c r="Q45" s="12"/>
    </row>
    <row r="46" spans="1:17" ht="15" x14ac:dyDescent="0.25">
      <c r="A46" s="21"/>
      <c r="B46" s="41" t="s">
        <v>20</v>
      </c>
      <c r="C46" s="47">
        <f>E28-C32</f>
        <v>179</v>
      </c>
      <c r="D46" s="41" t="s">
        <v>8</v>
      </c>
      <c r="E46" s="21"/>
      <c r="F46" s="271"/>
      <c r="G46" s="272" t="s">
        <v>284</v>
      </c>
      <c r="H46" s="34"/>
      <c r="I46" s="34"/>
      <c r="J46" s="34"/>
      <c r="K46" s="13"/>
      <c r="L46" s="13"/>
      <c r="M46" s="12"/>
      <c r="N46" s="12"/>
      <c r="O46" s="12"/>
      <c r="P46" s="12"/>
      <c r="Q46" s="12"/>
    </row>
    <row r="47" spans="1:17" ht="15" x14ac:dyDescent="0.25">
      <c r="A47" s="21"/>
      <c r="B47" s="41" t="s">
        <v>20</v>
      </c>
      <c r="C47" s="41">
        <f>C46*60</f>
        <v>10740</v>
      </c>
      <c r="D47" s="41" t="s">
        <v>17</v>
      </c>
      <c r="E47" s="21"/>
      <c r="F47" s="271"/>
      <c r="G47" s="272"/>
      <c r="H47" s="34"/>
      <c r="I47" s="21"/>
      <c r="J47" s="21"/>
      <c r="K47" s="7"/>
      <c r="L47" s="13"/>
      <c r="M47" s="12"/>
      <c r="N47" s="12"/>
      <c r="O47" s="12"/>
      <c r="P47" s="12"/>
      <c r="Q47" s="12"/>
    </row>
    <row r="48" spans="1:17" ht="15" x14ac:dyDescent="0.25">
      <c r="A48" s="21"/>
      <c r="B48" s="41" t="s">
        <v>21</v>
      </c>
      <c r="C48" s="47">
        <f>C47/C24</f>
        <v>466.95652173913044</v>
      </c>
      <c r="D48" s="41" t="s">
        <v>19</v>
      </c>
      <c r="E48" s="34"/>
      <c r="F48" s="271"/>
      <c r="G48" s="241" t="s">
        <v>205</v>
      </c>
      <c r="H48" s="34"/>
      <c r="I48" s="21"/>
      <c r="J48" s="21"/>
      <c r="K48" s="7"/>
      <c r="L48" s="13"/>
      <c r="M48" s="12"/>
      <c r="N48" s="12"/>
      <c r="O48" s="12"/>
      <c r="P48" s="12"/>
      <c r="Q48" s="12"/>
    </row>
    <row r="49" spans="1:17" ht="15" x14ac:dyDescent="0.25">
      <c r="A49" s="21"/>
      <c r="B49" s="41" t="s">
        <v>22</v>
      </c>
      <c r="C49" s="51">
        <f>C48*C37*C39</f>
        <v>465.49245813143875</v>
      </c>
      <c r="D49" s="41" t="s">
        <v>19</v>
      </c>
      <c r="E49" s="34"/>
      <c r="F49" s="271"/>
      <c r="G49" s="127"/>
      <c r="H49" s="34"/>
      <c r="I49" s="21"/>
      <c r="J49" s="21"/>
      <c r="K49" s="7"/>
      <c r="L49" s="13"/>
      <c r="M49" s="12"/>
      <c r="N49" s="12"/>
      <c r="O49" s="12"/>
      <c r="P49" s="12"/>
      <c r="Q49" s="12"/>
    </row>
    <row r="50" spans="1:17" ht="15" x14ac:dyDescent="0.25">
      <c r="A50" s="21"/>
      <c r="B50" s="41" t="s">
        <v>23</v>
      </c>
      <c r="C50" s="47">
        <f>(C49*B72)/C22</f>
        <v>22064.241650325508</v>
      </c>
      <c r="D50" s="41" t="s">
        <v>89</v>
      </c>
      <c r="E50" s="34"/>
      <c r="F50" s="271"/>
      <c r="G50" s="127"/>
      <c r="H50" s="34"/>
      <c r="I50" s="21"/>
      <c r="J50" s="21"/>
      <c r="K50" s="7"/>
      <c r="L50" s="13"/>
      <c r="M50" s="12"/>
      <c r="N50" s="12"/>
      <c r="O50" s="12"/>
      <c r="P50" s="12"/>
      <c r="Q50" s="12"/>
    </row>
    <row r="51" spans="1:17" ht="15" x14ac:dyDescent="0.25">
      <c r="A51" s="21"/>
      <c r="B51" s="41" t="s">
        <v>25</v>
      </c>
      <c r="C51" s="47">
        <f>((C49-C44)*B72)/C22</f>
        <v>20827.725563840038</v>
      </c>
      <c r="D51" s="41" t="s">
        <v>89</v>
      </c>
      <c r="E51" s="34"/>
      <c r="F51" s="271"/>
      <c r="G51" s="129"/>
      <c r="H51" s="34"/>
      <c r="I51" s="21"/>
      <c r="J51" s="21"/>
      <c r="K51" s="7"/>
      <c r="L51" s="13"/>
      <c r="M51" s="12"/>
      <c r="N51" s="12"/>
      <c r="O51" s="12"/>
      <c r="P51" s="12"/>
      <c r="Q51" s="12"/>
    </row>
    <row r="52" spans="1:17" ht="15" x14ac:dyDescent="0.25">
      <c r="A52" s="21"/>
      <c r="B52" s="34"/>
      <c r="C52" s="47">
        <f>C51*23</f>
        <v>479037.68796832091</v>
      </c>
      <c r="D52" s="41" t="s">
        <v>90</v>
      </c>
      <c r="E52" s="34"/>
      <c r="F52" s="34"/>
      <c r="G52" s="34"/>
      <c r="H52" s="34"/>
      <c r="I52" s="21"/>
      <c r="J52" s="21"/>
      <c r="K52" s="7"/>
      <c r="L52" s="13"/>
      <c r="M52" s="12"/>
      <c r="N52" s="14"/>
      <c r="O52" s="12"/>
      <c r="P52" s="12"/>
      <c r="Q52" s="12"/>
    </row>
    <row r="53" spans="1:17" ht="4.5" customHeight="1" x14ac:dyDescent="0.25">
      <c r="A53" s="21"/>
      <c r="B53" s="34"/>
      <c r="C53" s="34"/>
      <c r="D53" s="34"/>
      <c r="E53" s="34"/>
      <c r="F53" s="34"/>
      <c r="G53" s="34"/>
      <c r="H53" s="34"/>
      <c r="I53" s="21"/>
      <c r="J53" s="21"/>
      <c r="K53" s="7"/>
      <c r="L53" s="13"/>
      <c r="M53" s="12"/>
      <c r="N53" s="12"/>
      <c r="O53" s="12"/>
      <c r="P53" s="12"/>
      <c r="Q53" s="12"/>
    </row>
    <row r="54" spans="1:17" ht="15" x14ac:dyDescent="0.25">
      <c r="A54" s="21"/>
      <c r="B54" s="264" t="s">
        <v>65</v>
      </c>
      <c r="C54" s="264"/>
      <c r="D54" s="21"/>
      <c r="E54" s="34"/>
      <c r="F54" s="34"/>
      <c r="G54" s="34"/>
      <c r="H54" s="34"/>
      <c r="I54" s="21"/>
      <c r="J54" s="21"/>
      <c r="K54" s="7"/>
      <c r="L54" s="13"/>
      <c r="M54" s="12"/>
      <c r="N54" s="12"/>
      <c r="O54" s="12"/>
      <c r="P54" s="12"/>
      <c r="Q54" s="12"/>
    </row>
    <row r="55" spans="1:17" ht="15" x14ac:dyDescent="0.25">
      <c r="A55" s="21"/>
      <c r="B55" s="110" t="s">
        <v>28</v>
      </c>
      <c r="C55" s="110" t="s">
        <v>29</v>
      </c>
      <c r="D55" s="21"/>
      <c r="E55" s="34"/>
      <c r="F55" s="34"/>
      <c r="G55" s="34"/>
      <c r="H55" s="34"/>
      <c r="I55" s="21"/>
      <c r="J55" s="21"/>
      <c r="K55" s="7"/>
      <c r="L55" s="13"/>
      <c r="M55" s="12"/>
      <c r="N55" s="12"/>
      <c r="O55" s="12"/>
      <c r="P55" s="12"/>
      <c r="Q55" s="12"/>
    </row>
    <row r="56" spans="1:17" ht="15" x14ac:dyDescent="0.25">
      <c r="A56" s="21"/>
      <c r="B56" s="148"/>
      <c r="C56" s="110"/>
      <c r="D56" s="21"/>
      <c r="E56" s="34"/>
      <c r="F56" s="34"/>
      <c r="G56" s="34"/>
      <c r="H56" s="34"/>
      <c r="I56" s="21"/>
      <c r="J56" s="21"/>
      <c r="K56" s="7"/>
      <c r="L56" s="13"/>
      <c r="M56" s="12"/>
      <c r="N56" s="12"/>
      <c r="O56" s="12"/>
      <c r="P56" s="12"/>
      <c r="Q56" s="12"/>
    </row>
    <row r="57" spans="1:17" ht="15" x14ac:dyDescent="0.25">
      <c r="A57" s="21"/>
      <c r="B57" s="148"/>
      <c r="C57" s="110"/>
      <c r="D57" s="21"/>
      <c r="E57" s="34"/>
      <c r="F57" s="34"/>
      <c r="G57" s="34"/>
      <c r="H57" s="34"/>
      <c r="I57" s="21"/>
      <c r="J57" s="21"/>
      <c r="K57" s="7"/>
      <c r="L57" s="13"/>
      <c r="M57" s="12"/>
      <c r="N57" s="12"/>
      <c r="O57" s="12"/>
      <c r="P57" s="12"/>
      <c r="Q57" s="12"/>
    </row>
    <row r="58" spans="1:17" ht="15" x14ac:dyDescent="0.25">
      <c r="A58" s="21"/>
      <c r="B58" s="32" t="s">
        <v>30</v>
      </c>
      <c r="C58" s="32">
        <f>SUM(C56:C57)</f>
        <v>0</v>
      </c>
      <c r="D58" s="21"/>
      <c r="E58" s="34"/>
      <c r="F58" s="34"/>
      <c r="G58" s="34"/>
      <c r="H58" s="34"/>
      <c r="I58" s="21"/>
      <c r="J58" s="21"/>
      <c r="K58" s="7"/>
      <c r="L58" s="13"/>
      <c r="M58" s="12"/>
      <c r="N58" s="12"/>
      <c r="O58" s="12"/>
      <c r="P58" s="12"/>
      <c r="Q58" s="12"/>
    </row>
    <row r="59" spans="1:17" ht="4.5" customHeight="1" x14ac:dyDescent="0.25">
      <c r="A59" s="21"/>
      <c r="B59" s="21"/>
      <c r="C59" s="21"/>
      <c r="D59" s="82"/>
      <c r="E59" s="34"/>
      <c r="F59" s="34"/>
      <c r="G59" s="34"/>
      <c r="H59" s="34"/>
      <c r="I59" s="21"/>
      <c r="J59" s="21"/>
      <c r="K59" s="7"/>
      <c r="L59" s="13"/>
      <c r="M59" s="12"/>
      <c r="N59" s="12"/>
      <c r="O59" s="12"/>
      <c r="P59" s="12"/>
      <c r="Q59" s="12"/>
    </row>
    <row r="60" spans="1:17" ht="15" x14ac:dyDescent="0.25">
      <c r="A60" s="21"/>
      <c r="B60" s="116" t="s">
        <v>66</v>
      </c>
      <c r="C60" s="94" t="s">
        <v>67</v>
      </c>
      <c r="D60" s="149"/>
      <c r="E60" s="34"/>
      <c r="F60" s="34"/>
      <c r="G60" s="34"/>
      <c r="H60" s="34"/>
      <c r="I60" s="21"/>
      <c r="J60" s="21"/>
      <c r="K60" s="7"/>
      <c r="L60" s="13"/>
      <c r="M60" s="12"/>
      <c r="N60" s="12"/>
      <c r="O60" s="12"/>
      <c r="P60" s="12"/>
      <c r="Q60" s="12"/>
    </row>
    <row r="61" spans="1:17" ht="15" x14ac:dyDescent="0.25">
      <c r="A61" s="21"/>
      <c r="B61" s="79">
        <f>C58/C61</f>
        <v>0</v>
      </c>
      <c r="C61" s="96">
        <v>3500</v>
      </c>
      <c r="D61" s="82"/>
      <c r="E61" s="34"/>
      <c r="F61" s="34"/>
      <c r="G61" s="34"/>
      <c r="H61" s="34"/>
      <c r="I61" s="21"/>
      <c r="J61" s="21"/>
      <c r="K61" s="7"/>
      <c r="L61" s="13"/>
      <c r="M61" s="12"/>
      <c r="N61" s="12"/>
      <c r="O61" s="12"/>
      <c r="P61" s="12"/>
      <c r="Q61" s="12"/>
    </row>
    <row r="62" spans="1:17" ht="5.25" customHeight="1" x14ac:dyDescent="0.25">
      <c r="A62" s="21"/>
      <c r="B62" s="97"/>
      <c r="C62" s="93"/>
      <c r="D62" s="82"/>
      <c r="E62" s="34"/>
      <c r="F62" s="34"/>
      <c r="G62" s="34"/>
      <c r="H62" s="34"/>
      <c r="I62" s="21"/>
      <c r="J62" s="21"/>
      <c r="K62" s="7"/>
      <c r="L62" s="13"/>
      <c r="M62" s="12"/>
      <c r="N62" s="12"/>
      <c r="O62" s="12"/>
      <c r="P62" s="12"/>
      <c r="Q62" s="12"/>
    </row>
    <row r="63" spans="1:17" ht="15" x14ac:dyDescent="0.25">
      <c r="A63" s="21"/>
      <c r="B63" s="98" t="s">
        <v>69</v>
      </c>
      <c r="C63" s="93"/>
      <c r="D63" s="82"/>
      <c r="E63" s="34"/>
      <c r="F63" s="34"/>
      <c r="G63" s="34"/>
      <c r="H63" s="34"/>
      <c r="I63" s="21"/>
      <c r="J63" s="21"/>
      <c r="K63" s="7"/>
      <c r="L63" s="13"/>
      <c r="M63" s="12"/>
      <c r="N63" s="12"/>
      <c r="O63" s="12"/>
      <c r="P63" s="12"/>
      <c r="Q63" s="12"/>
    </row>
    <row r="64" spans="1:17" ht="15" x14ac:dyDescent="0.25">
      <c r="A64" s="21"/>
      <c r="B64" s="99" t="s">
        <v>165</v>
      </c>
      <c r="C64" s="93"/>
      <c r="D64" s="82"/>
      <c r="E64" s="34"/>
      <c r="F64" s="34"/>
      <c r="G64" s="34"/>
      <c r="H64" s="34"/>
      <c r="I64" s="21"/>
      <c r="J64" s="21"/>
      <c r="K64" s="7"/>
      <c r="L64" s="13"/>
      <c r="M64" s="12"/>
      <c r="N64" s="12"/>
      <c r="O64" s="12"/>
      <c r="P64" s="12"/>
      <c r="Q64" s="12"/>
    </row>
    <row r="65" spans="1:41" ht="15" x14ac:dyDescent="0.25">
      <c r="A65" s="21"/>
      <c r="B65" s="53">
        <v>104.8</v>
      </c>
      <c r="C65" s="262" t="s">
        <v>166</v>
      </c>
      <c r="D65" s="262"/>
      <c r="E65" s="34"/>
      <c r="F65" s="34"/>
      <c r="G65" s="34"/>
      <c r="H65" s="34"/>
      <c r="I65" s="21"/>
      <c r="J65" s="21"/>
      <c r="K65" s="7"/>
      <c r="L65" s="13"/>
      <c r="M65" s="12"/>
      <c r="N65" s="12"/>
      <c r="O65" s="12"/>
      <c r="P65" s="12"/>
      <c r="Q65" s="12"/>
    </row>
    <row r="66" spans="1:41" ht="15" x14ac:dyDescent="0.25">
      <c r="A66" s="59"/>
      <c r="B66" s="150">
        <v>1</v>
      </c>
      <c r="C66" s="312" t="s">
        <v>167</v>
      </c>
      <c r="D66" s="312"/>
      <c r="E66" s="88" t="s">
        <v>78</v>
      </c>
      <c r="F66" s="156">
        <f>F68/F67</f>
        <v>3.1353317483154316E-3</v>
      </c>
      <c r="G66" s="34"/>
      <c r="H66" s="34"/>
      <c r="I66" s="34"/>
      <c r="J66" s="34"/>
      <c r="K66" s="13"/>
      <c r="L66" s="13"/>
      <c r="M66" s="7"/>
      <c r="N66" s="7"/>
      <c r="O66" s="7"/>
      <c r="P66" s="7"/>
      <c r="Q66" s="7"/>
    </row>
    <row r="67" spans="1:41" ht="15" x14ac:dyDescent="0.25">
      <c r="A67" s="59"/>
      <c r="B67" s="39">
        <f>B66*B65</f>
        <v>104.8</v>
      </c>
      <c r="C67" s="312" t="s">
        <v>129</v>
      </c>
      <c r="D67" s="312"/>
      <c r="E67" s="88" t="s">
        <v>77</v>
      </c>
      <c r="F67" s="157">
        <f>E70/B72</f>
        <v>136.43057142857143</v>
      </c>
      <c r="G67" s="34"/>
      <c r="H67" s="34"/>
      <c r="I67" s="34"/>
      <c r="J67" s="34"/>
      <c r="K67" s="13"/>
      <c r="L67" s="13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</row>
    <row r="68" spans="1:41" ht="15" x14ac:dyDescent="0.25">
      <c r="A68" s="59"/>
      <c r="B68" s="151">
        <v>7.0000000000000007E-2</v>
      </c>
      <c r="C68" s="313" t="s">
        <v>31</v>
      </c>
      <c r="D68" s="313"/>
      <c r="E68" s="88" t="s">
        <v>75</v>
      </c>
      <c r="F68" s="157">
        <f>B70</f>
        <v>0.42775510204081624</v>
      </c>
      <c r="G68" s="34"/>
      <c r="H68" s="34"/>
      <c r="I68" s="59"/>
      <c r="J68" s="59"/>
      <c r="K68" s="13"/>
      <c r="L68" s="13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59"/>
      <c r="B69" s="39">
        <f>B67/B68</f>
        <v>1497.1428571428569</v>
      </c>
      <c r="C69" s="314" t="s">
        <v>32</v>
      </c>
      <c r="D69" s="314"/>
      <c r="E69" s="301" t="s">
        <v>76</v>
      </c>
      <c r="F69" s="302"/>
      <c r="G69" s="34"/>
      <c r="H69" s="34"/>
      <c r="I69" s="59"/>
      <c r="J69" s="59"/>
      <c r="K69" s="13"/>
      <c r="L69" s="13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59"/>
      <c r="B70" s="153">
        <f>B69/(B72)</f>
        <v>0.42775510204081624</v>
      </c>
      <c r="C70" s="304" t="s">
        <v>168</v>
      </c>
      <c r="D70" s="304"/>
      <c r="E70" s="299">
        <f>477507</f>
        <v>477507</v>
      </c>
      <c r="F70" s="300"/>
      <c r="G70" s="34"/>
      <c r="H70" s="34"/>
      <c r="I70" s="59"/>
      <c r="J70" s="59"/>
      <c r="K70" s="13"/>
      <c r="L70" s="13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5.25" customHeight="1" x14ac:dyDescent="0.25">
      <c r="A71" s="59"/>
      <c r="B71" s="34"/>
      <c r="C71" s="34"/>
      <c r="D71" s="34"/>
      <c r="E71" s="34"/>
      <c r="F71" s="34"/>
      <c r="G71" s="34"/>
      <c r="H71" s="34"/>
      <c r="I71" s="59"/>
      <c r="J71" s="59"/>
      <c r="K71" s="13"/>
      <c r="L71" s="13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21"/>
      <c r="B72" s="143">
        <v>3500</v>
      </c>
      <c r="C72" s="323" t="s">
        <v>35</v>
      </c>
      <c r="D72" s="324"/>
      <c r="E72" s="21"/>
      <c r="F72" s="21"/>
      <c r="G72" s="149"/>
      <c r="H72" s="149"/>
      <c r="I72" s="21"/>
      <c r="J72" s="21"/>
      <c r="K72" s="11"/>
      <c r="L72" s="11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21"/>
      <c r="B73" s="21"/>
      <c r="C73" s="21"/>
      <c r="D73" s="21"/>
      <c r="E73" s="149"/>
      <c r="F73" s="149"/>
      <c r="G73" s="149"/>
      <c r="H73" s="149"/>
      <c r="I73" s="21"/>
      <c r="J73" s="21"/>
      <c r="K73" s="11"/>
      <c r="L73" s="11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x14ac:dyDescent="0.2">
      <c r="A74" s="21"/>
      <c r="B74" s="108"/>
      <c r="C74" s="21"/>
      <c r="D74" s="21"/>
      <c r="E74" s="21"/>
      <c r="F74" s="21"/>
      <c r="G74" s="21"/>
      <c r="H74" s="21"/>
      <c r="I74" s="21"/>
      <c r="J74" s="21"/>
    </row>
    <row r="75" spans="1:41" x14ac:dyDescent="0.2">
      <c r="A75" s="21"/>
      <c r="B75" s="21"/>
      <c r="C75" s="21"/>
      <c r="D75" s="21"/>
      <c r="E75" s="21"/>
      <c r="F75" s="21"/>
      <c r="G75" s="21"/>
      <c r="H75" s="21"/>
      <c r="I75" s="21"/>
      <c r="J75" s="21"/>
    </row>
    <row r="76" spans="1:41" x14ac:dyDescent="0.2">
      <c r="A76" s="21"/>
      <c r="B76" s="21"/>
      <c r="C76" s="21"/>
      <c r="D76" s="21"/>
      <c r="E76" s="21"/>
      <c r="F76" s="21"/>
      <c r="G76" s="21"/>
      <c r="H76" s="21"/>
      <c r="I76" s="21"/>
      <c r="J76" s="21"/>
    </row>
    <row r="77" spans="1:41" x14ac:dyDescent="0.2">
      <c r="A77" s="21"/>
      <c r="B77" s="21"/>
      <c r="C77" s="21"/>
      <c r="D77" s="21"/>
      <c r="E77" s="21"/>
      <c r="F77" s="21"/>
      <c r="G77" s="21"/>
      <c r="H77" s="21"/>
      <c r="I77" s="21"/>
      <c r="J77" s="21"/>
    </row>
    <row r="78" spans="1:41" x14ac:dyDescent="0.2">
      <c r="A78" s="21"/>
      <c r="B78" s="21"/>
      <c r="C78" s="21"/>
      <c r="D78" s="21"/>
      <c r="E78" s="21"/>
      <c r="F78" s="21"/>
      <c r="G78" s="21"/>
      <c r="H78" s="21"/>
      <c r="I78" s="21"/>
      <c r="J78" s="21"/>
    </row>
    <row r="79" spans="1:41" x14ac:dyDescent="0.2">
      <c r="A79" s="21"/>
      <c r="B79" s="21"/>
      <c r="C79" s="21"/>
      <c r="D79" s="21"/>
      <c r="E79" s="21"/>
      <c r="F79" s="21"/>
      <c r="G79" s="21"/>
      <c r="H79" s="21"/>
      <c r="I79" s="21"/>
      <c r="J79" s="21"/>
    </row>
    <row r="80" spans="1:41" x14ac:dyDescent="0.2">
      <c r="A80" s="21"/>
      <c r="B80" s="21"/>
      <c r="C80" s="21"/>
      <c r="D80" s="21"/>
      <c r="E80" s="21"/>
      <c r="F80" s="21"/>
      <c r="G80" s="21"/>
      <c r="H80" s="21"/>
      <c r="I80" s="21"/>
      <c r="J80" s="21"/>
    </row>
    <row r="81" spans="1:10" x14ac:dyDescent="0.2">
      <c r="A81" s="21"/>
      <c r="B81" s="21"/>
      <c r="C81" s="21"/>
      <c r="D81" s="21"/>
      <c r="E81" s="21"/>
      <c r="F81" s="21"/>
      <c r="G81" s="21"/>
      <c r="H81" s="21"/>
      <c r="I81" s="21"/>
      <c r="J81" s="21"/>
    </row>
    <row r="82" spans="1:10" x14ac:dyDescent="0.2">
      <c r="A82" s="21"/>
      <c r="B82" s="21"/>
      <c r="C82" s="21"/>
      <c r="D82" s="21"/>
      <c r="E82" s="21"/>
      <c r="F82" s="21"/>
      <c r="G82" s="21"/>
      <c r="H82" s="21"/>
      <c r="I82" s="21"/>
      <c r="J82" s="21"/>
    </row>
    <row r="83" spans="1:10" x14ac:dyDescent="0.2">
      <c r="A83" s="21"/>
      <c r="B83" s="21"/>
      <c r="C83" s="21"/>
      <c r="D83" s="21"/>
      <c r="E83" s="21"/>
      <c r="F83" s="21"/>
      <c r="G83" s="21"/>
      <c r="H83" s="21"/>
      <c r="I83" s="21"/>
      <c r="J83" s="21"/>
    </row>
    <row r="84" spans="1:10" x14ac:dyDescent="0.2">
      <c r="A84" s="21"/>
      <c r="B84" s="21"/>
      <c r="C84" s="21"/>
      <c r="D84" s="21"/>
      <c r="E84" s="21"/>
      <c r="F84" s="21"/>
      <c r="G84" s="21"/>
      <c r="H84" s="21"/>
      <c r="I84" s="21"/>
      <c r="J84" s="21"/>
    </row>
    <row r="85" spans="1:10" x14ac:dyDescent="0.2">
      <c r="A85" s="21"/>
      <c r="B85" s="21"/>
      <c r="C85" s="21"/>
      <c r="D85" s="21"/>
      <c r="E85" s="21"/>
      <c r="F85" s="21"/>
      <c r="G85" s="21"/>
      <c r="H85" s="21"/>
      <c r="I85" s="21"/>
      <c r="J85" s="21"/>
    </row>
    <row r="86" spans="1:10" x14ac:dyDescent="0.2">
      <c r="A86" s="21"/>
      <c r="B86" s="21"/>
      <c r="C86" s="21"/>
      <c r="D86" s="21"/>
      <c r="E86" s="21"/>
      <c r="F86" s="21"/>
      <c r="G86" s="21"/>
      <c r="H86" s="21"/>
      <c r="I86" s="21"/>
      <c r="J86" s="21"/>
    </row>
    <row r="87" spans="1:10" x14ac:dyDescent="0.2">
      <c r="A87" s="21"/>
      <c r="B87" s="21"/>
      <c r="C87" s="21"/>
      <c r="D87" s="21"/>
      <c r="E87" s="21"/>
      <c r="F87" s="21"/>
      <c r="G87" s="21"/>
      <c r="H87" s="21"/>
      <c r="I87" s="21"/>
      <c r="J87" s="21"/>
    </row>
    <row r="88" spans="1:10" x14ac:dyDescent="0.2">
      <c r="A88" s="21"/>
      <c r="B88" s="21"/>
      <c r="C88" s="21"/>
      <c r="D88" s="21"/>
      <c r="E88" s="21"/>
      <c r="F88" s="21"/>
      <c r="G88" s="21"/>
      <c r="H88" s="21"/>
      <c r="I88" s="21"/>
      <c r="J88" s="21"/>
    </row>
    <row r="89" spans="1:10" x14ac:dyDescent="0.2">
      <c r="A89" s="21"/>
      <c r="B89" s="21"/>
      <c r="C89" s="21"/>
      <c r="D89" s="21"/>
      <c r="E89" s="21"/>
      <c r="F89" s="21"/>
      <c r="G89" s="21"/>
      <c r="H89" s="21"/>
      <c r="I89" s="21"/>
      <c r="J89" s="21"/>
    </row>
    <row r="90" spans="1:10" x14ac:dyDescent="0.2">
      <c r="A90" s="21"/>
      <c r="B90" s="21"/>
      <c r="C90" s="21"/>
      <c r="D90" s="21"/>
      <c r="E90" s="21"/>
      <c r="F90" s="21"/>
      <c r="G90" s="21"/>
      <c r="H90" s="21"/>
      <c r="I90" s="21"/>
      <c r="J90" s="21"/>
    </row>
    <row r="91" spans="1:10" x14ac:dyDescent="0.2">
      <c r="A91" s="21"/>
      <c r="B91" s="21"/>
      <c r="C91" s="21"/>
      <c r="D91" s="21"/>
      <c r="E91" s="21"/>
      <c r="F91" s="21"/>
      <c r="G91" s="21"/>
      <c r="H91" s="21"/>
      <c r="I91" s="21"/>
      <c r="J91" s="21"/>
    </row>
    <row r="92" spans="1:10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</row>
    <row r="93" spans="1:10" x14ac:dyDescent="0.2">
      <c r="A93" s="21"/>
      <c r="B93" s="21"/>
      <c r="C93" s="21"/>
      <c r="D93" s="21"/>
      <c r="E93" s="21"/>
      <c r="F93" s="21"/>
      <c r="G93" s="21"/>
      <c r="H93" s="21"/>
      <c r="I93" s="21"/>
      <c r="J93" s="21"/>
    </row>
    <row r="94" spans="1:10" x14ac:dyDescent="0.2">
      <c r="A94" s="21"/>
      <c r="B94" s="21"/>
      <c r="C94" s="21"/>
      <c r="D94" s="21"/>
      <c r="E94" s="21"/>
      <c r="F94" s="21"/>
      <c r="G94" s="21"/>
      <c r="H94" s="21"/>
      <c r="I94" s="21"/>
      <c r="J94" s="21"/>
    </row>
    <row r="95" spans="1:10" x14ac:dyDescent="0.2">
      <c r="A95" s="21"/>
      <c r="B95" s="21"/>
      <c r="C95" s="21"/>
      <c r="D95" s="21"/>
      <c r="E95" s="21"/>
      <c r="F95" s="21"/>
      <c r="G95" s="21"/>
      <c r="H95" s="21"/>
      <c r="I95" s="21"/>
      <c r="J95" s="21"/>
    </row>
    <row r="96" spans="1:10" x14ac:dyDescent="0.2">
      <c r="A96" s="21"/>
      <c r="B96" s="21"/>
      <c r="C96" s="21"/>
      <c r="D96" s="21"/>
      <c r="E96" s="21"/>
      <c r="F96" s="21"/>
      <c r="G96" s="21"/>
      <c r="H96" s="21"/>
      <c r="I96" s="21"/>
      <c r="J96" s="21"/>
    </row>
    <row r="97" spans="1:10" x14ac:dyDescent="0.2">
      <c r="A97" s="21"/>
      <c r="B97" s="21"/>
      <c r="C97" s="21"/>
      <c r="D97" s="21"/>
      <c r="E97" s="21"/>
      <c r="F97" s="21"/>
      <c r="G97" s="21"/>
      <c r="H97" s="21"/>
      <c r="I97" s="21"/>
      <c r="J97" s="21"/>
    </row>
    <row r="98" spans="1:10" x14ac:dyDescent="0.2">
      <c r="A98" s="21"/>
      <c r="B98" s="21"/>
      <c r="C98" s="21"/>
      <c r="D98" s="21"/>
      <c r="E98" s="21"/>
      <c r="F98" s="21"/>
      <c r="G98" s="21"/>
      <c r="H98" s="21"/>
      <c r="I98" s="21"/>
      <c r="J98" s="21"/>
    </row>
    <row r="99" spans="1:10" x14ac:dyDescent="0.2">
      <c r="A99" s="21"/>
      <c r="B99" s="21"/>
      <c r="C99" s="21"/>
      <c r="D99" s="21"/>
      <c r="E99" s="21"/>
      <c r="F99" s="21"/>
      <c r="G99" s="21"/>
      <c r="H99" s="21"/>
      <c r="I99" s="21"/>
      <c r="J99" s="21"/>
    </row>
    <row r="100" spans="1:10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</row>
    <row r="101" spans="1:10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</row>
    <row r="102" spans="1:10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</row>
    <row r="103" spans="1:10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</row>
  </sheetData>
  <mergeCells count="23">
    <mergeCell ref="G46:G47"/>
    <mergeCell ref="B17:F17"/>
    <mergeCell ref="B18:F18"/>
    <mergeCell ref="B19:F19"/>
    <mergeCell ref="B21:D21"/>
    <mergeCell ref="C22:D22"/>
    <mergeCell ref="F22:H22"/>
    <mergeCell ref="E69:F69"/>
    <mergeCell ref="C72:D72"/>
    <mergeCell ref="E70:F70"/>
    <mergeCell ref="G21:H21"/>
    <mergeCell ref="F30:F37"/>
    <mergeCell ref="G39:G40"/>
    <mergeCell ref="H39:H40"/>
    <mergeCell ref="C65:D65"/>
    <mergeCell ref="C66:D66"/>
    <mergeCell ref="C67:D67"/>
    <mergeCell ref="C68:D68"/>
    <mergeCell ref="C69:D69"/>
    <mergeCell ref="C70:D70"/>
    <mergeCell ref="B54:C54"/>
    <mergeCell ref="G30:G37"/>
    <mergeCell ref="F44:F51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6"/>
  <sheetViews>
    <sheetView showGridLines="0" workbookViewId="0"/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7.5703125" style="1" customWidth="1"/>
    <col min="5" max="5" width="20" style="1" customWidth="1"/>
    <col min="6" max="6" width="15.7109375" style="1" customWidth="1"/>
    <col min="7" max="7" width="23.140625" style="1" customWidth="1"/>
    <col min="8" max="8" width="21.85546875" style="1" bestFit="1" customWidth="1"/>
    <col min="9" max="9" width="17.28515625" style="1" bestFit="1" customWidth="1"/>
    <col min="10" max="10" width="9.140625" style="1" bestFit="1" customWidth="1"/>
    <col min="11" max="11" width="16.42578125" style="1" customWidth="1"/>
    <col min="12" max="16384" width="9.140625" style="1"/>
  </cols>
  <sheetData>
    <row r="1" spans="1:17" ht="3" customHeight="1" x14ac:dyDescent="0.2"/>
    <row r="2" spans="1:17" ht="12" customHeight="1" x14ac:dyDescent="0.25">
      <c r="A2" s="3"/>
      <c r="B2" s="109" t="s">
        <v>37</v>
      </c>
      <c r="C2" s="109" t="s">
        <v>187</v>
      </c>
      <c r="D2" s="21"/>
      <c r="E2" s="116" t="s">
        <v>49</v>
      </c>
      <c r="F2" s="23">
        <v>40820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ht="12" customHeight="1" x14ac:dyDescent="0.25">
      <c r="A3" s="3"/>
      <c r="B3" s="109" t="s">
        <v>38</v>
      </c>
      <c r="C3" s="109" t="s">
        <v>188</v>
      </c>
      <c r="D3" s="21"/>
      <c r="E3" s="21"/>
      <c r="F3" s="21"/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spans="1:17" ht="12" customHeight="1" x14ac:dyDescent="0.25">
      <c r="A4" s="3"/>
      <c r="B4" s="109" t="s">
        <v>39</v>
      </c>
      <c r="C4" s="109">
        <v>3</v>
      </c>
      <c r="D4" s="21"/>
      <c r="E4" s="21"/>
      <c r="F4" s="21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ht="3.75" customHeight="1" x14ac:dyDescent="0.25">
      <c r="A5" s="3"/>
      <c r="B5" s="21"/>
      <c r="C5" s="21"/>
      <c r="D5" s="21"/>
      <c r="E5" s="21"/>
      <c r="F5" s="21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ht="12" customHeight="1" x14ac:dyDescent="0.25">
      <c r="A6" s="3"/>
      <c r="B6" s="36" t="s">
        <v>84</v>
      </c>
      <c r="C6" s="109" t="s">
        <v>44</v>
      </c>
      <c r="D6" s="109" t="s">
        <v>46</v>
      </c>
      <c r="E6" s="109" t="s">
        <v>45</v>
      </c>
      <c r="F6" s="109" t="s">
        <v>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7" ht="12" customHeight="1" x14ac:dyDescent="0.25">
      <c r="A7" s="3"/>
      <c r="B7" s="109" t="s">
        <v>45</v>
      </c>
      <c r="C7" s="162"/>
      <c r="D7" s="109" t="s">
        <v>45</v>
      </c>
      <c r="E7" s="162">
        <v>1</v>
      </c>
      <c r="F7" s="163">
        <f t="shared" ref="F7" si="0">C7/E7</f>
        <v>0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3" customHeight="1" x14ac:dyDescent="0.25">
      <c r="A8" s="3"/>
      <c r="B8" s="21"/>
      <c r="C8" s="21"/>
      <c r="D8" s="21"/>
      <c r="E8" s="24"/>
      <c r="F8" s="24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ht="12" customHeight="1" x14ac:dyDescent="0.25">
      <c r="A9" s="3"/>
      <c r="B9" s="164" t="s">
        <v>51</v>
      </c>
      <c r="C9" s="165"/>
      <c r="D9" s="166"/>
      <c r="E9" s="24"/>
      <c r="F9" s="24"/>
      <c r="G9" s="7"/>
      <c r="H9" s="7"/>
      <c r="I9" s="7"/>
      <c r="J9" s="7"/>
      <c r="K9" s="7"/>
      <c r="L9" s="7"/>
      <c r="M9" s="7"/>
      <c r="N9" s="7"/>
      <c r="O9" s="7"/>
      <c r="P9" s="7"/>
      <c r="Q9" s="7"/>
    </row>
    <row r="10" spans="1:17" ht="12" customHeight="1" x14ac:dyDescent="0.25">
      <c r="A10" s="3"/>
      <c r="B10" s="325" t="s">
        <v>189</v>
      </c>
      <c r="C10" s="326"/>
      <c r="D10" s="326"/>
      <c r="E10" s="326"/>
      <c r="F10" s="32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ht="12" customHeight="1" x14ac:dyDescent="0.25">
      <c r="A11" s="3"/>
      <c r="B11" s="118" t="s">
        <v>195</v>
      </c>
      <c r="C11" s="118" t="s">
        <v>194</v>
      </c>
      <c r="D11" s="118" t="s">
        <v>193</v>
      </c>
      <c r="E11" s="118" t="s">
        <v>197</v>
      </c>
      <c r="F11" s="111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 ht="12" customHeight="1" x14ac:dyDescent="0.25">
      <c r="A12" s="3"/>
      <c r="B12" s="118">
        <v>10</v>
      </c>
      <c r="C12" s="118" t="s">
        <v>190</v>
      </c>
      <c r="D12" s="167">
        <v>4</v>
      </c>
      <c r="E12" s="168">
        <f>1/D12</f>
        <v>0.25</v>
      </c>
      <c r="F12" s="111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 spans="1:17" ht="12" customHeight="1" x14ac:dyDescent="0.25">
      <c r="A13" s="3"/>
      <c r="B13" s="118">
        <v>20</v>
      </c>
      <c r="C13" s="118" t="s">
        <v>191</v>
      </c>
      <c r="D13" s="167">
        <v>9</v>
      </c>
      <c r="E13" s="168">
        <f t="shared" ref="E13:E15" si="1">1/D13</f>
        <v>0.1111111111111111</v>
      </c>
      <c r="F13" s="111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</row>
    <row r="14" spans="1:17" ht="12" customHeight="1" x14ac:dyDescent="0.25">
      <c r="A14" s="3"/>
      <c r="B14" s="118">
        <v>30</v>
      </c>
      <c r="C14" s="118" t="s">
        <v>192</v>
      </c>
      <c r="D14" s="169">
        <v>0.85</v>
      </c>
      <c r="E14" s="168">
        <f t="shared" si="1"/>
        <v>1.1764705882352942</v>
      </c>
      <c r="F14" s="111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ht="12" customHeight="1" x14ac:dyDescent="0.25">
      <c r="A15" s="3"/>
      <c r="B15" s="118">
        <v>40</v>
      </c>
      <c r="C15" s="118" t="s">
        <v>196</v>
      </c>
      <c r="D15" s="169">
        <v>4</v>
      </c>
      <c r="E15" s="168">
        <f t="shared" si="1"/>
        <v>0.25</v>
      </c>
      <c r="F15" s="111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ht="12" customHeight="1" x14ac:dyDescent="0.25">
      <c r="A16" s="3"/>
      <c r="B16" s="170"/>
      <c r="C16" s="171"/>
      <c r="D16" s="172" t="s">
        <v>198</v>
      </c>
      <c r="E16" s="168">
        <f>SUM(E12:E15)</f>
        <v>1.7875816993464053</v>
      </c>
      <c r="F16" s="111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ht="12" customHeight="1" x14ac:dyDescent="0.25">
      <c r="A17" s="3"/>
      <c r="B17" s="170"/>
      <c r="C17" s="171"/>
      <c r="D17" s="172" t="s">
        <v>199</v>
      </c>
      <c r="E17" s="173">
        <f>1/E16</f>
        <v>0.55941499085923219</v>
      </c>
      <c r="F17" s="111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ht="15.75" customHeight="1" x14ac:dyDescent="0.25">
      <c r="A18" s="3"/>
      <c r="B18" s="247" t="s">
        <v>225</v>
      </c>
      <c r="C18" s="248"/>
      <c r="D18" s="248"/>
      <c r="E18" s="248"/>
      <c r="F18" s="249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ht="12.75" customHeight="1" x14ac:dyDescent="0.25">
      <c r="A19" s="3"/>
      <c r="B19" s="250" t="s">
        <v>200</v>
      </c>
      <c r="C19" s="251"/>
      <c r="D19" s="251"/>
      <c r="E19" s="251"/>
      <c r="F19" s="252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ht="4.5" customHeight="1" x14ac:dyDescent="0.25">
      <c r="A20" s="3"/>
      <c r="B20" s="29"/>
      <c r="C20" s="29"/>
      <c r="D20" s="29"/>
      <c r="E20" s="29"/>
      <c r="F20" s="29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17" ht="12" customHeight="1" x14ac:dyDescent="0.25">
      <c r="A21" s="3"/>
      <c r="B21" s="245" t="s">
        <v>3</v>
      </c>
      <c r="C21" s="245"/>
      <c r="D21" s="245"/>
      <c r="E21" s="34"/>
      <c r="F21" s="34"/>
      <c r="G21" s="7"/>
      <c r="H21" s="7"/>
      <c r="I21" s="7"/>
      <c r="J21" s="7"/>
      <c r="K21" s="13"/>
      <c r="L21" s="13"/>
      <c r="M21" s="12"/>
      <c r="N21" s="12"/>
      <c r="O21" s="12"/>
      <c r="P21" s="12"/>
      <c r="Q21" s="12"/>
    </row>
    <row r="22" spans="1:17" ht="12" customHeight="1" x14ac:dyDescent="0.25">
      <c r="A22" s="3"/>
      <c r="B22" s="36" t="s">
        <v>4</v>
      </c>
      <c r="C22" s="328">
        <v>1.7876000000000001</v>
      </c>
      <c r="D22" s="328"/>
      <c r="E22" s="34"/>
      <c r="F22" s="34"/>
      <c r="G22" s="13"/>
      <c r="H22" s="13"/>
      <c r="I22" s="13"/>
      <c r="J22" s="13"/>
      <c r="K22" s="13"/>
      <c r="L22" s="13"/>
      <c r="M22" s="12"/>
      <c r="N22" s="12"/>
      <c r="O22" s="12"/>
      <c r="P22" s="12"/>
      <c r="Q22" s="12"/>
    </row>
    <row r="23" spans="1:17" ht="3" customHeight="1" x14ac:dyDescent="0.25">
      <c r="A23" s="3"/>
      <c r="B23" s="34"/>
      <c r="C23" s="34"/>
      <c r="D23" s="34"/>
      <c r="E23" s="34"/>
      <c r="F23" s="34"/>
      <c r="G23" s="13"/>
      <c r="H23" s="13"/>
      <c r="I23" s="13"/>
      <c r="J23" s="13"/>
      <c r="K23" s="13"/>
      <c r="L23" s="13"/>
      <c r="M23" s="12"/>
      <c r="N23" s="12"/>
      <c r="O23" s="12"/>
      <c r="P23" s="12"/>
      <c r="Q23" s="12"/>
    </row>
    <row r="24" spans="1:17" ht="15.75" x14ac:dyDescent="0.25">
      <c r="A24" s="3"/>
      <c r="B24" s="40" t="s">
        <v>57</v>
      </c>
      <c r="C24" s="122">
        <v>23</v>
      </c>
      <c r="D24" s="34"/>
      <c r="E24" s="34"/>
      <c r="F24" s="34"/>
      <c r="G24" s="13"/>
      <c r="H24" s="13"/>
      <c r="I24" s="13"/>
      <c r="J24" s="13"/>
      <c r="K24" s="13"/>
      <c r="L24" s="13"/>
      <c r="M24" s="12"/>
      <c r="N24" s="12"/>
      <c r="O24" s="12"/>
      <c r="P24" s="12"/>
      <c r="Q24" s="12"/>
    </row>
    <row r="25" spans="1:17" ht="15.75" x14ac:dyDescent="0.25">
      <c r="A25" s="3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13"/>
      <c r="H25" s="13"/>
      <c r="I25" s="13"/>
      <c r="J25" s="13"/>
      <c r="K25" s="13"/>
      <c r="L25" s="13"/>
      <c r="M25" s="12"/>
      <c r="N25" s="12"/>
      <c r="O25" s="12"/>
      <c r="P25" s="12"/>
      <c r="Q25" s="12"/>
    </row>
    <row r="26" spans="1:17" ht="15.75" x14ac:dyDescent="0.25">
      <c r="A26" s="3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13"/>
      <c r="H26" s="13"/>
      <c r="I26" s="13"/>
      <c r="J26" s="13"/>
      <c r="K26" s="13"/>
      <c r="L26" s="13"/>
      <c r="M26" s="12"/>
      <c r="N26" s="12"/>
      <c r="O26" s="12"/>
      <c r="P26" s="12"/>
      <c r="Q26" s="12"/>
    </row>
    <row r="27" spans="1:17" ht="15.75" x14ac:dyDescent="0.25">
      <c r="A27" s="3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13"/>
      <c r="H27" s="13"/>
      <c r="I27" s="13"/>
      <c r="J27" s="13"/>
      <c r="K27" s="13"/>
      <c r="L27" s="13"/>
      <c r="M27" s="12"/>
      <c r="N27" s="12"/>
      <c r="O27" s="12"/>
      <c r="P27" s="12"/>
      <c r="Q27" s="12"/>
    </row>
    <row r="28" spans="1:17" ht="15.75" x14ac:dyDescent="0.25">
      <c r="A28" s="3"/>
      <c r="B28" s="34"/>
      <c r="C28" s="34"/>
      <c r="D28" s="41" t="s">
        <v>5</v>
      </c>
      <c r="E28" s="43">
        <f>SUM(E26:E27)</f>
        <v>200</v>
      </c>
      <c r="F28" s="34"/>
      <c r="G28" s="13"/>
      <c r="H28" s="13"/>
      <c r="I28" s="13"/>
      <c r="J28" s="13"/>
      <c r="K28" s="13"/>
      <c r="L28" s="13"/>
      <c r="M28" s="12"/>
      <c r="N28" s="12"/>
      <c r="O28" s="12"/>
      <c r="P28" s="12"/>
      <c r="Q28" s="12"/>
    </row>
    <row r="29" spans="1:17" ht="2.25" customHeight="1" x14ac:dyDescent="0.25">
      <c r="A29" s="3"/>
      <c r="B29" s="34"/>
      <c r="C29" s="34"/>
      <c r="D29" s="29"/>
      <c r="E29" s="44"/>
      <c r="F29" s="34"/>
      <c r="G29" s="13"/>
      <c r="H29" s="13"/>
      <c r="I29" s="13"/>
      <c r="J29" s="13"/>
      <c r="K29" s="13"/>
      <c r="L29" s="13"/>
      <c r="M29" s="12"/>
      <c r="N29" s="12"/>
      <c r="O29" s="12"/>
      <c r="P29" s="12"/>
      <c r="Q29" s="12"/>
    </row>
    <row r="30" spans="1:17" ht="15.75" x14ac:dyDescent="0.25">
      <c r="A30" s="3"/>
      <c r="B30" s="36" t="s">
        <v>9</v>
      </c>
      <c r="C30" s="110">
        <v>0</v>
      </c>
      <c r="D30" s="36" t="s">
        <v>7</v>
      </c>
      <c r="E30" s="34"/>
      <c r="F30" s="34"/>
      <c r="G30" s="13"/>
      <c r="H30" s="13"/>
      <c r="I30" s="13"/>
      <c r="J30" s="13"/>
      <c r="K30" s="13"/>
      <c r="L30" s="13"/>
      <c r="M30" s="12"/>
      <c r="N30" s="12"/>
      <c r="O30" s="12"/>
      <c r="P30" s="12"/>
      <c r="Q30" s="12"/>
    </row>
    <row r="31" spans="1:17" ht="15.75" x14ac:dyDescent="0.25">
      <c r="A31" s="3"/>
      <c r="B31" s="36" t="s">
        <v>10</v>
      </c>
      <c r="C31" s="110">
        <v>21</v>
      </c>
      <c r="D31" s="36" t="s">
        <v>8</v>
      </c>
      <c r="E31" s="34"/>
      <c r="F31" s="34"/>
      <c r="G31" s="13"/>
      <c r="H31" s="13"/>
      <c r="I31" s="13"/>
      <c r="J31" s="13"/>
      <c r="K31" s="13"/>
      <c r="L31" s="13"/>
      <c r="M31" s="12"/>
      <c r="N31" s="12"/>
      <c r="O31" s="12"/>
      <c r="P31" s="12"/>
      <c r="Q31" s="12"/>
    </row>
    <row r="32" spans="1:17" ht="15.75" x14ac:dyDescent="0.25">
      <c r="A32" s="3"/>
      <c r="B32" s="41" t="s">
        <v>11</v>
      </c>
      <c r="C32" s="41">
        <f>SUM(C30:C31)</f>
        <v>21</v>
      </c>
      <c r="D32" s="36" t="s">
        <v>8</v>
      </c>
      <c r="E32" s="34"/>
      <c r="F32" s="34"/>
      <c r="G32" s="13"/>
      <c r="H32" s="13"/>
      <c r="I32" s="13"/>
      <c r="J32" s="13"/>
      <c r="K32" s="13"/>
      <c r="L32" s="13"/>
      <c r="M32" s="12"/>
      <c r="N32" s="12"/>
      <c r="O32" s="12"/>
      <c r="P32" s="12"/>
      <c r="Q32" s="12"/>
    </row>
    <row r="33" spans="1:17" ht="6" customHeight="1" x14ac:dyDescent="0.25">
      <c r="A33" s="3"/>
      <c r="B33" s="29"/>
      <c r="C33" s="29"/>
      <c r="D33" s="34"/>
      <c r="E33" s="34"/>
      <c r="F33" s="34"/>
      <c r="G33" s="13"/>
      <c r="H33" s="13"/>
      <c r="I33" s="13"/>
      <c r="J33" s="13"/>
      <c r="K33" s="13"/>
      <c r="L33" s="13"/>
      <c r="M33" s="12"/>
      <c r="N33" s="12"/>
      <c r="O33" s="12"/>
      <c r="P33" s="12"/>
      <c r="Q33" s="12"/>
    </row>
    <row r="34" spans="1:17" ht="15.75" x14ac:dyDescent="0.25">
      <c r="A34" s="3"/>
      <c r="B34" s="41" t="s">
        <v>12</v>
      </c>
      <c r="C34" s="32">
        <v>0</v>
      </c>
      <c r="D34" s="36" t="s">
        <v>8</v>
      </c>
      <c r="E34" s="34"/>
      <c r="F34" s="34"/>
      <c r="G34" s="13"/>
      <c r="H34" s="10"/>
      <c r="I34" s="13"/>
      <c r="J34" s="13"/>
      <c r="K34" s="13"/>
      <c r="L34" s="13"/>
      <c r="M34" s="12"/>
      <c r="N34" s="12"/>
      <c r="O34" s="12"/>
      <c r="P34" s="12"/>
      <c r="Q34" s="12"/>
    </row>
    <row r="35" spans="1:17" ht="15.75" x14ac:dyDescent="0.25">
      <c r="A35" s="3"/>
      <c r="B35" s="41" t="s">
        <v>128</v>
      </c>
      <c r="C35" s="32">
        <v>0</v>
      </c>
      <c r="D35" s="34"/>
      <c r="E35" s="34"/>
      <c r="F35" s="34"/>
      <c r="G35" s="13"/>
      <c r="H35" s="13"/>
      <c r="I35" s="13"/>
      <c r="J35" s="13"/>
      <c r="K35" s="13"/>
      <c r="L35" s="13"/>
      <c r="M35" s="12"/>
      <c r="N35" s="12"/>
      <c r="O35" s="12"/>
      <c r="P35" s="12"/>
      <c r="Q35" s="12"/>
    </row>
    <row r="36" spans="1:17" ht="15.75" x14ac:dyDescent="0.25">
      <c r="A36" s="3"/>
      <c r="B36" s="36" t="s">
        <v>13</v>
      </c>
      <c r="C36" s="46">
        <f>C34/C46</f>
        <v>0</v>
      </c>
      <c r="D36" s="34"/>
      <c r="E36" s="34"/>
      <c r="F36" s="34"/>
      <c r="G36" s="13"/>
      <c r="H36" s="13"/>
      <c r="I36" s="13"/>
      <c r="J36" s="13"/>
      <c r="K36" s="13"/>
      <c r="L36" s="13"/>
      <c r="M36" s="12"/>
      <c r="N36" s="12"/>
      <c r="O36" s="12"/>
      <c r="P36" s="12"/>
      <c r="Q36" s="12"/>
    </row>
    <row r="37" spans="1:17" ht="15.75" x14ac:dyDescent="0.25">
      <c r="A37" s="3"/>
      <c r="B37" s="41" t="s">
        <v>13</v>
      </c>
      <c r="C37" s="47">
        <f>1-(C35+C36)</f>
        <v>1</v>
      </c>
      <c r="D37" s="34"/>
      <c r="E37" s="34"/>
      <c r="F37" s="34"/>
      <c r="G37" s="13"/>
      <c r="H37" s="13"/>
      <c r="I37" s="13"/>
      <c r="J37" s="13"/>
      <c r="K37" s="13"/>
      <c r="L37" s="13"/>
      <c r="M37" s="12"/>
      <c r="N37" s="12"/>
      <c r="O37" s="12"/>
      <c r="P37" s="12"/>
      <c r="Q37" s="12"/>
    </row>
    <row r="38" spans="1:17" ht="15.75" x14ac:dyDescent="0.25">
      <c r="A38" s="3"/>
      <c r="B38" s="41" t="s">
        <v>110</v>
      </c>
      <c r="C38" s="89">
        <v>0</v>
      </c>
      <c r="D38" s="34"/>
      <c r="E38" s="34"/>
      <c r="F38" s="34"/>
      <c r="G38" s="13"/>
      <c r="H38" s="13"/>
      <c r="I38" s="13"/>
      <c r="J38" s="13"/>
      <c r="K38" s="13"/>
      <c r="L38" s="13"/>
      <c r="M38" s="12"/>
      <c r="N38" s="12"/>
      <c r="O38" s="12"/>
      <c r="P38" s="12"/>
      <c r="Q38" s="12"/>
    </row>
    <row r="39" spans="1:17" ht="15.75" x14ac:dyDescent="0.25">
      <c r="A39" s="3"/>
      <c r="B39" s="41" t="s">
        <v>14</v>
      </c>
      <c r="C39" s="47">
        <f>1-(C38)</f>
        <v>1</v>
      </c>
      <c r="D39" s="34"/>
      <c r="E39" s="34"/>
      <c r="F39" s="34"/>
      <c r="G39" s="13"/>
      <c r="H39" s="13"/>
      <c r="I39" s="13"/>
      <c r="J39" s="13"/>
      <c r="K39" s="13"/>
      <c r="L39" s="13"/>
      <c r="M39" s="12"/>
      <c r="N39" s="12"/>
      <c r="O39" s="12"/>
      <c r="P39" s="12"/>
      <c r="Q39" s="12"/>
    </row>
    <row r="40" spans="1:17" ht="15.75" x14ac:dyDescent="0.25">
      <c r="A40" s="3"/>
      <c r="B40" s="41" t="s">
        <v>15</v>
      </c>
      <c r="C40" s="133">
        <v>0</v>
      </c>
      <c r="D40" s="34"/>
      <c r="E40" s="34"/>
      <c r="F40" s="34"/>
      <c r="G40" s="13"/>
      <c r="H40" s="13"/>
      <c r="I40" s="13"/>
      <c r="J40" s="13"/>
      <c r="K40" s="13"/>
      <c r="L40" s="13"/>
      <c r="M40" s="12"/>
      <c r="N40" s="12"/>
      <c r="O40" s="12"/>
      <c r="P40" s="12"/>
      <c r="Q40" s="12"/>
    </row>
    <row r="41" spans="1:17" ht="15.75" x14ac:dyDescent="0.25">
      <c r="A41" s="3"/>
      <c r="B41" s="41" t="s">
        <v>221</v>
      </c>
      <c r="C41" s="133">
        <v>3</v>
      </c>
      <c r="D41" s="36" t="s">
        <v>113</v>
      </c>
      <c r="E41" s="138"/>
      <c r="F41" s="34"/>
      <c r="G41" s="13"/>
      <c r="H41" s="13"/>
      <c r="I41" s="13"/>
      <c r="J41" s="13"/>
      <c r="K41" s="13"/>
      <c r="L41" s="13"/>
      <c r="M41" s="12"/>
      <c r="N41" s="12"/>
      <c r="O41" s="12"/>
      <c r="P41" s="12"/>
      <c r="Q41" s="12"/>
    </row>
    <row r="42" spans="1:17" ht="15.75" x14ac:dyDescent="0.25">
      <c r="A42" s="3"/>
      <c r="B42" s="36" t="s">
        <v>16</v>
      </c>
      <c r="C42" s="50">
        <f>(200*(C41/60))</f>
        <v>10</v>
      </c>
      <c r="D42" s="36" t="s">
        <v>8</v>
      </c>
      <c r="E42" s="34"/>
      <c r="F42" s="34"/>
      <c r="G42" s="13"/>
      <c r="H42" s="13"/>
      <c r="I42" s="13"/>
      <c r="J42" s="13"/>
      <c r="K42" s="13"/>
      <c r="L42" s="13"/>
      <c r="M42" s="12"/>
      <c r="N42" s="12"/>
      <c r="O42" s="12"/>
      <c r="P42" s="12"/>
      <c r="Q42" s="12"/>
    </row>
    <row r="43" spans="1:17" ht="15.75" x14ac:dyDescent="0.25">
      <c r="A43" s="3"/>
      <c r="B43" s="36" t="s">
        <v>16</v>
      </c>
      <c r="C43" s="50">
        <f>C42*60</f>
        <v>600</v>
      </c>
      <c r="D43" s="36" t="s">
        <v>17</v>
      </c>
      <c r="E43" s="34"/>
      <c r="F43" s="34"/>
      <c r="G43" s="13"/>
      <c r="H43" s="13"/>
      <c r="I43" s="13"/>
      <c r="J43" s="13"/>
      <c r="K43" s="13"/>
      <c r="L43" s="13"/>
      <c r="M43" s="12"/>
      <c r="N43" s="12"/>
      <c r="O43" s="12"/>
      <c r="P43" s="12"/>
      <c r="Q43" s="12"/>
    </row>
    <row r="44" spans="1:17" ht="15.75" x14ac:dyDescent="0.25">
      <c r="A44" s="3"/>
      <c r="B44" s="41" t="s">
        <v>18</v>
      </c>
      <c r="C44" s="47">
        <f>C43/C24</f>
        <v>26.086956521739129</v>
      </c>
      <c r="D44" s="36" t="s">
        <v>19</v>
      </c>
      <c r="E44" s="34"/>
      <c r="F44" s="34"/>
      <c r="G44" s="13"/>
      <c r="H44" s="13"/>
      <c r="I44" s="13"/>
      <c r="J44" s="13"/>
      <c r="K44" s="13"/>
      <c r="L44" s="13"/>
      <c r="M44" s="12"/>
      <c r="N44" s="12"/>
      <c r="O44" s="12"/>
      <c r="P44" s="12"/>
      <c r="Q44" s="12"/>
    </row>
    <row r="45" spans="1:17" ht="5.25" customHeight="1" x14ac:dyDescent="0.25">
      <c r="A45" s="3"/>
      <c r="B45" s="41"/>
      <c r="C45" s="47"/>
      <c r="D45" s="36"/>
      <c r="E45" s="34"/>
      <c r="F45" s="34"/>
      <c r="G45" s="13"/>
      <c r="H45" s="13"/>
      <c r="I45" s="13"/>
      <c r="J45" s="13"/>
      <c r="K45" s="13"/>
      <c r="L45" s="13"/>
      <c r="M45" s="12"/>
      <c r="N45" s="12"/>
      <c r="O45" s="12"/>
      <c r="P45" s="12"/>
      <c r="Q45" s="12"/>
    </row>
    <row r="46" spans="1:17" ht="15.75" x14ac:dyDescent="0.25">
      <c r="A46" s="3"/>
      <c r="B46" s="41" t="s">
        <v>20</v>
      </c>
      <c r="C46" s="47">
        <f>E28-C32</f>
        <v>179</v>
      </c>
      <c r="D46" s="41" t="s">
        <v>8</v>
      </c>
      <c r="E46" s="21"/>
      <c r="F46" s="21"/>
      <c r="G46" s="7"/>
      <c r="H46" s="13"/>
      <c r="I46" s="13"/>
      <c r="J46" s="13"/>
      <c r="K46" s="13"/>
      <c r="L46" s="13"/>
      <c r="M46" s="12"/>
      <c r="N46" s="12"/>
      <c r="O46" s="12"/>
      <c r="P46" s="12"/>
      <c r="Q46" s="12"/>
    </row>
    <row r="47" spans="1:17" ht="15.75" x14ac:dyDescent="0.25">
      <c r="A47" s="3"/>
      <c r="B47" s="41" t="s">
        <v>20</v>
      </c>
      <c r="C47" s="41">
        <f>C46*60</f>
        <v>10740</v>
      </c>
      <c r="D47" s="41" t="s">
        <v>17</v>
      </c>
      <c r="E47" s="21"/>
      <c r="F47" s="21"/>
      <c r="G47" s="7"/>
      <c r="H47" s="13"/>
      <c r="I47" s="7"/>
      <c r="J47" s="7"/>
      <c r="K47" s="7"/>
      <c r="L47" s="13"/>
      <c r="M47" s="12"/>
      <c r="N47" s="12"/>
      <c r="O47" s="12"/>
      <c r="P47" s="12"/>
      <c r="Q47" s="12"/>
    </row>
    <row r="48" spans="1:17" ht="15.75" x14ac:dyDescent="0.25">
      <c r="A48" s="3"/>
      <c r="B48" s="41" t="s">
        <v>21</v>
      </c>
      <c r="C48" s="47">
        <f>C47/C24</f>
        <v>466.95652173913044</v>
      </c>
      <c r="D48" s="41" t="s">
        <v>19</v>
      </c>
      <c r="E48" s="34"/>
      <c r="F48" s="34"/>
      <c r="G48" s="13"/>
      <c r="H48" s="13"/>
      <c r="I48" s="7"/>
      <c r="J48" s="7"/>
      <c r="K48" s="7"/>
      <c r="L48" s="13"/>
      <c r="M48" s="12"/>
      <c r="N48" s="12"/>
      <c r="O48" s="12"/>
      <c r="P48" s="12"/>
      <c r="Q48" s="12"/>
    </row>
    <row r="49" spans="1:41" ht="15.75" x14ac:dyDescent="0.25">
      <c r="A49" s="3"/>
      <c r="B49" s="41" t="s">
        <v>22</v>
      </c>
      <c r="C49" s="51">
        <f>C48*C37*C39</f>
        <v>466.95652173913044</v>
      </c>
      <c r="D49" s="41" t="s">
        <v>19</v>
      </c>
      <c r="E49" s="34"/>
      <c r="F49" s="34"/>
      <c r="G49" s="13"/>
      <c r="H49" s="13"/>
      <c r="I49" s="7"/>
      <c r="J49" s="7"/>
      <c r="K49" s="7"/>
      <c r="L49" s="13"/>
      <c r="M49" s="12"/>
      <c r="N49" s="12"/>
      <c r="O49" s="12"/>
      <c r="P49" s="12"/>
      <c r="Q49" s="12"/>
    </row>
    <row r="50" spans="1:41" ht="15.75" x14ac:dyDescent="0.25">
      <c r="A50" s="3"/>
      <c r="B50" s="41" t="s">
        <v>23</v>
      </c>
      <c r="C50" s="47">
        <f>(C49)/C22</f>
        <v>261.2198040608248</v>
      </c>
      <c r="D50" s="41" t="s">
        <v>89</v>
      </c>
      <c r="E50" s="34"/>
      <c r="F50" s="34"/>
      <c r="G50" s="13"/>
      <c r="H50" s="13"/>
      <c r="I50" s="7"/>
      <c r="J50" s="7"/>
      <c r="K50" s="7"/>
      <c r="L50" s="13"/>
      <c r="M50" s="12"/>
      <c r="N50" s="12"/>
      <c r="O50" s="12"/>
      <c r="P50" s="12"/>
      <c r="Q50" s="12"/>
    </row>
    <row r="51" spans="1:41" ht="15.75" x14ac:dyDescent="0.25">
      <c r="A51" s="3"/>
      <c r="B51" s="41" t="s">
        <v>25</v>
      </c>
      <c r="C51" s="47">
        <f>((C49-C44))/C22</f>
        <v>246.62651891776196</v>
      </c>
      <c r="D51" s="41" t="s">
        <v>89</v>
      </c>
      <c r="E51" s="34"/>
      <c r="F51" s="34"/>
      <c r="G51" s="13"/>
      <c r="H51" s="13"/>
      <c r="I51" s="7"/>
      <c r="J51" s="7"/>
      <c r="K51" s="7"/>
      <c r="L51" s="13"/>
      <c r="M51" s="12"/>
      <c r="N51" s="12"/>
      <c r="O51" s="12"/>
      <c r="P51" s="12"/>
      <c r="Q51" s="12"/>
    </row>
    <row r="52" spans="1:41" ht="15.75" x14ac:dyDescent="0.25">
      <c r="A52" s="3"/>
      <c r="B52" s="34"/>
      <c r="C52" s="47">
        <f>C51*23</f>
        <v>5672.4099351085251</v>
      </c>
      <c r="D52" s="41" t="s">
        <v>90</v>
      </c>
      <c r="E52" s="34"/>
      <c r="F52" s="34"/>
      <c r="G52" s="13"/>
      <c r="H52" s="13"/>
      <c r="I52" s="7"/>
      <c r="J52" s="7"/>
      <c r="K52" s="7"/>
      <c r="L52" s="13"/>
      <c r="M52" s="12"/>
      <c r="N52" s="14"/>
      <c r="O52" s="12"/>
      <c r="P52" s="12"/>
      <c r="Q52" s="12"/>
    </row>
    <row r="53" spans="1:41" ht="4.5" customHeight="1" x14ac:dyDescent="0.25">
      <c r="A53" s="3"/>
      <c r="B53" s="34"/>
      <c r="C53" s="34"/>
      <c r="D53" s="34"/>
      <c r="E53" s="34"/>
      <c r="F53" s="34"/>
      <c r="G53" s="13"/>
      <c r="H53" s="13"/>
      <c r="I53" s="7"/>
      <c r="J53" s="7"/>
      <c r="K53" s="7"/>
      <c r="L53" s="13"/>
      <c r="M53" s="12"/>
      <c r="N53" s="12"/>
      <c r="O53" s="12"/>
      <c r="P53" s="12"/>
      <c r="Q53" s="12"/>
    </row>
    <row r="54" spans="1:41" ht="15" x14ac:dyDescent="0.25">
      <c r="B54" s="138"/>
      <c r="C54" s="138"/>
      <c r="D54" s="138"/>
      <c r="E54" s="95"/>
      <c r="F54" s="95"/>
      <c r="G54" s="11"/>
      <c r="H54" s="11"/>
      <c r="K54" s="11"/>
      <c r="L54" s="11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</row>
    <row r="55" spans="1:41" x14ac:dyDescent="0.2">
      <c r="B55" s="140"/>
      <c r="C55" s="138"/>
      <c r="D55" s="138"/>
      <c r="E55" s="138"/>
      <c r="F55" s="138"/>
    </row>
    <row r="56" spans="1:41" x14ac:dyDescent="0.2">
      <c r="B56" s="138"/>
      <c r="C56" s="138"/>
      <c r="D56" s="138"/>
      <c r="E56" s="138"/>
      <c r="F56" s="138"/>
    </row>
    <row r="57" spans="1:41" x14ac:dyDescent="0.2">
      <c r="B57" s="138"/>
      <c r="C57" s="138"/>
      <c r="D57" s="138"/>
      <c r="E57" s="138"/>
      <c r="F57" s="138"/>
    </row>
    <row r="58" spans="1:41" x14ac:dyDescent="0.2">
      <c r="B58" s="138"/>
      <c r="C58" s="138"/>
      <c r="D58" s="138"/>
      <c r="E58" s="138"/>
      <c r="F58" s="138"/>
    </row>
    <row r="59" spans="1:41" x14ac:dyDescent="0.2">
      <c r="B59" s="138"/>
      <c r="C59" s="138"/>
      <c r="D59" s="138"/>
      <c r="E59" s="138"/>
      <c r="F59" s="138"/>
    </row>
    <row r="60" spans="1:41" x14ac:dyDescent="0.2">
      <c r="B60" s="138"/>
      <c r="C60" s="138"/>
      <c r="D60" s="138"/>
      <c r="E60" s="138"/>
      <c r="F60" s="138"/>
    </row>
    <row r="61" spans="1:41" x14ac:dyDescent="0.2">
      <c r="B61" s="138"/>
      <c r="C61" s="138"/>
      <c r="D61" s="138"/>
      <c r="E61" s="138"/>
      <c r="F61" s="138"/>
    </row>
    <row r="62" spans="1:41" x14ac:dyDescent="0.2">
      <c r="B62" s="138"/>
      <c r="C62" s="138"/>
      <c r="D62" s="138"/>
      <c r="E62" s="138"/>
      <c r="F62" s="138"/>
    </row>
    <row r="63" spans="1:41" x14ac:dyDescent="0.2">
      <c r="B63" s="138"/>
      <c r="C63" s="138"/>
      <c r="D63" s="138"/>
      <c r="E63" s="138"/>
      <c r="F63" s="138"/>
    </row>
    <row r="64" spans="1:41" x14ac:dyDescent="0.2">
      <c r="B64" s="138"/>
      <c r="C64" s="138"/>
      <c r="D64" s="138"/>
      <c r="E64" s="138"/>
      <c r="F64" s="138"/>
    </row>
    <row r="65" spans="2:6" x14ac:dyDescent="0.2">
      <c r="B65" s="138"/>
      <c r="C65" s="138"/>
      <c r="D65" s="138"/>
      <c r="E65" s="138"/>
      <c r="F65" s="138"/>
    </row>
    <row r="66" spans="2:6" x14ac:dyDescent="0.2">
      <c r="B66" s="138"/>
      <c r="C66" s="138"/>
      <c r="D66" s="138"/>
      <c r="E66" s="138"/>
      <c r="F66" s="138"/>
    </row>
  </sheetData>
  <mergeCells count="5">
    <mergeCell ref="B10:F10"/>
    <mergeCell ref="B18:F18"/>
    <mergeCell ref="B19:F19"/>
    <mergeCell ref="B21:D21"/>
    <mergeCell ref="C22:D22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341"/>
  <sheetViews>
    <sheetView showGridLines="0" workbookViewId="0">
      <selection activeCell="E4" sqref="E4"/>
    </sheetView>
  </sheetViews>
  <sheetFormatPr defaultRowHeight="15" x14ac:dyDescent="0.25"/>
  <cols>
    <col min="1" max="1" width="0.7109375" customWidth="1"/>
    <col min="2" max="2" width="20.140625" bestFit="1" customWidth="1"/>
    <col min="3" max="3" width="16.85546875" bestFit="1" customWidth="1"/>
    <col min="4" max="4" width="13.5703125" bestFit="1" customWidth="1"/>
    <col min="5" max="5" width="15.28515625" bestFit="1" customWidth="1"/>
    <col min="6" max="6" width="13.42578125" bestFit="1" customWidth="1"/>
    <col min="7" max="7" width="17.28515625" bestFit="1" customWidth="1"/>
    <col min="8" max="8" width="15.85546875" bestFit="1" customWidth="1"/>
    <col min="9" max="9" width="12.85546875" bestFit="1" customWidth="1"/>
    <col min="10" max="10" width="13.42578125" bestFit="1" customWidth="1"/>
    <col min="11" max="11" width="15.140625" bestFit="1" customWidth="1"/>
    <col min="12" max="13" width="9" bestFit="1" customWidth="1"/>
    <col min="14" max="14" width="13.7109375" bestFit="1" customWidth="1"/>
    <col min="15" max="15" width="10.28515625" bestFit="1" customWidth="1"/>
  </cols>
  <sheetData>
    <row r="1" spans="1:54" ht="3" customHeight="1" x14ac:dyDescent="0.25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</row>
    <row r="2" spans="1:54" x14ac:dyDescent="0.25">
      <c r="A2" s="174"/>
      <c r="B2" s="175" t="s">
        <v>114</v>
      </c>
      <c r="C2" s="176">
        <v>3.964</v>
      </c>
      <c r="D2" s="329" t="s">
        <v>276</v>
      </c>
      <c r="E2" s="329"/>
      <c r="F2" s="329"/>
      <c r="G2" s="329"/>
      <c r="I2" s="177"/>
      <c r="J2" s="177"/>
      <c r="K2" s="174"/>
      <c r="L2" s="174"/>
      <c r="M2" s="174"/>
      <c r="N2" s="17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</row>
    <row r="3" spans="1:54" x14ac:dyDescent="0.25">
      <c r="A3" s="174"/>
      <c r="B3" s="178" t="s">
        <v>86</v>
      </c>
      <c r="C3" s="178" t="s">
        <v>87</v>
      </c>
      <c r="D3" s="178" t="s">
        <v>88</v>
      </c>
      <c r="E3" s="178" t="s">
        <v>91</v>
      </c>
      <c r="F3" s="178" t="s">
        <v>92</v>
      </c>
      <c r="G3" s="178" t="s">
        <v>93</v>
      </c>
      <c r="M3" s="174"/>
      <c r="N3" s="17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</row>
    <row r="4" spans="1:54" ht="15" customHeight="1" x14ac:dyDescent="0.25">
      <c r="A4" s="174"/>
      <c r="B4" s="179">
        <f>C53</f>
        <v>3964</v>
      </c>
      <c r="C4" s="180">
        <v>23</v>
      </c>
      <c r="D4" s="181">
        <f>B4/C4</f>
        <v>172.34782608695653</v>
      </c>
      <c r="E4" s="182">
        <f>'corte box'!G25</f>
        <v>80</v>
      </c>
      <c r="F4" s="183">
        <f>tecelagem!I23/2</f>
        <v>201</v>
      </c>
      <c r="G4" s="184">
        <f>(F4*0.01)*D5</f>
        <v>87.391304347826093</v>
      </c>
      <c r="M4" s="174"/>
      <c r="N4" s="17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</row>
    <row r="5" spans="1:54" ht="15" customHeight="1" x14ac:dyDescent="0.25">
      <c r="A5" s="174"/>
      <c r="B5" s="177"/>
      <c r="C5" s="177"/>
      <c r="D5" s="186">
        <f>D4/C2</f>
        <v>43.478260869565219</v>
      </c>
      <c r="E5" s="183">
        <f>'corte box'!G26</f>
        <v>85</v>
      </c>
      <c r="F5" s="183">
        <f>tecelagem!I24</f>
        <v>126</v>
      </c>
      <c r="G5" s="184">
        <f>(F5*0.01)*(D4/C2)</f>
        <v>54.782608695652179</v>
      </c>
      <c r="H5" s="177"/>
      <c r="I5" s="177"/>
      <c r="J5" s="177"/>
      <c r="K5" s="177"/>
      <c r="L5" s="177"/>
      <c r="M5" s="174"/>
      <c r="N5" s="17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</row>
    <row r="6" spans="1:54" ht="3" customHeight="1" x14ac:dyDescent="0.25">
      <c r="A6" s="174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</row>
    <row r="7" spans="1:54" x14ac:dyDescent="0.25">
      <c r="A7" s="174"/>
      <c r="B7" s="178" t="s">
        <v>37</v>
      </c>
      <c r="C7" s="178" t="s">
        <v>95</v>
      </c>
      <c r="D7" s="178" t="s">
        <v>96</v>
      </c>
      <c r="E7" s="178" t="str">
        <f>tecelagem!B45</f>
        <v>Taxa Avail Liquido</v>
      </c>
      <c r="F7" s="178" t="s">
        <v>184</v>
      </c>
      <c r="G7" s="178" t="s">
        <v>185</v>
      </c>
      <c r="H7" s="178" t="s">
        <v>102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</row>
    <row r="8" spans="1:54" x14ac:dyDescent="0.25">
      <c r="A8" s="174"/>
      <c r="B8" s="180" t="s">
        <v>40</v>
      </c>
      <c r="C8" s="180" t="s">
        <v>159</v>
      </c>
      <c r="D8" s="187">
        <v>1</v>
      </c>
      <c r="E8" s="188">
        <f>extrusora!C52</f>
        <v>1285.7259130434784</v>
      </c>
      <c r="F8" s="189">
        <v>3.4099999999999998E-2</v>
      </c>
      <c r="G8" s="189">
        <f>$D$53</f>
        <v>0.12764396735740599</v>
      </c>
      <c r="H8" s="190">
        <f>extrusora!C56</f>
        <v>86015.088000000003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</row>
    <row r="9" spans="1:54" x14ac:dyDescent="0.25">
      <c r="A9" s="174"/>
      <c r="B9" s="180" t="s">
        <v>94</v>
      </c>
      <c r="C9" s="180" t="s">
        <v>62</v>
      </c>
      <c r="D9" s="187">
        <v>2</v>
      </c>
      <c r="E9" s="188">
        <f>tecelagem!C45</f>
        <v>752.86956521739114</v>
      </c>
      <c r="F9" s="189">
        <v>3.4099999999999998E-2</v>
      </c>
      <c r="G9" s="189">
        <f t="shared" ref="G9:G12" si="0">$D$53</f>
        <v>0.12764396735740599</v>
      </c>
      <c r="H9" s="195">
        <f>tecelagem!C48</f>
        <v>64775.856342344057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</row>
    <row r="10" spans="1:54" x14ac:dyDescent="0.25">
      <c r="A10" s="174"/>
      <c r="B10" s="180" t="s">
        <v>160</v>
      </c>
      <c r="C10" s="180" t="s">
        <v>122</v>
      </c>
      <c r="D10" s="187">
        <v>1</v>
      </c>
      <c r="E10" s="196">
        <f>'laminação refilo'!C50</f>
        <v>296.56620128386891</v>
      </c>
      <c r="F10" s="189">
        <v>3.4099999999999998E-2</v>
      </c>
      <c r="G10" s="189">
        <f t="shared" si="0"/>
        <v>0.12764396735740599</v>
      </c>
      <c r="H10" s="197">
        <f>'laminação refilo'!C53</f>
        <v>359481.89959457313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</row>
    <row r="11" spans="1:54" x14ac:dyDescent="0.25">
      <c r="A11" s="174"/>
      <c r="B11" s="180" t="s">
        <v>180</v>
      </c>
      <c r="C11" s="180" t="s">
        <v>182</v>
      </c>
      <c r="D11" s="187">
        <v>1</v>
      </c>
      <c r="E11" s="196">
        <f>'corte box'!C49</f>
        <v>465.49245813143875</v>
      </c>
      <c r="F11" s="189">
        <v>3.4099999999999998E-2</v>
      </c>
      <c r="G11" s="189">
        <f t="shared" si="0"/>
        <v>0.12764396735740599</v>
      </c>
      <c r="H11" s="197">
        <f>'corte box'!C52</f>
        <v>479037.68796832091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</row>
    <row r="12" spans="1:54" x14ac:dyDescent="0.25">
      <c r="A12" s="174"/>
      <c r="B12" s="180" t="s">
        <v>181</v>
      </c>
      <c r="C12" s="180" t="s">
        <v>183</v>
      </c>
      <c r="D12" s="187">
        <v>3</v>
      </c>
      <c r="E12" s="196">
        <f>'operação manual de costura'!C49</f>
        <v>466.95652173913044</v>
      </c>
      <c r="F12" s="189">
        <v>3.4099999999999998E-2</v>
      </c>
      <c r="G12" s="189">
        <f t="shared" si="0"/>
        <v>0.12764396735740599</v>
      </c>
      <c r="H12" s="197">
        <f>'operação manual de costura'!C52</f>
        <v>5672.4099351085251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</row>
    <row r="13" spans="1:54" ht="4.5" customHeight="1" x14ac:dyDescent="0.25">
      <c r="A13" s="174"/>
      <c r="B13" s="174"/>
      <c r="C13" s="174"/>
      <c r="D13" s="174"/>
      <c r="E13" s="174"/>
      <c r="F13" s="174"/>
      <c r="G13" s="174"/>
      <c r="H13" s="177"/>
      <c r="I13" s="177"/>
      <c r="J13" s="177"/>
      <c r="K13" s="177"/>
      <c r="L13" s="177"/>
      <c r="M13" s="174"/>
      <c r="N13" s="17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</row>
    <row r="14" spans="1:54" ht="15.75" customHeight="1" x14ac:dyDescent="0.25">
      <c r="A14" s="174"/>
      <c r="B14" s="178" t="s">
        <v>37</v>
      </c>
      <c r="C14" s="178" t="s">
        <v>97</v>
      </c>
      <c r="D14" s="178" t="s">
        <v>45</v>
      </c>
      <c r="E14" s="178" t="s">
        <v>98</v>
      </c>
      <c r="F14" s="178" t="s">
        <v>45</v>
      </c>
      <c r="G14" s="178" t="s">
        <v>100</v>
      </c>
      <c r="H14" s="178" t="s">
        <v>101</v>
      </c>
      <c r="I14" s="177"/>
      <c r="J14" s="177"/>
      <c r="K14" s="177"/>
      <c r="L14" s="177"/>
      <c r="M14" s="174"/>
      <c r="N14" s="17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</row>
    <row r="15" spans="1:54" ht="15.75" customHeight="1" x14ac:dyDescent="0.25">
      <c r="A15" s="174"/>
      <c r="B15" s="180" t="s">
        <v>40</v>
      </c>
      <c r="C15" s="180">
        <f>H8*D8</f>
        <v>86015.088000000003</v>
      </c>
      <c r="D15" s="191" t="s">
        <v>27</v>
      </c>
      <c r="E15" s="192">
        <f>G48</f>
        <v>71310.091426714382</v>
      </c>
      <c r="F15" s="41" t="s">
        <v>89</v>
      </c>
      <c r="G15" s="193">
        <f>((H15*60)/E15)</f>
        <v>1.7481333333333331E-2</v>
      </c>
      <c r="H15" s="194">
        <f>extrusora!C54*extrusora!C23/60</f>
        <v>20.776591304347829</v>
      </c>
      <c r="I15" s="177"/>
      <c r="J15" s="177"/>
      <c r="K15" s="177"/>
      <c r="L15" s="177"/>
      <c r="M15" s="174"/>
      <c r="N15" s="17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</row>
    <row r="16" spans="1:54" ht="15.75" customHeight="1" x14ac:dyDescent="0.25">
      <c r="A16" s="174"/>
      <c r="B16" s="180" t="s">
        <v>94</v>
      </c>
      <c r="C16" s="180">
        <f>H9*D9</f>
        <v>129551.71268468811</v>
      </c>
      <c r="D16" s="41" t="s">
        <v>90</v>
      </c>
      <c r="E16" s="180">
        <f t="shared" ref="E16:E19" si="1">C16/$C$4</f>
        <v>5632.683160203831</v>
      </c>
      <c r="F16" s="41" t="s">
        <v>89</v>
      </c>
      <c r="G16" s="193">
        <f>((H16*60)/E16)</f>
        <v>0.13366091147050191</v>
      </c>
      <c r="H16" s="194">
        <f>(tecelagem!C45/60)</f>
        <v>12.547826086956519</v>
      </c>
      <c r="I16" s="177"/>
      <c r="J16" s="177"/>
      <c r="K16" s="177"/>
      <c r="L16" s="177"/>
      <c r="M16" s="174"/>
      <c r="N16" s="17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1:54" ht="15.75" customHeight="1" x14ac:dyDescent="0.25">
      <c r="A17" s="174"/>
      <c r="B17" s="180" t="s">
        <v>160</v>
      </c>
      <c r="C17" s="180">
        <f>H10*D10</f>
        <v>359481.89959457313</v>
      </c>
      <c r="D17" s="41" t="s">
        <v>90</v>
      </c>
      <c r="E17" s="180">
        <f t="shared" si="1"/>
        <v>15629.647808459702</v>
      </c>
      <c r="F17" s="41" t="s">
        <v>89</v>
      </c>
      <c r="G17" s="193">
        <f>((H17*60)/(E17/2))</f>
        <v>3.7949185409456188E-2</v>
      </c>
      <c r="H17" s="194">
        <f>(laminação!C50/60)</f>
        <v>4.9427700213978154</v>
      </c>
      <c r="I17" s="177"/>
      <c r="J17" s="177"/>
      <c r="K17" s="177"/>
      <c r="L17" s="177"/>
      <c r="M17" s="174"/>
      <c r="N17" s="17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1:54" ht="15.75" customHeight="1" x14ac:dyDescent="0.25">
      <c r="A18" s="174"/>
      <c r="B18" s="180" t="s">
        <v>180</v>
      </c>
      <c r="C18" s="180">
        <f>H11*D11</f>
        <v>479037.68796832091</v>
      </c>
      <c r="D18" s="41" t="s">
        <v>90</v>
      </c>
      <c r="E18" s="180">
        <f t="shared" si="1"/>
        <v>20827.725563840038</v>
      </c>
      <c r="F18" s="41" t="s">
        <v>89</v>
      </c>
      <c r="G18" s="193">
        <f>((H18*60)/E18)</f>
        <v>2.2349653912264015E-2</v>
      </c>
      <c r="H18" s="194">
        <f>('corte box'!C49/60)</f>
        <v>7.7582076355239789</v>
      </c>
      <c r="I18" s="177"/>
      <c r="J18" s="177"/>
      <c r="K18" s="177"/>
      <c r="L18" s="177"/>
      <c r="M18" s="174"/>
      <c r="N18" s="17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</row>
    <row r="19" spans="1:54" ht="15.75" customHeight="1" x14ac:dyDescent="0.25">
      <c r="A19" s="174"/>
      <c r="B19" s="180" t="s">
        <v>181</v>
      </c>
      <c r="C19" s="180">
        <f>H12*D12</f>
        <v>17017.229805325576</v>
      </c>
      <c r="D19" s="41" t="s">
        <v>90</v>
      </c>
      <c r="E19" s="180">
        <f t="shared" si="1"/>
        <v>739.8795567532859</v>
      </c>
      <c r="F19" s="41" t="s">
        <v>89</v>
      </c>
      <c r="G19" s="193">
        <f>((H19*60)/E19)</f>
        <v>0.63112504930966473</v>
      </c>
      <c r="H19" s="194">
        <f>('operação manual de costura'!C49/60)</f>
        <v>7.7826086956521738</v>
      </c>
      <c r="I19" s="177"/>
      <c r="J19" s="177"/>
      <c r="K19" s="177"/>
      <c r="L19" s="177"/>
      <c r="M19" s="174"/>
      <c r="N19" s="17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</row>
    <row r="20" spans="1:54" ht="15.75" customHeight="1" x14ac:dyDescent="0.25">
      <c r="A20" s="174"/>
      <c r="B20" s="174"/>
      <c r="C20" s="174"/>
      <c r="D20" s="174"/>
      <c r="E20" s="174"/>
      <c r="F20" s="174"/>
      <c r="G20" s="174"/>
      <c r="H20" s="177"/>
      <c r="I20" s="177"/>
      <c r="J20" s="177"/>
      <c r="K20" s="177"/>
      <c r="L20" s="177"/>
      <c r="M20" s="174"/>
      <c r="N20" s="17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</row>
    <row r="21" spans="1:54" ht="15.75" customHeight="1" x14ac:dyDescent="0.25">
      <c r="A21" s="174"/>
      <c r="B21" s="174"/>
      <c r="C21" s="174"/>
      <c r="D21" s="174"/>
      <c r="E21" s="174"/>
      <c r="F21" s="174"/>
      <c r="G21" s="174"/>
      <c r="H21" s="177"/>
      <c r="I21" s="177"/>
      <c r="J21" s="177"/>
      <c r="K21" s="177"/>
      <c r="L21" s="177"/>
      <c r="M21" s="174"/>
      <c r="N21" s="17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</row>
    <row r="22" spans="1:54" ht="15.75" customHeight="1" x14ac:dyDescent="0.25">
      <c r="A22" s="174"/>
      <c r="B22" s="174"/>
      <c r="C22" s="174"/>
      <c r="D22" s="174"/>
      <c r="E22" s="174"/>
      <c r="F22" s="174"/>
      <c r="G22" s="174"/>
      <c r="H22" s="217" t="s">
        <v>237</v>
      </c>
      <c r="I22" s="177"/>
      <c r="J22" s="177"/>
      <c r="K22" s="177"/>
      <c r="L22" s="177"/>
      <c r="M22" s="174"/>
      <c r="N22" s="17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1:54" ht="15.75" customHeight="1" x14ac:dyDescent="0.25">
      <c r="A23" s="174"/>
      <c r="B23" s="174"/>
      <c r="C23" s="174"/>
      <c r="D23" s="174"/>
      <c r="E23" s="174"/>
      <c r="F23" s="174"/>
      <c r="G23" s="174"/>
      <c r="H23" s="177"/>
      <c r="I23" s="177"/>
      <c r="J23" s="177"/>
      <c r="K23" s="177"/>
      <c r="L23" s="177"/>
      <c r="M23" s="174"/>
      <c r="N23" s="17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1:54" ht="15.75" customHeight="1" x14ac:dyDescent="0.25">
      <c r="A24" s="174"/>
      <c r="B24" s="174"/>
      <c r="C24" s="174"/>
      <c r="D24" s="174"/>
      <c r="E24" s="174"/>
      <c r="F24" s="174"/>
      <c r="G24" s="174"/>
      <c r="H24" s="177"/>
      <c r="I24" s="177"/>
      <c r="J24" s="177"/>
      <c r="K24" s="177"/>
      <c r="L24" s="177"/>
      <c r="M24" s="174"/>
      <c r="N24" s="17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</row>
    <row r="25" spans="1:54" ht="15.75" customHeight="1" x14ac:dyDescent="0.25">
      <c r="A25" s="174"/>
      <c r="B25" s="174"/>
      <c r="C25" s="174"/>
      <c r="D25" s="174"/>
      <c r="E25" s="174"/>
      <c r="F25" s="174"/>
      <c r="G25" s="174"/>
      <c r="H25" s="177"/>
      <c r="I25" s="177"/>
      <c r="J25" s="177"/>
      <c r="K25" s="177"/>
      <c r="L25" s="177"/>
      <c r="M25" s="174"/>
      <c r="N25" s="17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</row>
    <row r="26" spans="1:54" ht="15.75" customHeight="1" x14ac:dyDescent="0.25">
      <c r="A26" s="174"/>
      <c r="B26" s="174"/>
      <c r="C26" s="174"/>
      <c r="D26" s="174"/>
      <c r="E26" s="174"/>
      <c r="F26" s="174"/>
      <c r="G26" s="174"/>
      <c r="H26" s="177"/>
      <c r="I26" s="177"/>
      <c r="J26" s="177"/>
      <c r="K26" s="177"/>
      <c r="L26" s="177"/>
      <c r="M26" s="174"/>
      <c r="N26" s="17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</row>
    <row r="27" spans="1:54" ht="15.75" customHeight="1" x14ac:dyDescent="0.25">
      <c r="A27" s="174"/>
      <c r="B27" s="174"/>
      <c r="C27" s="174"/>
      <c r="D27" s="174"/>
      <c r="E27" s="174"/>
      <c r="F27" s="174"/>
      <c r="G27" s="174"/>
      <c r="H27" s="177"/>
      <c r="I27" s="177"/>
      <c r="J27" s="177"/>
      <c r="K27" s="177"/>
      <c r="L27" s="177"/>
      <c r="M27" s="174"/>
      <c r="N27" s="17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</row>
    <row r="28" spans="1:54" ht="15.75" customHeight="1" x14ac:dyDescent="0.25">
      <c r="A28" s="174"/>
      <c r="B28" s="174"/>
      <c r="C28" s="174"/>
      <c r="D28" s="174"/>
      <c r="E28" s="174"/>
      <c r="F28" s="174"/>
      <c r="G28" s="174"/>
      <c r="H28" s="177"/>
      <c r="I28" s="177"/>
      <c r="J28" s="177"/>
      <c r="K28" s="177"/>
      <c r="L28" s="177"/>
      <c r="M28" s="174"/>
      <c r="N28" s="17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1:54" ht="15.75" customHeight="1" x14ac:dyDescent="0.25">
      <c r="A29" s="174"/>
      <c r="B29" s="174"/>
      <c r="C29" s="174"/>
      <c r="D29" s="174"/>
      <c r="E29" s="174"/>
      <c r="F29" s="174"/>
      <c r="G29" s="174"/>
      <c r="H29" s="177"/>
      <c r="I29" s="177"/>
      <c r="J29" s="177"/>
      <c r="K29" s="177"/>
      <c r="L29" s="177"/>
      <c r="M29" s="174"/>
      <c r="N29" s="17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1:54" ht="15.75" customHeight="1" x14ac:dyDescent="0.25">
      <c r="A30" s="174"/>
      <c r="B30" s="174"/>
      <c r="C30" s="174"/>
      <c r="D30" s="174"/>
      <c r="E30" s="174"/>
      <c r="F30" s="174"/>
      <c r="G30" s="174"/>
      <c r="H30" s="177"/>
      <c r="I30" s="177"/>
      <c r="J30" s="177"/>
      <c r="K30" s="177"/>
      <c r="L30" s="177"/>
      <c r="M30" s="174"/>
      <c r="N30" s="17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1:54" ht="15.75" customHeight="1" x14ac:dyDescent="0.25">
      <c r="A31" s="174"/>
      <c r="B31" s="174"/>
      <c r="C31" s="174"/>
      <c r="D31" s="174"/>
      <c r="E31" s="174"/>
      <c r="F31" s="174"/>
      <c r="G31" s="174"/>
      <c r="H31" s="177"/>
      <c r="I31" s="177"/>
      <c r="J31" s="177"/>
      <c r="K31" s="177"/>
      <c r="L31" s="177"/>
      <c r="M31" s="174"/>
      <c r="N31" s="17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1:54" ht="15.75" customHeight="1" x14ac:dyDescent="0.25">
      <c r="A32" s="174"/>
      <c r="B32" s="174"/>
      <c r="C32" s="174"/>
      <c r="D32" s="174"/>
      <c r="E32" s="174"/>
      <c r="F32" s="174"/>
      <c r="G32" s="174"/>
      <c r="H32" s="177"/>
      <c r="I32" s="177"/>
      <c r="J32" s="177"/>
      <c r="K32" s="177"/>
      <c r="L32" s="177"/>
      <c r="M32" s="174"/>
      <c r="N32" s="17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1:54" ht="15.75" customHeight="1" x14ac:dyDescent="0.25">
      <c r="A33" s="174"/>
      <c r="B33" s="174"/>
      <c r="C33" s="174"/>
      <c r="D33" s="174"/>
      <c r="E33" s="174"/>
      <c r="F33" s="174"/>
      <c r="G33" s="174"/>
      <c r="H33" s="177"/>
      <c r="I33" s="177"/>
      <c r="J33" s="177"/>
      <c r="K33" s="177"/>
      <c r="L33" s="177"/>
      <c r="M33" s="174"/>
      <c r="N33" s="17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1:54" ht="15.75" customHeight="1" x14ac:dyDescent="0.25">
      <c r="A34" s="174"/>
      <c r="B34" s="174"/>
      <c r="C34" s="174"/>
      <c r="D34" s="174"/>
      <c r="E34" s="174"/>
      <c r="F34" s="174"/>
      <c r="G34" s="174"/>
      <c r="H34" s="177"/>
      <c r="I34" s="177"/>
      <c r="J34" s="177"/>
      <c r="K34" s="177"/>
      <c r="L34" s="177"/>
      <c r="M34" s="174"/>
      <c r="N34" s="17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1:54" ht="15.75" customHeight="1" x14ac:dyDescent="0.25">
      <c r="A35" s="174"/>
      <c r="B35" s="174"/>
      <c r="C35" s="174"/>
      <c r="D35" s="174"/>
      <c r="E35" s="174"/>
      <c r="F35" s="174"/>
      <c r="G35" s="174"/>
      <c r="H35" s="177"/>
      <c r="I35" s="177"/>
      <c r="J35" s="177"/>
      <c r="K35" s="177"/>
      <c r="L35" s="177"/>
      <c r="M35" s="174"/>
      <c r="N35" s="17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1:54" x14ac:dyDescent="0.25">
      <c r="A36" s="174"/>
      <c r="B36" s="178" t="s">
        <v>85</v>
      </c>
      <c r="C36" s="178" t="s">
        <v>99</v>
      </c>
      <c r="D36" s="174"/>
      <c r="E36" s="174"/>
      <c r="F36" s="174"/>
      <c r="G36" s="198"/>
      <c r="H36" s="177"/>
      <c r="I36" s="177"/>
      <c r="M36" s="177"/>
      <c r="N36" s="17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1:54" x14ac:dyDescent="0.25">
      <c r="A37" s="174"/>
      <c r="B37" s="180">
        <v>4</v>
      </c>
      <c r="C37" s="199">
        <v>3500</v>
      </c>
      <c r="D37" s="174"/>
      <c r="E37" s="174"/>
      <c r="F37" s="174"/>
      <c r="G37" s="174"/>
      <c r="H37" s="217" t="s">
        <v>237</v>
      </c>
      <c r="I37" s="177"/>
      <c r="M37" s="177"/>
      <c r="N37" s="17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1:54" ht="3" customHeight="1" x14ac:dyDescent="0.25">
      <c r="A38" s="174"/>
      <c r="B38" s="174"/>
      <c r="C38" s="174"/>
      <c r="D38" s="174"/>
      <c r="E38" s="174"/>
      <c r="F38" s="174"/>
      <c r="G38" s="174"/>
      <c r="H38" s="177"/>
      <c r="I38" s="177"/>
      <c r="M38" s="177"/>
      <c r="N38" s="17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</row>
    <row r="39" spans="1:54" ht="15" customHeight="1" x14ac:dyDescent="0.25">
      <c r="A39" s="174"/>
      <c r="B39" s="266" t="s">
        <v>79</v>
      </c>
      <c r="C39" s="266"/>
      <c r="D39" s="266"/>
      <c r="E39" s="174"/>
      <c r="F39" s="174"/>
      <c r="G39" s="174"/>
      <c r="H39" s="177"/>
      <c r="I39" s="177"/>
      <c r="M39" s="177"/>
      <c r="N39" s="17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</row>
    <row r="40" spans="1:54" x14ac:dyDescent="0.25">
      <c r="A40" s="174"/>
      <c r="B40" s="78" t="s">
        <v>203</v>
      </c>
      <c r="C40" s="205">
        <f>tecelagem!E51</f>
        <v>213.108</v>
      </c>
      <c r="D40" s="117" t="s">
        <v>0</v>
      </c>
      <c r="E40" s="174"/>
      <c r="F40" s="174"/>
      <c r="G40" s="174"/>
      <c r="H40" s="177"/>
      <c r="I40" s="177"/>
      <c r="M40" s="177"/>
      <c r="N40" s="17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</row>
    <row r="41" spans="1:54" x14ac:dyDescent="0.25">
      <c r="A41" s="174"/>
      <c r="B41" s="78" t="s">
        <v>204</v>
      </c>
      <c r="C41" s="205">
        <f>tecelagem!E52</f>
        <v>158.8125</v>
      </c>
      <c r="D41" s="117" t="s">
        <v>0</v>
      </c>
      <c r="E41" s="174"/>
      <c r="F41" s="174"/>
      <c r="G41" s="174"/>
      <c r="H41" s="177"/>
      <c r="I41" s="177"/>
      <c r="M41" s="177"/>
      <c r="N41" s="17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</row>
    <row r="42" spans="1:54" x14ac:dyDescent="0.25">
      <c r="A42" s="174"/>
      <c r="B42" s="332" t="s">
        <v>141</v>
      </c>
      <c r="C42" s="332"/>
      <c r="D42" s="332"/>
      <c r="E42" s="174"/>
      <c r="F42" s="174"/>
      <c r="G42" s="174"/>
      <c r="H42" s="177"/>
      <c r="I42" s="174"/>
      <c r="M42" s="177"/>
      <c r="N42" s="17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</row>
    <row r="43" spans="1:54" ht="3.75" customHeight="1" x14ac:dyDescent="0.25">
      <c r="A43" s="174"/>
      <c r="B43" s="177"/>
      <c r="C43" s="177"/>
      <c r="D43" s="177"/>
      <c r="E43" s="174"/>
      <c r="F43" s="174"/>
      <c r="G43" s="174"/>
      <c r="H43" s="177"/>
      <c r="I43" s="174"/>
      <c r="M43" s="177"/>
      <c r="N43" s="17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</row>
    <row r="44" spans="1:54" x14ac:dyDescent="0.25">
      <c r="A44" s="174"/>
      <c r="B44" s="331" t="s">
        <v>109</v>
      </c>
      <c r="C44" s="331"/>
      <c r="D44" s="331"/>
      <c r="E44" s="174"/>
      <c r="F44" s="177"/>
      <c r="G44" s="333" t="s">
        <v>103</v>
      </c>
      <c r="H44" s="333"/>
      <c r="I44" s="174"/>
      <c r="M44" s="177"/>
      <c r="N44" s="17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</row>
    <row r="45" spans="1:54" x14ac:dyDescent="0.25">
      <c r="A45" s="174"/>
      <c r="B45" s="208" t="s">
        <v>38</v>
      </c>
      <c r="C45" s="209" t="s">
        <v>107</v>
      </c>
      <c r="D45" s="209" t="s">
        <v>108</v>
      </c>
      <c r="E45" s="174"/>
      <c r="F45" s="200">
        <v>80</v>
      </c>
      <c r="G45" s="201" t="s">
        <v>146</v>
      </c>
      <c r="H45" s="202" t="s">
        <v>104</v>
      </c>
      <c r="I45" s="174"/>
      <c r="M45" s="177"/>
      <c r="N45" s="17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</row>
    <row r="46" spans="1:54" x14ac:dyDescent="0.25">
      <c r="A46" s="174"/>
      <c r="B46" s="180" t="str">
        <f>B8</f>
        <v>extrusão</v>
      </c>
      <c r="C46" s="210">
        <f>$E$59</f>
        <v>1.0429698210288967</v>
      </c>
      <c r="D46" s="210">
        <f>G15</f>
        <v>1.7481333333333331E-2</v>
      </c>
      <c r="E46" s="174"/>
      <c r="F46" s="214"/>
      <c r="G46" s="214"/>
      <c r="H46" s="214"/>
      <c r="I46" s="174"/>
      <c r="M46" s="177"/>
      <c r="N46" s="17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</row>
    <row r="47" spans="1:54" x14ac:dyDescent="0.25">
      <c r="A47" s="174"/>
      <c r="B47" s="180" t="str">
        <f>B9</f>
        <v>tecelagem</v>
      </c>
      <c r="C47" s="210">
        <f>$E$59</f>
        <v>1.0429698210288967</v>
      </c>
      <c r="D47" s="210">
        <f>G16</f>
        <v>0.13366091147050191</v>
      </c>
      <c r="E47" s="174"/>
      <c r="F47" s="203" t="s">
        <v>105</v>
      </c>
      <c r="G47" s="199">
        <v>3500</v>
      </c>
      <c r="H47" s="204">
        <f>tecelagem!F65+tecelagem!F66</f>
        <v>183.554</v>
      </c>
      <c r="I47" s="174"/>
      <c r="M47" s="177"/>
      <c r="N47" s="17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</row>
    <row r="48" spans="1:54" x14ac:dyDescent="0.25">
      <c r="A48" s="174"/>
      <c r="B48" s="180" t="str">
        <f>B10</f>
        <v>laminação + refilo</v>
      </c>
      <c r="C48" s="210">
        <f>$E$59</f>
        <v>1.0429698210288967</v>
      </c>
      <c r="D48" s="210">
        <f>G17</f>
        <v>3.7949185409456188E-2</v>
      </c>
      <c r="E48" s="174"/>
      <c r="F48" s="203" t="s">
        <v>106</v>
      </c>
      <c r="G48" s="192">
        <f>(G47*H48)/H47</f>
        <v>71310.091426714382</v>
      </c>
      <c r="H48" s="206">
        <f>C15/C4</f>
        <v>3739.7864347826089</v>
      </c>
      <c r="I48" s="174"/>
      <c r="J48" s="174"/>
      <c r="K48" s="174"/>
      <c r="L48" s="174"/>
      <c r="M48" s="177"/>
      <c r="N48" s="17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</row>
    <row r="49" spans="1:54" x14ac:dyDescent="0.25">
      <c r="A49" s="174"/>
      <c r="B49" s="180" t="str">
        <f t="shared" ref="B49:B50" si="2">B11</f>
        <v>corte box lençol</v>
      </c>
      <c r="C49" s="210">
        <f>$E$59</f>
        <v>1.0429698210288967</v>
      </c>
      <c r="D49" s="210">
        <f>G18</f>
        <v>2.2349653912264015E-2</v>
      </c>
      <c r="E49" s="174"/>
      <c r="F49" s="203" t="s">
        <v>186</v>
      </c>
      <c r="G49" s="207">
        <f>G4</f>
        <v>87.391304347826093</v>
      </c>
      <c r="H49" s="206">
        <f>(G49*H47)/G47</f>
        <v>4.5831495652173917</v>
      </c>
      <c r="I49" s="174"/>
      <c r="J49" s="174"/>
      <c r="K49" s="174"/>
      <c r="L49" s="174"/>
      <c r="M49" s="177"/>
      <c r="N49" s="17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</row>
    <row r="50" spans="1:54" x14ac:dyDescent="0.25">
      <c r="A50" s="174"/>
      <c r="B50" s="180" t="str">
        <f t="shared" si="2"/>
        <v>operação manual de costura</v>
      </c>
      <c r="C50" s="210">
        <f>$E$59</f>
        <v>1.0429698210288967</v>
      </c>
      <c r="D50" s="210">
        <f>G19</f>
        <v>0.63112504930966473</v>
      </c>
      <c r="E50" s="174"/>
      <c r="F50" s="177"/>
      <c r="G50" s="177"/>
      <c r="H50" s="177"/>
      <c r="I50" s="174"/>
      <c r="J50" s="177"/>
      <c r="K50" s="177"/>
      <c r="L50" s="177"/>
      <c r="M50" s="177"/>
      <c r="N50" s="17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</row>
    <row r="51" spans="1:54" ht="3.75" customHeight="1" x14ac:dyDescent="0.25">
      <c r="A51" s="174"/>
      <c r="B51" s="177"/>
      <c r="C51" s="177"/>
      <c r="D51" s="177"/>
      <c r="E51" s="174"/>
      <c r="F51" s="177"/>
      <c r="G51" s="177"/>
      <c r="H51" s="177"/>
      <c r="I51" s="177"/>
      <c r="J51" s="177"/>
      <c r="K51" s="177"/>
      <c r="L51" s="177"/>
      <c r="M51" s="177"/>
      <c r="N51" s="1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</row>
    <row r="52" spans="1:54" x14ac:dyDescent="0.25">
      <c r="A52" s="174"/>
      <c r="B52" s="211" t="s">
        <v>179</v>
      </c>
      <c r="C52" s="211">
        <v>31055.13</v>
      </c>
      <c r="D52" s="177"/>
      <c r="E52" s="174"/>
      <c r="F52" s="200">
        <v>85</v>
      </c>
      <c r="G52" s="201" t="s">
        <v>146</v>
      </c>
      <c r="H52" s="202" t="s">
        <v>104</v>
      </c>
      <c r="I52" s="177"/>
      <c r="J52" s="177"/>
      <c r="K52" s="177"/>
      <c r="L52" s="177"/>
      <c r="M52" s="177"/>
      <c r="N52" s="17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</row>
    <row r="53" spans="1:54" x14ac:dyDescent="0.25">
      <c r="A53" s="174"/>
      <c r="B53" s="211" t="s">
        <v>277</v>
      </c>
      <c r="C53" s="211">
        <v>3964</v>
      </c>
      <c r="D53" s="212">
        <f>C53/C52</f>
        <v>0.12764396735740599</v>
      </c>
      <c r="E53" s="174"/>
      <c r="F53" s="203" t="s">
        <v>105</v>
      </c>
      <c r="G53" s="199">
        <v>3500</v>
      </c>
      <c r="H53" s="204">
        <f>tecelagem!J65+tecelagem!J66</f>
        <v>188.3665</v>
      </c>
      <c r="I53" s="177"/>
      <c r="J53" s="177"/>
      <c r="K53" s="177"/>
      <c r="L53" s="177"/>
      <c r="M53" s="177"/>
      <c r="N53" s="17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  <row r="54" spans="1:54" x14ac:dyDescent="0.25">
      <c r="A54" s="174"/>
      <c r="B54" s="211" t="s">
        <v>278</v>
      </c>
      <c r="C54" s="211">
        <f>ROUNDUP(C53/C2,0)</f>
        <v>1000</v>
      </c>
      <c r="D54" s="177"/>
      <c r="E54" s="174"/>
      <c r="F54" s="203" t="s">
        <v>106</v>
      </c>
      <c r="G54" s="192">
        <f>(G53*H54)/H53</f>
        <v>69488.218561894668</v>
      </c>
      <c r="H54" s="206">
        <f>C15/C4</f>
        <v>3739.7864347826089</v>
      </c>
      <c r="I54" s="177"/>
      <c r="J54" s="177"/>
      <c r="K54" s="177"/>
      <c r="L54" s="177"/>
      <c r="M54" s="177"/>
      <c r="N54" s="17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</row>
    <row r="55" spans="1:54" x14ac:dyDescent="0.25">
      <c r="A55" s="174"/>
      <c r="B55" s="177"/>
      <c r="C55" s="177"/>
      <c r="D55" s="177"/>
      <c r="E55" s="174"/>
      <c r="F55" s="203" t="s">
        <v>186</v>
      </c>
      <c r="G55" s="207">
        <f>G5</f>
        <v>54.782608695652179</v>
      </c>
      <c r="H55" s="206">
        <f>(G55*H53)/G53</f>
        <v>2.9483452173913043</v>
      </c>
      <c r="I55" s="177"/>
      <c r="J55" s="177"/>
      <c r="K55" s="177"/>
      <c r="L55" s="177"/>
      <c r="M55" s="177"/>
      <c r="N55" s="17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</row>
    <row r="56" spans="1:54" x14ac:dyDescent="0.25">
      <c r="A56" s="174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</row>
    <row r="57" spans="1:54" x14ac:dyDescent="0.25">
      <c r="A57" s="174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</row>
    <row r="58" spans="1:54" x14ac:dyDescent="0.25">
      <c r="A58" s="174"/>
      <c r="B58" s="177"/>
      <c r="C58" s="177"/>
      <c r="D58" s="177"/>
      <c r="E58" s="178" t="s">
        <v>100</v>
      </c>
      <c r="F58" s="213" t="s">
        <v>279</v>
      </c>
      <c r="G58" s="213" t="s">
        <v>280</v>
      </c>
      <c r="H58" s="177"/>
      <c r="I58" s="177"/>
      <c r="J58" s="177"/>
      <c r="K58" s="177"/>
      <c r="L58" s="177"/>
      <c r="M58" s="177"/>
      <c r="N58" s="17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</row>
    <row r="59" spans="1:54" x14ac:dyDescent="0.25">
      <c r="A59" s="174"/>
      <c r="B59" s="177"/>
      <c r="C59" s="177"/>
      <c r="D59" s="177"/>
      <c r="E59" s="185">
        <f>(H17*60)/((G4+G5)*2)</f>
        <v>1.0429698210288967</v>
      </c>
      <c r="F59" s="330" t="s">
        <v>287</v>
      </c>
      <c r="G59" s="330"/>
      <c r="H59" s="330"/>
      <c r="I59" s="330"/>
      <c r="J59" s="177"/>
      <c r="K59" s="177"/>
      <c r="L59" s="177"/>
      <c r="M59" s="177"/>
      <c r="N59" s="17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</row>
    <row r="60" spans="1:54" x14ac:dyDescent="0.25">
      <c r="A60" s="174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</row>
    <row r="61" spans="1:54" x14ac:dyDescent="0.25">
      <c r="A61" s="174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</row>
    <row r="62" spans="1:54" x14ac:dyDescent="0.25">
      <c r="A62" s="174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</row>
    <row r="63" spans="1:54" x14ac:dyDescent="0.25">
      <c r="A63" s="174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</row>
    <row r="64" spans="1:54" x14ac:dyDescent="0.25">
      <c r="A64" s="174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</row>
    <row r="65" spans="1:54" x14ac:dyDescent="0.25">
      <c r="A65" s="174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</row>
    <row r="66" spans="1:54" x14ac:dyDescent="0.25">
      <c r="A66" s="174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</row>
    <row r="67" spans="1:54" x14ac:dyDescent="0.25">
      <c r="A67" s="174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</row>
    <row r="68" spans="1:54" x14ac:dyDescent="0.25">
      <c r="A68" s="174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</row>
    <row r="69" spans="1:54" x14ac:dyDescent="0.25">
      <c r="A69" s="174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</row>
    <row r="70" spans="1:54" x14ac:dyDescent="0.25">
      <c r="A70" s="174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</row>
    <row r="71" spans="1:54" x14ac:dyDescent="0.25">
      <c r="A71" s="174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</row>
    <row r="72" spans="1:54" x14ac:dyDescent="0.25">
      <c r="A72" s="174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</row>
    <row r="73" spans="1:54" x14ac:dyDescent="0.25">
      <c r="A73" s="174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</row>
    <row r="74" spans="1:54" x14ac:dyDescent="0.25">
      <c r="A74" s="174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</row>
    <row r="75" spans="1:54" x14ac:dyDescent="0.25">
      <c r="A75" s="174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</row>
    <row r="76" spans="1:54" x14ac:dyDescent="0.25">
      <c r="A76" s="174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</row>
    <row r="77" spans="1:54" x14ac:dyDescent="0.25">
      <c r="A77" s="174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</row>
    <row r="78" spans="1:54" x14ac:dyDescent="0.25">
      <c r="A78" s="174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</row>
    <row r="79" spans="1:54" x14ac:dyDescent="0.25">
      <c r="A79" s="174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</row>
    <row r="80" spans="1:54" x14ac:dyDescent="0.25">
      <c r="A80" s="174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</row>
    <row r="81" spans="1:54" x14ac:dyDescent="0.25">
      <c r="A81" s="174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</row>
    <row r="82" spans="1:54" x14ac:dyDescent="0.25">
      <c r="A82" s="174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</row>
    <row r="83" spans="1:54" x14ac:dyDescent="0.25">
      <c r="A83" s="174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</row>
    <row r="84" spans="1:54" x14ac:dyDescent="0.25">
      <c r="A84" s="174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</row>
    <row r="85" spans="1:54" x14ac:dyDescent="0.25">
      <c r="A85" s="174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</row>
    <row r="86" spans="1:54" x14ac:dyDescent="0.25">
      <c r="A86" s="174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</row>
    <row r="87" spans="1:54" x14ac:dyDescent="0.25">
      <c r="A87" s="174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</row>
    <row r="88" spans="1:54" x14ac:dyDescent="0.25">
      <c r="A88" s="174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</row>
    <row r="89" spans="1:54" x14ac:dyDescent="0.25">
      <c r="A89" s="174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</row>
    <row r="90" spans="1:54" x14ac:dyDescent="0.25">
      <c r="A90" s="174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</row>
    <row r="91" spans="1:54" x14ac:dyDescent="0.25">
      <c r="A91" s="174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</row>
    <row r="92" spans="1:54" x14ac:dyDescent="0.25">
      <c r="A92" s="174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</row>
    <row r="93" spans="1:54" x14ac:dyDescent="0.25">
      <c r="A93" s="174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</row>
    <row r="94" spans="1:54" x14ac:dyDescent="0.25">
      <c r="A94" s="174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</row>
    <row r="95" spans="1:54" x14ac:dyDescent="0.25">
      <c r="A95" s="174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</row>
    <row r="96" spans="1:54" x14ac:dyDescent="0.25">
      <c r="A96" s="174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</row>
    <row r="97" spans="1:54" x14ac:dyDescent="0.25">
      <c r="A97" s="174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</row>
    <row r="98" spans="1:54" x14ac:dyDescent="0.25">
      <c r="A98" s="174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</row>
    <row r="99" spans="1:54" x14ac:dyDescent="0.25">
      <c r="A99" s="174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</row>
    <row r="100" spans="1:54" x14ac:dyDescent="0.25">
      <c r="A100" s="174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</row>
    <row r="101" spans="1:54" x14ac:dyDescent="0.25">
      <c r="A101" s="174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</row>
    <row r="102" spans="1:54" x14ac:dyDescent="0.25">
      <c r="A102" s="174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</row>
    <row r="103" spans="1:54" x14ac:dyDescent="0.25">
      <c r="A103" s="174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</row>
    <row r="104" spans="1:54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</row>
    <row r="105" spans="1:54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</row>
    <row r="106" spans="1:54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</row>
    <row r="107" spans="1:54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</row>
    <row r="108" spans="1:54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</row>
    <row r="109" spans="1:54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</row>
    <row r="110" spans="1:54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</row>
    <row r="111" spans="1:54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</row>
    <row r="112" spans="1:54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</row>
    <row r="113" spans="2:54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</row>
    <row r="114" spans="2:54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</row>
    <row r="115" spans="2:54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</row>
    <row r="116" spans="2:54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</row>
    <row r="117" spans="2:54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</row>
    <row r="118" spans="2:54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</row>
    <row r="119" spans="2:54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</row>
    <row r="120" spans="2:54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</row>
    <row r="121" spans="2:54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</row>
    <row r="122" spans="2:54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</row>
    <row r="123" spans="2:54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</row>
    <row r="124" spans="2:54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</row>
    <row r="125" spans="2:54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</row>
    <row r="126" spans="2:54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</row>
    <row r="127" spans="2:54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</row>
    <row r="128" spans="2:54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</row>
    <row r="129" spans="2:54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</row>
    <row r="130" spans="2:54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</row>
    <row r="131" spans="2:54" x14ac:dyDescent="0.25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</row>
    <row r="132" spans="2:54" x14ac:dyDescent="0.25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</row>
    <row r="133" spans="2:54" x14ac:dyDescent="0.25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</row>
    <row r="134" spans="2:54" x14ac:dyDescent="0.25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</row>
    <row r="135" spans="2:54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</row>
    <row r="136" spans="2:54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</row>
    <row r="137" spans="2:54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</row>
    <row r="138" spans="2:54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</row>
    <row r="139" spans="2:54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</row>
    <row r="140" spans="2:54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</row>
    <row r="141" spans="2:54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</row>
    <row r="142" spans="2:54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</row>
    <row r="143" spans="2:54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</row>
    <row r="144" spans="2:54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</row>
    <row r="145" spans="2:54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</row>
    <row r="146" spans="2:54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</row>
    <row r="147" spans="2:54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</row>
    <row r="148" spans="2:54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</row>
    <row r="149" spans="2:54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</row>
    <row r="150" spans="2:54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</row>
    <row r="151" spans="2:54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</row>
    <row r="152" spans="2:54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</row>
    <row r="153" spans="2:54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</row>
    <row r="154" spans="2:54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</row>
    <row r="155" spans="2:54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</row>
    <row r="156" spans="2:54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</row>
    <row r="157" spans="2:54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</row>
    <row r="158" spans="2:54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</row>
    <row r="159" spans="2:54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</row>
    <row r="160" spans="2:54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</row>
    <row r="161" spans="2:54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</row>
    <row r="162" spans="2:54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</row>
    <row r="163" spans="2:54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</row>
    <row r="164" spans="2:54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</row>
    <row r="165" spans="2:54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</row>
    <row r="166" spans="2:54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</row>
    <row r="167" spans="2:54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</row>
    <row r="168" spans="2:54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</row>
    <row r="169" spans="2:54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</row>
    <row r="170" spans="2:54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</row>
    <row r="171" spans="2:54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</row>
    <row r="172" spans="2:54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</row>
    <row r="173" spans="2:54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</row>
    <row r="174" spans="2:54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</row>
    <row r="175" spans="2:54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</row>
    <row r="176" spans="2:54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</row>
    <row r="177" spans="2:54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</row>
    <row r="178" spans="2:54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</row>
    <row r="179" spans="2:54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</row>
    <row r="180" spans="2:54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</row>
    <row r="181" spans="2:54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</row>
    <row r="182" spans="2:54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</row>
    <row r="183" spans="2:54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</row>
    <row r="184" spans="2:54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</row>
    <row r="185" spans="2:54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</row>
    <row r="186" spans="2:54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</row>
    <row r="187" spans="2:54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</row>
    <row r="188" spans="2:54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</row>
    <row r="189" spans="2:54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</row>
    <row r="190" spans="2:54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</row>
    <row r="191" spans="2:54" x14ac:dyDescent="0.25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</row>
    <row r="192" spans="2:54" x14ac:dyDescent="0.25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</row>
    <row r="193" spans="2:54" x14ac:dyDescent="0.25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</row>
    <row r="194" spans="2:54" x14ac:dyDescent="0.25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</row>
    <row r="195" spans="2:54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</row>
    <row r="196" spans="2:54" x14ac:dyDescent="0.25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</row>
    <row r="197" spans="2:54" x14ac:dyDescent="0.25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</row>
    <row r="198" spans="2:54" x14ac:dyDescent="0.25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</row>
    <row r="199" spans="2:54" x14ac:dyDescent="0.25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</row>
    <row r="200" spans="2:54" x14ac:dyDescent="0.25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</row>
    <row r="201" spans="2:54" x14ac:dyDescent="0.25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</row>
    <row r="202" spans="2:54" x14ac:dyDescent="0.25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</row>
    <row r="203" spans="2:54" x14ac:dyDescent="0.25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</row>
    <row r="204" spans="2:54" x14ac:dyDescent="0.25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</row>
    <row r="205" spans="2:54" x14ac:dyDescent="0.25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</row>
    <row r="206" spans="2:54" x14ac:dyDescent="0.25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</row>
    <row r="207" spans="2:54" x14ac:dyDescent="0.25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</row>
    <row r="208" spans="2:54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</row>
    <row r="209" spans="2:54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</row>
    <row r="210" spans="2:54" x14ac:dyDescent="0.25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</row>
    <row r="211" spans="2:54" x14ac:dyDescent="0.25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</row>
    <row r="212" spans="2:54" x14ac:dyDescent="0.25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</row>
    <row r="213" spans="2:54" x14ac:dyDescent="0.25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</row>
    <row r="214" spans="2:54" x14ac:dyDescent="0.25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</row>
    <row r="215" spans="2:54" x14ac:dyDescent="0.25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</row>
    <row r="216" spans="2:54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</row>
    <row r="217" spans="2:54" x14ac:dyDescent="0.25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</row>
    <row r="218" spans="2:54" x14ac:dyDescent="0.25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</row>
    <row r="219" spans="2:54" x14ac:dyDescent="0.25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</row>
    <row r="220" spans="2:54" x14ac:dyDescent="0.25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</row>
    <row r="221" spans="2:54" x14ac:dyDescent="0.25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</row>
    <row r="222" spans="2:54" x14ac:dyDescent="0.25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</row>
    <row r="223" spans="2:54" x14ac:dyDescent="0.25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</row>
    <row r="224" spans="2:54" x14ac:dyDescent="0.25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</row>
    <row r="225" spans="2:54" x14ac:dyDescent="0.25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</row>
    <row r="226" spans="2:54" x14ac:dyDescent="0.25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</row>
    <row r="227" spans="2:54" x14ac:dyDescent="0.25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</row>
    <row r="228" spans="2:54" x14ac:dyDescent="0.25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</row>
    <row r="229" spans="2:54" x14ac:dyDescent="0.25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</row>
    <row r="230" spans="2:54" x14ac:dyDescent="0.25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</row>
    <row r="231" spans="2:54" x14ac:dyDescent="0.25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</row>
    <row r="232" spans="2:54" x14ac:dyDescent="0.25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</row>
    <row r="233" spans="2:54" x14ac:dyDescent="0.25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</row>
    <row r="234" spans="2:54" x14ac:dyDescent="0.25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</row>
    <row r="235" spans="2:54" x14ac:dyDescent="0.25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</row>
    <row r="236" spans="2:54" x14ac:dyDescent="0.25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</row>
    <row r="237" spans="2:54" x14ac:dyDescent="0.25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</row>
    <row r="238" spans="2:54" x14ac:dyDescent="0.25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</row>
    <row r="239" spans="2:54" x14ac:dyDescent="0.25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</row>
    <row r="240" spans="2:54" x14ac:dyDescent="0.25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</row>
    <row r="241" spans="2:54" x14ac:dyDescent="0.25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</row>
    <row r="242" spans="2:54" x14ac:dyDescent="0.25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</row>
    <row r="243" spans="2:54" x14ac:dyDescent="0.25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</row>
    <row r="244" spans="2:54" x14ac:dyDescent="0.25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</row>
    <row r="245" spans="2:54" x14ac:dyDescent="0.25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</row>
    <row r="246" spans="2:54" x14ac:dyDescent="0.25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</row>
    <row r="247" spans="2:54" x14ac:dyDescent="0.25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</row>
    <row r="248" spans="2:54" x14ac:dyDescent="0.25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</row>
    <row r="249" spans="2:54" x14ac:dyDescent="0.25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</row>
    <row r="250" spans="2:54" x14ac:dyDescent="0.25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</row>
    <row r="251" spans="2:54" x14ac:dyDescent="0.25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</row>
    <row r="252" spans="2:54" x14ac:dyDescent="0.25"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</row>
    <row r="253" spans="2:54" x14ac:dyDescent="0.25"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</row>
    <row r="254" spans="2:54" x14ac:dyDescent="0.25"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</row>
    <row r="255" spans="2:54" x14ac:dyDescent="0.25"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</row>
    <row r="256" spans="2:54" x14ac:dyDescent="0.25"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</row>
    <row r="257" spans="2:54" x14ac:dyDescent="0.25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</row>
    <row r="258" spans="2:54" x14ac:dyDescent="0.25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</row>
    <row r="259" spans="2:54" x14ac:dyDescent="0.25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</row>
    <row r="260" spans="2:54" x14ac:dyDescent="0.25"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</row>
    <row r="261" spans="2:54" x14ac:dyDescent="0.25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</row>
    <row r="262" spans="2:54" x14ac:dyDescent="0.25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</row>
    <row r="263" spans="2:54" x14ac:dyDescent="0.25"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</row>
    <row r="264" spans="2:54" x14ac:dyDescent="0.25"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</row>
    <row r="265" spans="2:54" x14ac:dyDescent="0.25"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</row>
    <row r="266" spans="2:54" x14ac:dyDescent="0.25"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</row>
    <row r="267" spans="2:54" x14ac:dyDescent="0.25"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</row>
    <row r="268" spans="2:54" x14ac:dyDescent="0.25"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</row>
    <row r="269" spans="2:54" x14ac:dyDescent="0.25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</row>
    <row r="270" spans="2:54" x14ac:dyDescent="0.25"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</row>
    <row r="271" spans="2:54" x14ac:dyDescent="0.25"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</row>
    <row r="272" spans="2:54" x14ac:dyDescent="0.25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</row>
    <row r="273" spans="2:54" x14ac:dyDescent="0.25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</row>
    <row r="274" spans="2:54" x14ac:dyDescent="0.25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</row>
    <row r="275" spans="2:54" x14ac:dyDescent="0.25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</row>
    <row r="276" spans="2:54" x14ac:dyDescent="0.25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</row>
    <row r="277" spans="2:54" x14ac:dyDescent="0.25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</row>
    <row r="278" spans="2:54" x14ac:dyDescent="0.25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</row>
    <row r="279" spans="2:54" x14ac:dyDescent="0.25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</row>
    <row r="280" spans="2:54" x14ac:dyDescent="0.25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</row>
    <row r="281" spans="2:54" x14ac:dyDescent="0.25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</row>
    <row r="282" spans="2:54" x14ac:dyDescent="0.25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</row>
    <row r="283" spans="2:54" x14ac:dyDescent="0.25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</row>
    <row r="284" spans="2:54" x14ac:dyDescent="0.25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</row>
    <row r="285" spans="2:54" x14ac:dyDescent="0.25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</row>
    <row r="286" spans="2:54" x14ac:dyDescent="0.25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</row>
    <row r="287" spans="2:54" x14ac:dyDescent="0.25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</row>
    <row r="288" spans="2:54" x14ac:dyDescent="0.25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</row>
    <row r="289" spans="2:54" x14ac:dyDescent="0.25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</row>
    <row r="290" spans="2:54" x14ac:dyDescent="0.25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</row>
    <row r="291" spans="2:54" x14ac:dyDescent="0.25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</row>
    <row r="292" spans="2:54" x14ac:dyDescent="0.25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</row>
    <row r="293" spans="2:54" x14ac:dyDescent="0.25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</row>
    <row r="294" spans="2:54" x14ac:dyDescent="0.25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</row>
    <row r="295" spans="2:54" x14ac:dyDescent="0.25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</row>
    <row r="296" spans="2:54" x14ac:dyDescent="0.25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</row>
    <row r="297" spans="2:54" x14ac:dyDescent="0.25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</row>
    <row r="298" spans="2:54" x14ac:dyDescent="0.25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</row>
    <row r="299" spans="2:54" x14ac:dyDescent="0.25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</row>
    <row r="300" spans="2:54" x14ac:dyDescent="0.25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</row>
    <row r="301" spans="2:54" x14ac:dyDescent="0.25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</row>
    <row r="302" spans="2:54" x14ac:dyDescent="0.25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</row>
    <row r="303" spans="2:54" x14ac:dyDescent="0.25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</row>
    <row r="304" spans="2:54" x14ac:dyDescent="0.25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</row>
    <row r="305" spans="2:54" x14ac:dyDescent="0.25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</row>
    <row r="306" spans="2:54" x14ac:dyDescent="0.25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</row>
    <row r="307" spans="2:54" x14ac:dyDescent="0.25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</row>
    <row r="308" spans="2:54" x14ac:dyDescent="0.25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</row>
    <row r="309" spans="2:54" x14ac:dyDescent="0.25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</row>
    <row r="310" spans="2:54" x14ac:dyDescent="0.25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</row>
    <row r="311" spans="2:54" x14ac:dyDescent="0.25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</row>
    <row r="312" spans="2:54" x14ac:dyDescent="0.25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</row>
    <row r="313" spans="2:54" x14ac:dyDescent="0.25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</row>
    <row r="314" spans="2:54" x14ac:dyDescent="0.25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</row>
    <row r="315" spans="2:54" x14ac:dyDescent="0.25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</row>
    <row r="316" spans="2:54" x14ac:dyDescent="0.25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</row>
    <row r="317" spans="2:54" x14ac:dyDescent="0.25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</row>
    <row r="318" spans="2:54" x14ac:dyDescent="0.25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</row>
    <row r="319" spans="2:54" x14ac:dyDescent="0.25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</row>
    <row r="320" spans="2:54" x14ac:dyDescent="0.25"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</row>
    <row r="321" spans="2:54" x14ac:dyDescent="0.25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</row>
    <row r="322" spans="2:54" x14ac:dyDescent="0.25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</row>
    <row r="323" spans="2:54" x14ac:dyDescent="0.25"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</row>
    <row r="324" spans="2:54" x14ac:dyDescent="0.25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</row>
    <row r="325" spans="2:54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</row>
    <row r="326" spans="2:54" x14ac:dyDescent="0.25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</row>
    <row r="327" spans="2:54" x14ac:dyDescent="0.25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</row>
    <row r="328" spans="2:54" x14ac:dyDescent="0.25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</row>
    <row r="329" spans="2:54" x14ac:dyDescent="0.25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</row>
    <row r="330" spans="2:54" x14ac:dyDescent="0.25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</row>
    <row r="331" spans="2:54" x14ac:dyDescent="0.25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</row>
    <row r="332" spans="2:54" x14ac:dyDescent="0.25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</row>
    <row r="333" spans="2:54" x14ac:dyDescent="0.25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</row>
    <row r="334" spans="2:54" x14ac:dyDescent="0.25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</row>
    <row r="335" spans="2:54" x14ac:dyDescent="0.25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</row>
    <row r="336" spans="2:54" x14ac:dyDescent="0.25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</row>
    <row r="337" spans="2:54" x14ac:dyDescent="0.25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</row>
    <row r="338" spans="2:54" x14ac:dyDescent="0.25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</row>
    <row r="339" spans="2:54" x14ac:dyDescent="0.25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</row>
    <row r="340" spans="2:54" x14ac:dyDescent="0.25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</row>
    <row r="341" spans="2:54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</row>
    <row r="342" spans="2:54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</row>
    <row r="343" spans="2:54" x14ac:dyDescent="0.25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</row>
    <row r="344" spans="2:54" x14ac:dyDescent="0.25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</row>
    <row r="345" spans="2:54" x14ac:dyDescent="0.25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</row>
    <row r="346" spans="2:54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</row>
    <row r="347" spans="2:54" x14ac:dyDescent="0.25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</row>
    <row r="348" spans="2:54" x14ac:dyDescent="0.25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</row>
    <row r="349" spans="2:54" x14ac:dyDescent="0.25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</row>
    <row r="350" spans="2:54" x14ac:dyDescent="0.25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</row>
    <row r="351" spans="2:54" x14ac:dyDescent="0.25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</row>
    <row r="352" spans="2:54" x14ac:dyDescent="0.25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</row>
    <row r="353" spans="2:54" x14ac:dyDescent="0.25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</row>
    <row r="354" spans="2:54" x14ac:dyDescent="0.25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</row>
    <row r="355" spans="2:54" x14ac:dyDescent="0.25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</row>
    <row r="356" spans="2:54" x14ac:dyDescent="0.25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</row>
    <row r="357" spans="2:54" x14ac:dyDescent="0.25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</row>
    <row r="358" spans="2:54" x14ac:dyDescent="0.25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</row>
    <row r="359" spans="2:54" x14ac:dyDescent="0.25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</row>
    <row r="360" spans="2:54" x14ac:dyDescent="0.25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</row>
    <row r="361" spans="2:54" x14ac:dyDescent="0.25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</row>
    <row r="362" spans="2:54" x14ac:dyDescent="0.25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</row>
    <row r="363" spans="2:54" x14ac:dyDescent="0.25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</row>
    <row r="364" spans="2:54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</row>
    <row r="365" spans="2:54" x14ac:dyDescent="0.25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</row>
    <row r="366" spans="2:54" x14ac:dyDescent="0.25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</row>
    <row r="367" spans="2:54" x14ac:dyDescent="0.25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</row>
    <row r="368" spans="2:54" x14ac:dyDescent="0.25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</row>
    <row r="369" spans="2:54" x14ac:dyDescent="0.25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</row>
    <row r="370" spans="2:54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</row>
    <row r="371" spans="2:54" x14ac:dyDescent="0.25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</row>
    <row r="372" spans="2:54" x14ac:dyDescent="0.25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</row>
    <row r="373" spans="2:54" x14ac:dyDescent="0.25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</row>
    <row r="374" spans="2:54" x14ac:dyDescent="0.25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</row>
    <row r="375" spans="2:54" x14ac:dyDescent="0.25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</row>
    <row r="376" spans="2:54" x14ac:dyDescent="0.25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</row>
    <row r="377" spans="2:54" x14ac:dyDescent="0.25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</row>
    <row r="378" spans="2:54" x14ac:dyDescent="0.25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</row>
    <row r="379" spans="2:54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</row>
    <row r="380" spans="2:54" x14ac:dyDescent="0.25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</row>
    <row r="381" spans="2:54" x14ac:dyDescent="0.25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</row>
    <row r="382" spans="2:54" x14ac:dyDescent="0.25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</row>
    <row r="383" spans="2:54" x14ac:dyDescent="0.25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</row>
    <row r="384" spans="2:54" x14ac:dyDescent="0.25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</row>
    <row r="385" spans="2:54" x14ac:dyDescent="0.25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</row>
    <row r="386" spans="2:54" x14ac:dyDescent="0.25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</row>
    <row r="387" spans="2:54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</row>
    <row r="388" spans="2:54" x14ac:dyDescent="0.25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</row>
    <row r="389" spans="2:54" x14ac:dyDescent="0.25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</row>
    <row r="390" spans="2:54" x14ac:dyDescent="0.25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</row>
    <row r="391" spans="2:54" x14ac:dyDescent="0.25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</row>
    <row r="392" spans="2:54" x14ac:dyDescent="0.25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</row>
    <row r="393" spans="2:54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</row>
    <row r="394" spans="2:54" x14ac:dyDescent="0.25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</row>
    <row r="395" spans="2:54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</row>
    <row r="396" spans="2:54" x14ac:dyDescent="0.25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</row>
    <row r="397" spans="2:54" x14ac:dyDescent="0.25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</row>
    <row r="398" spans="2:54" x14ac:dyDescent="0.25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</row>
    <row r="399" spans="2:54" x14ac:dyDescent="0.25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</row>
    <row r="400" spans="2:54" x14ac:dyDescent="0.25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</row>
    <row r="401" spans="2:54" x14ac:dyDescent="0.25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</row>
    <row r="402" spans="2:54" x14ac:dyDescent="0.25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</row>
    <row r="403" spans="2:54" x14ac:dyDescent="0.25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</row>
    <row r="404" spans="2:54" x14ac:dyDescent="0.25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</row>
    <row r="405" spans="2:54" x14ac:dyDescent="0.25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</row>
    <row r="406" spans="2:54" x14ac:dyDescent="0.25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</row>
    <row r="407" spans="2:54" x14ac:dyDescent="0.25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</row>
    <row r="408" spans="2:54" x14ac:dyDescent="0.25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</row>
    <row r="409" spans="2:54" x14ac:dyDescent="0.25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</row>
    <row r="410" spans="2:54" x14ac:dyDescent="0.25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</row>
    <row r="411" spans="2:54" x14ac:dyDescent="0.25"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</row>
    <row r="412" spans="2:54" x14ac:dyDescent="0.25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</row>
    <row r="413" spans="2:54" x14ac:dyDescent="0.25"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</row>
    <row r="414" spans="2:54" x14ac:dyDescent="0.25"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</row>
    <row r="415" spans="2:54" x14ac:dyDescent="0.25"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</row>
    <row r="416" spans="2:54" x14ac:dyDescent="0.25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</row>
    <row r="417" spans="2:54" x14ac:dyDescent="0.25"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</row>
    <row r="418" spans="2:54" x14ac:dyDescent="0.25"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</row>
    <row r="419" spans="2:54" x14ac:dyDescent="0.25"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</row>
    <row r="420" spans="2:54" x14ac:dyDescent="0.25"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</row>
    <row r="421" spans="2:54" x14ac:dyDescent="0.25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</row>
    <row r="422" spans="2:54" x14ac:dyDescent="0.25"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</row>
    <row r="423" spans="2:54" x14ac:dyDescent="0.25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</row>
    <row r="424" spans="2:54" x14ac:dyDescent="0.25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</row>
    <row r="425" spans="2:54" x14ac:dyDescent="0.25"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</row>
    <row r="426" spans="2:54" x14ac:dyDescent="0.25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</row>
    <row r="427" spans="2:54" x14ac:dyDescent="0.25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</row>
    <row r="428" spans="2:54" x14ac:dyDescent="0.25"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</row>
    <row r="429" spans="2:54" x14ac:dyDescent="0.25"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</row>
    <row r="430" spans="2:54" x14ac:dyDescent="0.25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</row>
    <row r="431" spans="2:54" x14ac:dyDescent="0.25"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</row>
    <row r="432" spans="2:54" x14ac:dyDescent="0.25"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</row>
    <row r="433" spans="2:54" x14ac:dyDescent="0.25"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</row>
    <row r="434" spans="2:54" x14ac:dyDescent="0.25"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</row>
    <row r="435" spans="2:54" x14ac:dyDescent="0.25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</row>
    <row r="436" spans="2:54" x14ac:dyDescent="0.25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</row>
    <row r="437" spans="2:54" x14ac:dyDescent="0.25"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</row>
    <row r="438" spans="2:54" x14ac:dyDescent="0.25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</row>
    <row r="439" spans="2:54" x14ac:dyDescent="0.25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</row>
    <row r="440" spans="2:54" x14ac:dyDescent="0.25"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</row>
    <row r="441" spans="2:54" x14ac:dyDescent="0.25"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</row>
    <row r="442" spans="2:54" x14ac:dyDescent="0.25"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</row>
    <row r="443" spans="2:54" x14ac:dyDescent="0.25"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</row>
    <row r="444" spans="2:54" x14ac:dyDescent="0.25"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</row>
    <row r="445" spans="2:54" x14ac:dyDescent="0.25"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</row>
    <row r="446" spans="2:54" x14ac:dyDescent="0.25"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</row>
    <row r="447" spans="2:54" x14ac:dyDescent="0.25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</row>
    <row r="448" spans="2:54" x14ac:dyDescent="0.25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</row>
    <row r="449" spans="2:54" x14ac:dyDescent="0.25"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</row>
    <row r="450" spans="2:54" x14ac:dyDescent="0.25"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</row>
    <row r="451" spans="2:54" x14ac:dyDescent="0.25"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</row>
    <row r="452" spans="2:54" x14ac:dyDescent="0.25"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</row>
    <row r="453" spans="2:54" x14ac:dyDescent="0.25"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</row>
    <row r="454" spans="2:54" x14ac:dyDescent="0.25"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</row>
    <row r="455" spans="2:54" x14ac:dyDescent="0.25"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</row>
    <row r="456" spans="2:54" x14ac:dyDescent="0.25"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</row>
    <row r="457" spans="2:54" x14ac:dyDescent="0.25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</row>
    <row r="458" spans="2:54" x14ac:dyDescent="0.25"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</row>
    <row r="459" spans="2:54" x14ac:dyDescent="0.25"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</row>
    <row r="460" spans="2:54" x14ac:dyDescent="0.25"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</row>
    <row r="461" spans="2:54" x14ac:dyDescent="0.25"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</row>
    <row r="462" spans="2:54" x14ac:dyDescent="0.25"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</row>
    <row r="463" spans="2:54" x14ac:dyDescent="0.25"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</row>
    <row r="464" spans="2:54" x14ac:dyDescent="0.25"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</row>
    <row r="465" spans="2:54" x14ac:dyDescent="0.25"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</row>
    <row r="466" spans="2:54" x14ac:dyDescent="0.25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</row>
    <row r="467" spans="2:54" x14ac:dyDescent="0.25"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</row>
    <row r="468" spans="2:54" x14ac:dyDescent="0.25"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</row>
    <row r="469" spans="2:54" x14ac:dyDescent="0.25"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</row>
    <row r="470" spans="2:54" x14ac:dyDescent="0.25"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</row>
    <row r="471" spans="2:54" x14ac:dyDescent="0.25"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</row>
    <row r="472" spans="2:54" x14ac:dyDescent="0.25"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</row>
    <row r="473" spans="2:54" x14ac:dyDescent="0.25"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</row>
    <row r="474" spans="2:54" x14ac:dyDescent="0.25"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</row>
    <row r="475" spans="2:54" x14ac:dyDescent="0.25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</row>
    <row r="476" spans="2:54" x14ac:dyDescent="0.25"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</row>
    <row r="477" spans="2:54" x14ac:dyDescent="0.25"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</row>
    <row r="478" spans="2:54" x14ac:dyDescent="0.25"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</row>
    <row r="479" spans="2:54" x14ac:dyDescent="0.25"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</row>
    <row r="480" spans="2:54" x14ac:dyDescent="0.25"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</row>
    <row r="481" spans="2:54" x14ac:dyDescent="0.25"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</row>
    <row r="482" spans="2:54" x14ac:dyDescent="0.25"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</row>
    <row r="483" spans="2:54" x14ac:dyDescent="0.25"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</row>
    <row r="484" spans="2:54" x14ac:dyDescent="0.25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</row>
    <row r="485" spans="2:54" x14ac:dyDescent="0.25"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</row>
    <row r="486" spans="2:54" x14ac:dyDescent="0.25"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</row>
    <row r="487" spans="2:54" x14ac:dyDescent="0.25"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</row>
    <row r="488" spans="2:54" x14ac:dyDescent="0.25"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</row>
    <row r="489" spans="2:54" x14ac:dyDescent="0.25"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</row>
    <row r="490" spans="2:54" x14ac:dyDescent="0.25"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</row>
    <row r="491" spans="2:54" x14ac:dyDescent="0.25"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</row>
    <row r="492" spans="2:54" x14ac:dyDescent="0.25"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</row>
    <row r="493" spans="2:54" x14ac:dyDescent="0.25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</row>
    <row r="494" spans="2:54" x14ac:dyDescent="0.25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</row>
    <row r="495" spans="2:54" x14ac:dyDescent="0.25"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</row>
    <row r="496" spans="2:54" x14ac:dyDescent="0.25"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</row>
    <row r="497" spans="2:54" x14ac:dyDescent="0.25"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</row>
    <row r="498" spans="2:54" x14ac:dyDescent="0.25"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</row>
    <row r="499" spans="2:54" x14ac:dyDescent="0.25"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</row>
    <row r="500" spans="2:54" x14ac:dyDescent="0.25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</row>
    <row r="501" spans="2:54" x14ac:dyDescent="0.25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</row>
    <row r="502" spans="2:54" x14ac:dyDescent="0.25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</row>
    <row r="503" spans="2:54" x14ac:dyDescent="0.25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</row>
    <row r="504" spans="2:54" x14ac:dyDescent="0.25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</row>
    <row r="505" spans="2:54" x14ac:dyDescent="0.25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</row>
    <row r="506" spans="2:54" x14ac:dyDescent="0.25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</row>
    <row r="507" spans="2:54" x14ac:dyDescent="0.25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</row>
    <row r="508" spans="2:54" x14ac:dyDescent="0.25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</row>
    <row r="509" spans="2:54" x14ac:dyDescent="0.25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</row>
    <row r="510" spans="2:54" x14ac:dyDescent="0.25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</row>
    <row r="511" spans="2:54" x14ac:dyDescent="0.25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</row>
    <row r="512" spans="2:54" x14ac:dyDescent="0.25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</row>
    <row r="513" spans="2:54" x14ac:dyDescent="0.25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</row>
    <row r="514" spans="2:54" x14ac:dyDescent="0.25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</row>
    <row r="515" spans="2:54" x14ac:dyDescent="0.25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</row>
    <row r="516" spans="2:54" x14ac:dyDescent="0.25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</row>
    <row r="517" spans="2:54" x14ac:dyDescent="0.25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</row>
    <row r="518" spans="2:54" x14ac:dyDescent="0.25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</row>
    <row r="519" spans="2:54" x14ac:dyDescent="0.25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</row>
    <row r="520" spans="2:54" x14ac:dyDescent="0.25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</row>
    <row r="521" spans="2:54" x14ac:dyDescent="0.25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</row>
    <row r="522" spans="2:54" x14ac:dyDescent="0.25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</row>
    <row r="523" spans="2:54" x14ac:dyDescent="0.25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</row>
    <row r="524" spans="2:54" x14ac:dyDescent="0.25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</row>
    <row r="525" spans="2:54" x14ac:dyDescent="0.25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</row>
    <row r="526" spans="2:54" x14ac:dyDescent="0.25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</row>
    <row r="527" spans="2:54" x14ac:dyDescent="0.25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</row>
    <row r="528" spans="2:54" x14ac:dyDescent="0.25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</row>
    <row r="529" spans="2:54" x14ac:dyDescent="0.25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</row>
    <row r="530" spans="2:54" x14ac:dyDescent="0.25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</row>
    <row r="531" spans="2:54" x14ac:dyDescent="0.25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</row>
    <row r="532" spans="2:54" x14ac:dyDescent="0.25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</row>
    <row r="533" spans="2:54" x14ac:dyDescent="0.25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</row>
    <row r="534" spans="2:54" x14ac:dyDescent="0.25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</row>
    <row r="535" spans="2:54" x14ac:dyDescent="0.25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</row>
    <row r="536" spans="2:54" x14ac:dyDescent="0.25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</row>
    <row r="537" spans="2:54" x14ac:dyDescent="0.25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</row>
    <row r="538" spans="2:54" x14ac:dyDescent="0.25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</row>
    <row r="539" spans="2:54" x14ac:dyDescent="0.25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</row>
    <row r="540" spans="2:54" x14ac:dyDescent="0.25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</row>
    <row r="541" spans="2:54" x14ac:dyDescent="0.25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</row>
    <row r="542" spans="2:54" x14ac:dyDescent="0.25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</row>
    <row r="543" spans="2:54" x14ac:dyDescent="0.25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</row>
    <row r="544" spans="2:54" x14ac:dyDescent="0.25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</row>
    <row r="545" spans="2:54" x14ac:dyDescent="0.25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</row>
    <row r="546" spans="2:54" x14ac:dyDescent="0.25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</row>
    <row r="547" spans="2:54" x14ac:dyDescent="0.25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</row>
    <row r="548" spans="2:54" x14ac:dyDescent="0.25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</row>
    <row r="549" spans="2:54" x14ac:dyDescent="0.25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</row>
    <row r="550" spans="2:54" x14ac:dyDescent="0.25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</row>
    <row r="551" spans="2:54" x14ac:dyDescent="0.25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</row>
    <row r="552" spans="2:54" x14ac:dyDescent="0.25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</row>
    <row r="553" spans="2:54" x14ac:dyDescent="0.25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</row>
    <row r="554" spans="2:54" x14ac:dyDescent="0.25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</row>
    <row r="555" spans="2:54" x14ac:dyDescent="0.25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</row>
    <row r="556" spans="2:54" x14ac:dyDescent="0.25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</row>
    <row r="557" spans="2:54" x14ac:dyDescent="0.25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</row>
    <row r="558" spans="2:54" x14ac:dyDescent="0.25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</row>
    <row r="559" spans="2:54" x14ac:dyDescent="0.25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</row>
    <row r="560" spans="2:54" x14ac:dyDescent="0.25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</row>
    <row r="561" spans="2:54" x14ac:dyDescent="0.25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</row>
    <row r="562" spans="2:54" x14ac:dyDescent="0.25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</row>
    <row r="563" spans="2:54" x14ac:dyDescent="0.25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</row>
    <row r="564" spans="2:54" x14ac:dyDescent="0.25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</row>
    <row r="565" spans="2:54" x14ac:dyDescent="0.25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</row>
    <row r="566" spans="2:54" x14ac:dyDescent="0.25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</row>
    <row r="567" spans="2:54" x14ac:dyDescent="0.25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</row>
    <row r="568" spans="2:54" x14ac:dyDescent="0.25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</row>
    <row r="569" spans="2:54" x14ac:dyDescent="0.25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</row>
    <row r="570" spans="2:54" x14ac:dyDescent="0.25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</row>
    <row r="571" spans="2:54" x14ac:dyDescent="0.25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</row>
    <row r="572" spans="2:54" x14ac:dyDescent="0.25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</row>
    <row r="573" spans="2:54" x14ac:dyDescent="0.25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</row>
    <row r="574" spans="2:54" x14ac:dyDescent="0.25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</row>
    <row r="575" spans="2:54" x14ac:dyDescent="0.25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</row>
    <row r="576" spans="2:54" x14ac:dyDescent="0.25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</row>
    <row r="577" spans="2:54" x14ac:dyDescent="0.25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</row>
    <row r="578" spans="2:54" x14ac:dyDescent="0.25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</row>
    <row r="579" spans="2:54" x14ac:dyDescent="0.25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</row>
    <row r="580" spans="2:54" x14ac:dyDescent="0.25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</row>
    <row r="581" spans="2:54" x14ac:dyDescent="0.25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</row>
    <row r="582" spans="2:54" x14ac:dyDescent="0.25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</row>
    <row r="583" spans="2:54" x14ac:dyDescent="0.25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</row>
    <row r="584" spans="2:54" x14ac:dyDescent="0.25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</row>
    <row r="585" spans="2:54" x14ac:dyDescent="0.25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</row>
    <row r="586" spans="2:54" x14ac:dyDescent="0.25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</row>
    <row r="587" spans="2:54" x14ac:dyDescent="0.25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</row>
    <row r="588" spans="2:54" x14ac:dyDescent="0.25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</row>
    <row r="589" spans="2:54" x14ac:dyDescent="0.25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</row>
    <row r="590" spans="2:54" x14ac:dyDescent="0.25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</row>
    <row r="591" spans="2:54" x14ac:dyDescent="0.25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</row>
    <row r="592" spans="2:54" x14ac:dyDescent="0.25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</row>
    <row r="593" spans="2:54" x14ac:dyDescent="0.25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</row>
    <row r="594" spans="2:54" x14ac:dyDescent="0.25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</row>
    <row r="595" spans="2:54" x14ac:dyDescent="0.25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</row>
    <row r="596" spans="2:54" x14ac:dyDescent="0.25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</row>
    <row r="597" spans="2:54" x14ac:dyDescent="0.25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</row>
    <row r="598" spans="2:54" x14ac:dyDescent="0.25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</row>
    <row r="599" spans="2:54" x14ac:dyDescent="0.25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</row>
    <row r="600" spans="2:54" x14ac:dyDescent="0.25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</row>
    <row r="601" spans="2:54" x14ac:dyDescent="0.25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</row>
    <row r="602" spans="2:54" x14ac:dyDescent="0.25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</row>
    <row r="603" spans="2:54" x14ac:dyDescent="0.25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</row>
    <row r="604" spans="2:54" x14ac:dyDescent="0.25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</row>
    <row r="605" spans="2:54" x14ac:dyDescent="0.25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</row>
    <row r="606" spans="2:54" x14ac:dyDescent="0.25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</row>
    <row r="607" spans="2:54" x14ac:dyDescent="0.25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</row>
    <row r="608" spans="2:54" x14ac:dyDescent="0.25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</row>
    <row r="609" spans="2:54" x14ac:dyDescent="0.25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</row>
    <row r="610" spans="2:54" x14ac:dyDescent="0.25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</row>
    <row r="611" spans="2:54" x14ac:dyDescent="0.25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</row>
    <row r="612" spans="2:54" x14ac:dyDescent="0.25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</row>
    <row r="613" spans="2:54" x14ac:dyDescent="0.25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</row>
    <row r="614" spans="2:54" x14ac:dyDescent="0.25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</row>
    <row r="615" spans="2:54" x14ac:dyDescent="0.25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</row>
    <row r="616" spans="2:54" x14ac:dyDescent="0.25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</row>
    <row r="617" spans="2:54" x14ac:dyDescent="0.25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</row>
    <row r="618" spans="2:54" x14ac:dyDescent="0.25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</row>
    <row r="619" spans="2:54" x14ac:dyDescent="0.25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</row>
    <row r="620" spans="2:54" x14ac:dyDescent="0.25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</row>
    <row r="621" spans="2:54" x14ac:dyDescent="0.25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</row>
    <row r="622" spans="2:54" x14ac:dyDescent="0.25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</row>
    <row r="623" spans="2:54" x14ac:dyDescent="0.25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</row>
    <row r="624" spans="2:54" x14ac:dyDescent="0.25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</row>
    <row r="625" spans="2:54" x14ac:dyDescent="0.25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</row>
    <row r="626" spans="2:54" x14ac:dyDescent="0.25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</row>
    <row r="627" spans="2:54" x14ac:dyDescent="0.25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</row>
    <row r="628" spans="2:54" x14ac:dyDescent="0.25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</row>
    <row r="629" spans="2:54" x14ac:dyDescent="0.25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</row>
    <row r="630" spans="2:54" x14ac:dyDescent="0.25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</row>
    <row r="631" spans="2:54" x14ac:dyDescent="0.25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</row>
    <row r="632" spans="2:54" x14ac:dyDescent="0.25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</row>
    <row r="633" spans="2:54" x14ac:dyDescent="0.25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</row>
    <row r="634" spans="2:54" x14ac:dyDescent="0.25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</row>
    <row r="635" spans="2:54" x14ac:dyDescent="0.25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</row>
    <row r="636" spans="2:54" x14ac:dyDescent="0.25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</row>
    <row r="637" spans="2:54" x14ac:dyDescent="0.25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</row>
    <row r="638" spans="2:54" x14ac:dyDescent="0.25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</row>
    <row r="639" spans="2:54" x14ac:dyDescent="0.25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</row>
    <row r="640" spans="2:54" x14ac:dyDescent="0.25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</row>
    <row r="641" spans="2:54" x14ac:dyDescent="0.25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</row>
    <row r="642" spans="2:54" x14ac:dyDescent="0.25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</row>
    <row r="643" spans="2:54" x14ac:dyDescent="0.25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</row>
    <row r="644" spans="2:54" x14ac:dyDescent="0.25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</row>
    <row r="645" spans="2:54" x14ac:dyDescent="0.25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</row>
    <row r="646" spans="2:54" x14ac:dyDescent="0.25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</row>
    <row r="647" spans="2:54" x14ac:dyDescent="0.25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</row>
    <row r="648" spans="2:54" x14ac:dyDescent="0.25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</row>
    <row r="649" spans="2:54" x14ac:dyDescent="0.25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</row>
    <row r="650" spans="2:54" x14ac:dyDescent="0.25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</row>
    <row r="651" spans="2:54" x14ac:dyDescent="0.25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</row>
    <row r="652" spans="2:54" x14ac:dyDescent="0.25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</row>
    <row r="653" spans="2:54" x14ac:dyDescent="0.25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</row>
    <row r="654" spans="2:54" x14ac:dyDescent="0.25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</row>
    <row r="655" spans="2:54" x14ac:dyDescent="0.25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</row>
    <row r="656" spans="2:54" x14ac:dyDescent="0.25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</row>
    <row r="657" spans="2:54" x14ac:dyDescent="0.25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</row>
    <row r="658" spans="2:54" x14ac:dyDescent="0.25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</row>
    <row r="659" spans="2:54" x14ac:dyDescent="0.25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</row>
    <row r="660" spans="2:54" x14ac:dyDescent="0.25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</row>
    <row r="661" spans="2:54" x14ac:dyDescent="0.25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</row>
    <row r="662" spans="2:54" x14ac:dyDescent="0.25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</row>
    <row r="663" spans="2:54" x14ac:dyDescent="0.25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</row>
    <row r="664" spans="2:54" x14ac:dyDescent="0.25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</row>
    <row r="665" spans="2:54" x14ac:dyDescent="0.25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</row>
    <row r="666" spans="2:54" x14ac:dyDescent="0.25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</row>
    <row r="667" spans="2:54" x14ac:dyDescent="0.25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</row>
    <row r="668" spans="2:54" x14ac:dyDescent="0.25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</row>
    <row r="669" spans="2:54" x14ac:dyDescent="0.25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</row>
    <row r="670" spans="2:54" x14ac:dyDescent="0.25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</row>
    <row r="671" spans="2:54" x14ac:dyDescent="0.25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</row>
    <row r="672" spans="2:54" x14ac:dyDescent="0.25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</row>
    <row r="673" spans="2:54" x14ac:dyDescent="0.25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</row>
    <row r="674" spans="2:54" x14ac:dyDescent="0.25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</row>
    <row r="675" spans="2:54" x14ac:dyDescent="0.25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</row>
    <row r="676" spans="2:54" x14ac:dyDescent="0.25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</row>
    <row r="677" spans="2:54" x14ac:dyDescent="0.25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</row>
    <row r="678" spans="2:54" x14ac:dyDescent="0.25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</row>
    <row r="679" spans="2:54" x14ac:dyDescent="0.25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</row>
    <row r="680" spans="2:54" x14ac:dyDescent="0.25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</row>
    <row r="681" spans="2:54" x14ac:dyDescent="0.25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</row>
    <row r="682" spans="2:54" x14ac:dyDescent="0.25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</row>
    <row r="683" spans="2:54" x14ac:dyDescent="0.25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</row>
    <row r="684" spans="2:54" x14ac:dyDescent="0.25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</row>
    <row r="685" spans="2:54" x14ac:dyDescent="0.25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</row>
    <row r="686" spans="2:54" x14ac:dyDescent="0.25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</row>
    <row r="687" spans="2:54" x14ac:dyDescent="0.25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</row>
    <row r="688" spans="2:54" x14ac:dyDescent="0.25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</row>
    <row r="689" spans="2:54" x14ac:dyDescent="0.25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</row>
    <row r="690" spans="2:54" x14ac:dyDescent="0.25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</row>
    <row r="691" spans="2:54" x14ac:dyDescent="0.25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</row>
    <row r="692" spans="2:54" x14ac:dyDescent="0.25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</row>
    <row r="693" spans="2:54" x14ac:dyDescent="0.25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</row>
    <row r="694" spans="2:54" x14ac:dyDescent="0.25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</row>
    <row r="695" spans="2:54" x14ac:dyDescent="0.25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</row>
    <row r="696" spans="2:54" x14ac:dyDescent="0.25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</row>
    <row r="697" spans="2:54" x14ac:dyDescent="0.25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</row>
    <row r="698" spans="2:54" x14ac:dyDescent="0.25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</row>
    <row r="699" spans="2:54" x14ac:dyDescent="0.25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</row>
    <row r="700" spans="2:54" x14ac:dyDescent="0.25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</row>
    <row r="701" spans="2:54" x14ac:dyDescent="0.25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</row>
    <row r="702" spans="2:54" x14ac:dyDescent="0.25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</row>
    <row r="703" spans="2:54" x14ac:dyDescent="0.25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</row>
    <row r="704" spans="2:54" x14ac:dyDescent="0.25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</row>
    <row r="705" spans="2:54" x14ac:dyDescent="0.25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</row>
    <row r="706" spans="2:54" x14ac:dyDescent="0.25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</row>
    <row r="707" spans="2:54" x14ac:dyDescent="0.25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</row>
    <row r="708" spans="2:54" x14ac:dyDescent="0.25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</row>
    <row r="709" spans="2:54" x14ac:dyDescent="0.25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</row>
    <row r="710" spans="2:54" x14ac:dyDescent="0.25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</row>
    <row r="711" spans="2:54" x14ac:dyDescent="0.25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</row>
    <row r="712" spans="2:54" x14ac:dyDescent="0.25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</row>
    <row r="713" spans="2:54" x14ac:dyDescent="0.25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</row>
    <row r="714" spans="2:54" x14ac:dyDescent="0.25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</row>
    <row r="715" spans="2:54" x14ac:dyDescent="0.25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</row>
    <row r="716" spans="2:54" x14ac:dyDescent="0.25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</row>
    <row r="717" spans="2:54" x14ac:dyDescent="0.25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</row>
    <row r="718" spans="2:54" x14ac:dyDescent="0.25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</row>
    <row r="719" spans="2:54" x14ac:dyDescent="0.25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</row>
    <row r="720" spans="2:54" x14ac:dyDescent="0.25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</row>
    <row r="721" spans="2:54" x14ac:dyDescent="0.25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</row>
    <row r="722" spans="2:54" x14ac:dyDescent="0.25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</row>
    <row r="723" spans="2:54" x14ac:dyDescent="0.25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</row>
    <row r="724" spans="2:54" x14ac:dyDescent="0.25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</row>
    <row r="725" spans="2:54" x14ac:dyDescent="0.25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</row>
    <row r="726" spans="2:54" x14ac:dyDescent="0.25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</row>
    <row r="727" spans="2:54" x14ac:dyDescent="0.25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</row>
    <row r="728" spans="2:54" x14ac:dyDescent="0.25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</row>
    <row r="729" spans="2:54" x14ac:dyDescent="0.25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</row>
    <row r="730" spans="2:54" x14ac:dyDescent="0.25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</row>
    <row r="731" spans="2:54" x14ac:dyDescent="0.25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</row>
    <row r="732" spans="2:54" x14ac:dyDescent="0.25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</row>
    <row r="733" spans="2:54" x14ac:dyDescent="0.25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</row>
    <row r="734" spans="2:54" x14ac:dyDescent="0.25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</row>
    <row r="735" spans="2:54" x14ac:dyDescent="0.25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</row>
    <row r="736" spans="2:54" x14ac:dyDescent="0.25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</row>
    <row r="737" spans="2:54" x14ac:dyDescent="0.25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</row>
    <row r="738" spans="2:54" x14ac:dyDescent="0.25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</row>
    <row r="739" spans="2:54" x14ac:dyDescent="0.25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</row>
    <row r="740" spans="2:54" x14ac:dyDescent="0.25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</row>
    <row r="741" spans="2:54" x14ac:dyDescent="0.25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</row>
    <row r="742" spans="2:54" x14ac:dyDescent="0.25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</row>
    <row r="743" spans="2:54" x14ac:dyDescent="0.25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</row>
    <row r="744" spans="2:54" x14ac:dyDescent="0.25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</row>
    <row r="745" spans="2:54" x14ac:dyDescent="0.25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</row>
    <row r="746" spans="2:54" x14ac:dyDescent="0.25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</row>
    <row r="747" spans="2:54" x14ac:dyDescent="0.25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</row>
    <row r="748" spans="2:54" x14ac:dyDescent="0.25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</row>
    <row r="749" spans="2:54" x14ac:dyDescent="0.25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</row>
    <row r="750" spans="2:54" x14ac:dyDescent="0.25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</row>
    <row r="751" spans="2:54" x14ac:dyDescent="0.25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</row>
    <row r="752" spans="2:54" x14ac:dyDescent="0.25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</row>
    <row r="753" spans="2:54" x14ac:dyDescent="0.25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</row>
    <row r="754" spans="2:54" x14ac:dyDescent="0.25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</row>
    <row r="755" spans="2:54" x14ac:dyDescent="0.25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</row>
    <row r="756" spans="2:54" x14ac:dyDescent="0.25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</row>
    <row r="757" spans="2:54" x14ac:dyDescent="0.25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</row>
    <row r="758" spans="2:54" x14ac:dyDescent="0.25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</row>
    <row r="759" spans="2:54" x14ac:dyDescent="0.25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</row>
    <row r="760" spans="2:54" x14ac:dyDescent="0.25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</row>
    <row r="761" spans="2:54" x14ac:dyDescent="0.25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</row>
    <row r="762" spans="2:54" x14ac:dyDescent="0.25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</row>
    <row r="763" spans="2:54" x14ac:dyDescent="0.25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</row>
    <row r="764" spans="2:54" x14ac:dyDescent="0.25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</row>
    <row r="765" spans="2:54" x14ac:dyDescent="0.25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</row>
    <row r="766" spans="2:54" x14ac:dyDescent="0.25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</row>
    <row r="767" spans="2:54" x14ac:dyDescent="0.25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</row>
    <row r="768" spans="2:54" x14ac:dyDescent="0.25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</row>
    <row r="769" spans="2:54" x14ac:dyDescent="0.25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</row>
    <row r="770" spans="2:54" x14ac:dyDescent="0.25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</row>
    <row r="771" spans="2:54" x14ac:dyDescent="0.25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</row>
    <row r="772" spans="2:54" x14ac:dyDescent="0.25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</row>
    <row r="773" spans="2:54" x14ac:dyDescent="0.25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</row>
    <row r="774" spans="2:54" x14ac:dyDescent="0.25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</row>
    <row r="775" spans="2:54" x14ac:dyDescent="0.25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</row>
    <row r="776" spans="2:54" x14ac:dyDescent="0.25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</row>
    <row r="777" spans="2:54" x14ac:dyDescent="0.25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</row>
    <row r="778" spans="2:54" x14ac:dyDescent="0.25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</row>
    <row r="779" spans="2:54" x14ac:dyDescent="0.25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</row>
    <row r="780" spans="2:54" x14ac:dyDescent="0.25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</row>
    <row r="781" spans="2:54" x14ac:dyDescent="0.25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</row>
    <row r="782" spans="2:54" x14ac:dyDescent="0.25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</row>
    <row r="783" spans="2:54" x14ac:dyDescent="0.25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</row>
    <row r="784" spans="2:54" x14ac:dyDescent="0.25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</row>
    <row r="785" spans="2:54" x14ac:dyDescent="0.25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</row>
    <row r="786" spans="2:54" x14ac:dyDescent="0.25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</row>
    <row r="787" spans="2:54" x14ac:dyDescent="0.25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</row>
    <row r="788" spans="2:54" x14ac:dyDescent="0.25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</row>
    <row r="789" spans="2:54" x14ac:dyDescent="0.25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</row>
    <row r="790" spans="2:54" x14ac:dyDescent="0.25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</row>
    <row r="791" spans="2:54" x14ac:dyDescent="0.25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</row>
    <row r="792" spans="2:54" x14ac:dyDescent="0.25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</row>
    <row r="793" spans="2:54" x14ac:dyDescent="0.25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</row>
    <row r="794" spans="2:54" x14ac:dyDescent="0.25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</row>
    <row r="795" spans="2:54" x14ac:dyDescent="0.25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</row>
    <row r="796" spans="2:54" x14ac:dyDescent="0.25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</row>
    <row r="797" spans="2:54" x14ac:dyDescent="0.25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</row>
    <row r="798" spans="2:54" x14ac:dyDescent="0.25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</row>
    <row r="799" spans="2:54" x14ac:dyDescent="0.25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</row>
    <row r="800" spans="2:54" x14ac:dyDescent="0.25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</row>
    <row r="801" spans="2:54" x14ac:dyDescent="0.25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</row>
    <row r="802" spans="2:54" x14ac:dyDescent="0.25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</row>
    <row r="803" spans="2:54" x14ac:dyDescent="0.25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</row>
    <row r="804" spans="2:54" x14ac:dyDescent="0.25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</row>
    <row r="805" spans="2:54" x14ac:dyDescent="0.25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</row>
    <row r="806" spans="2:54" x14ac:dyDescent="0.25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</row>
    <row r="807" spans="2:54" x14ac:dyDescent="0.25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</row>
    <row r="808" spans="2:54" x14ac:dyDescent="0.25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</row>
    <row r="809" spans="2:54" x14ac:dyDescent="0.25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</row>
    <row r="810" spans="2:54" x14ac:dyDescent="0.25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</row>
    <row r="811" spans="2:54" x14ac:dyDescent="0.25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</row>
    <row r="812" spans="2:54" x14ac:dyDescent="0.25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</row>
    <row r="813" spans="2:54" x14ac:dyDescent="0.25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</row>
    <row r="814" spans="2:54" x14ac:dyDescent="0.25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</row>
    <row r="815" spans="2:54" x14ac:dyDescent="0.25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</row>
    <row r="816" spans="2:54" x14ac:dyDescent="0.25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</row>
    <row r="817" spans="2:54" x14ac:dyDescent="0.25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</row>
    <row r="818" spans="2:54" x14ac:dyDescent="0.25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</row>
    <row r="819" spans="2:54" x14ac:dyDescent="0.25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</row>
    <row r="820" spans="2:54" x14ac:dyDescent="0.25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</row>
    <row r="821" spans="2:54" x14ac:dyDescent="0.25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</row>
    <row r="822" spans="2:54" x14ac:dyDescent="0.25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</row>
    <row r="823" spans="2:54" x14ac:dyDescent="0.25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</row>
    <row r="824" spans="2:54" x14ac:dyDescent="0.25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</row>
    <row r="825" spans="2:54" x14ac:dyDescent="0.25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</row>
    <row r="826" spans="2:54" x14ac:dyDescent="0.25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</row>
    <row r="827" spans="2:54" x14ac:dyDescent="0.25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</row>
    <row r="828" spans="2:54" x14ac:dyDescent="0.25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</row>
    <row r="829" spans="2:54" x14ac:dyDescent="0.25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</row>
    <row r="830" spans="2:54" x14ac:dyDescent="0.25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</row>
    <row r="831" spans="2:54" x14ac:dyDescent="0.25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</row>
    <row r="832" spans="2:54" x14ac:dyDescent="0.25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</row>
    <row r="833" spans="2:54" x14ac:dyDescent="0.25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</row>
    <row r="834" spans="2:54" x14ac:dyDescent="0.25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</row>
    <row r="835" spans="2:54" x14ac:dyDescent="0.25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</row>
    <row r="836" spans="2:54" x14ac:dyDescent="0.25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</row>
    <row r="837" spans="2:54" x14ac:dyDescent="0.25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</row>
    <row r="838" spans="2:54" x14ac:dyDescent="0.25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</row>
    <row r="839" spans="2:54" x14ac:dyDescent="0.25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</row>
    <row r="840" spans="2:54" x14ac:dyDescent="0.25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</row>
    <row r="841" spans="2:54" x14ac:dyDescent="0.25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</row>
    <row r="842" spans="2:54" x14ac:dyDescent="0.25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</row>
    <row r="843" spans="2:54" x14ac:dyDescent="0.25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</row>
    <row r="844" spans="2:54" x14ac:dyDescent="0.25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</row>
    <row r="845" spans="2:54" x14ac:dyDescent="0.25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</row>
    <row r="846" spans="2:54" x14ac:dyDescent="0.25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</row>
    <row r="847" spans="2:54" x14ac:dyDescent="0.25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</row>
    <row r="848" spans="2:54" x14ac:dyDescent="0.25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</row>
    <row r="849" spans="2:54" x14ac:dyDescent="0.25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</row>
    <row r="850" spans="2:54" x14ac:dyDescent="0.25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</row>
    <row r="851" spans="2:54" x14ac:dyDescent="0.25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</row>
    <row r="852" spans="2:54" x14ac:dyDescent="0.25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</row>
    <row r="853" spans="2:54" x14ac:dyDescent="0.25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</row>
    <row r="854" spans="2:54" x14ac:dyDescent="0.25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</row>
    <row r="855" spans="2:54" x14ac:dyDescent="0.25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</row>
    <row r="856" spans="2:54" x14ac:dyDescent="0.25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</row>
    <row r="857" spans="2:54" x14ac:dyDescent="0.25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</row>
    <row r="858" spans="2:54" x14ac:dyDescent="0.25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</row>
    <row r="859" spans="2:54" x14ac:dyDescent="0.25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</row>
    <row r="860" spans="2:54" x14ac:dyDescent="0.25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</row>
    <row r="861" spans="2:54" x14ac:dyDescent="0.25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</row>
    <row r="862" spans="2:54" x14ac:dyDescent="0.25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</row>
    <row r="863" spans="2:54" x14ac:dyDescent="0.25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</row>
    <row r="864" spans="2:54" x14ac:dyDescent="0.25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</row>
    <row r="865" spans="2:54" x14ac:dyDescent="0.25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</row>
    <row r="866" spans="2:54" x14ac:dyDescent="0.25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</row>
    <row r="867" spans="2:54" x14ac:dyDescent="0.25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</row>
    <row r="868" spans="2:54" x14ac:dyDescent="0.25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</row>
    <row r="869" spans="2:54" x14ac:dyDescent="0.25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</row>
    <row r="870" spans="2:54" x14ac:dyDescent="0.25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</row>
    <row r="871" spans="2:54" x14ac:dyDescent="0.25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</row>
    <row r="872" spans="2:54" x14ac:dyDescent="0.25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</row>
    <row r="873" spans="2:54" x14ac:dyDescent="0.25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</row>
    <row r="874" spans="2:54" x14ac:dyDescent="0.25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</row>
    <row r="875" spans="2:54" x14ac:dyDescent="0.25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</row>
    <row r="876" spans="2:54" x14ac:dyDescent="0.25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</row>
    <row r="877" spans="2:54" x14ac:dyDescent="0.25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</row>
    <row r="878" spans="2:54" x14ac:dyDescent="0.25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</row>
    <row r="879" spans="2:54" x14ac:dyDescent="0.25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</row>
    <row r="880" spans="2:54" x14ac:dyDescent="0.25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</row>
    <row r="881" spans="2:54" x14ac:dyDescent="0.25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</row>
    <row r="882" spans="2:54" x14ac:dyDescent="0.25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</row>
    <row r="883" spans="2:54" x14ac:dyDescent="0.25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</row>
    <row r="884" spans="2:54" x14ac:dyDescent="0.25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</row>
    <row r="885" spans="2:54" x14ac:dyDescent="0.25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</row>
    <row r="886" spans="2:54" x14ac:dyDescent="0.25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</row>
    <row r="887" spans="2:54" x14ac:dyDescent="0.25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</row>
    <row r="888" spans="2:54" x14ac:dyDescent="0.25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</row>
    <row r="889" spans="2:54" x14ac:dyDescent="0.25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</row>
    <row r="890" spans="2:54" x14ac:dyDescent="0.25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</row>
    <row r="891" spans="2:54" x14ac:dyDescent="0.25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</row>
    <row r="892" spans="2:54" x14ac:dyDescent="0.25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</row>
    <row r="893" spans="2:54" x14ac:dyDescent="0.25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</row>
    <row r="894" spans="2:54" x14ac:dyDescent="0.25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</row>
    <row r="895" spans="2:54" x14ac:dyDescent="0.25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</row>
    <row r="896" spans="2:54" x14ac:dyDescent="0.25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</row>
    <row r="897" spans="2:54" x14ac:dyDescent="0.25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</row>
    <row r="898" spans="2:54" x14ac:dyDescent="0.25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</row>
    <row r="899" spans="2:54" x14ac:dyDescent="0.25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</row>
    <row r="900" spans="2:54" x14ac:dyDescent="0.25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</row>
    <row r="901" spans="2:54" x14ac:dyDescent="0.25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</row>
    <row r="902" spans="2:54" x14ac:dyDescent="0.25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</row>
    <row r="903" spans="2:54" x14ac:dyDescent="0.25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</row>
    <row r="904" spans="2:54" x14ac:dyDescent="0.25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</row>
    <row r="905" spans="2:54" x14ac:dyDescent="0.25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</row>
    <row r="906" spans="2:54" x14ac:dyDescent="0.25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</row>
    <row r="907" spans="2:54" x14ac:dyDescent="0.25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</row>
    <row r="908" spans="2:54" x14ac:dyDescent="0.25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</row>
    <row r="909" spans="2:54" x14ac:dyDescent="0.25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</row>
    <row r="910" spans="2:54" x14ac:dyDescent="0.25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</row>
    <row r="911" spans="2:54" x14ac:dyDescent="0.25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</row>
    <row r="912" spans="2:54" x14ac:dyDescent="0.25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</row>
    <row r="913" spans="2:54" x14ac:dyDescent="0.25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</row>
    <row r="914" spans="2:54" x14ac:dyDescent="0.25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</row>
    <row r="915" spans="2:54" x14ac:dyDescent="0.25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</row>
    <row r="916" spans="2:54" x14ac:dyDescent="0.25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</row>
    <row r="917" spans="2:54" x14ac:dyDescent="0.25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</row>
    <row r="918" spans="2:54" x14ac:dyDescent="0.25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</row>
    <row r="919" spans="2:54" x14ac:dyDescent="0.25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</row>
    <row r="920" spans="2:54" x14ac:dyDescent="0.25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</row>
    <row r="921" spans="2:54" x14ac:dyDescent="0.25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</row>
    <row r="922" spans="2:54" x14ac:dyDescent="0.25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</row>
    <row r="923" spans="2:54" x14ac:dyDescent="0.25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</row>
    <row r="924" spans="2:54" x14ac:dyDescent="0.25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</row>
    <row r="925" spans="2:54" x14ac:dyDescent="0.25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</row>
    <row r="926" spans="2:54" x14ac:dyDescent="0.25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</row>
    <row r="927" spans="2:54" x14ac:dyDescent="0.25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</row>
    <row r="928" spans="2:54" x14ac:dyDescent="0.25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</row>
    <row r="929" spans="2:54" x14ac:dyDescent="0.25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</row>
    <row r="930" spans="2:54" x14ac:dyDescent="0.25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</row>
    <row r="931" spans="2:54" x14ac:dyDescent="0.25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</row>
    <row r="932" spans="2:54" x14ac:dyDescent="0.25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</row>
    <row r="933" spans="2:54" x14ac:dyDescent="0.25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</row>
    <row r="934" spans="2:54" x14ac:dyDescent="0.25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</row>
    <row r="935" spans="2:54" x14ac:dyDescent="0.25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</row>
    <row r="936" spans="2:54" x14ac:dyDescent="0.25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</row>
    <row r="937" spans="2:54" x14ac:dyDescent="0.25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</row>
    <row r="938" spans="2:54" x14ac:dyDescent="0.25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</row>
    <row r="939" spans="2:54" x14ac:dyDescent="0.25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</row>
    <row r="940" spans="2:54" x14ac:dyDescent="0.25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</row>
    <row r="941" spans="2:54" x14ac:dyDescent="0.25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</row>
    <row r="942" spans="2:54" x14ac:dyDescent="0.25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</row>
    <row r="943" spans="2:54" x14ac:dyDescent="0.25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</row>
    <row r="944" spans="2:54" x14ac:dyDescent="0.25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</row>
    <row r="945" spans="2:54" x14ac:dyDescent="0.25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</row>
    <row r="946" spans="2:54" x14ac:dyDescent="0.25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</row>
    <row r="947" spans="2:54" x14ac:dyDescent="0.25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</row>
    <row r="948" spans="2:54" x14ac:dyDescent="0.25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</row>
    <row r="949" spans="2:54" x14ac:dyDescent="0.25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</row>
    <row r="950" spans="2:54" x14ac:dyDescent="0.25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</row>
    <row r="951" spans="2:54" x14ac:dyDescent="0.25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</row>
    <row r="952" spans="2:54" x14ac:dyDescent="0.25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</row>
    <row r="953" spans="2:54" x14ac:dyDescent="0.25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</row>
    <row r="954" spans="2:54" x14ac:dyDescent="0.25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</row>
    <row r="955" spans="2:54" x14ac:dyDescent="0.25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</row>
    <row r="956" spans="2:54" x14ac:dyDescent="0.25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</row>
    <row r="957" spans="2:54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</row>
    <row r="958" spans="2:54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</row>
    <row r="959" spans="2:54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</row>
    <row r="960" spans="2:54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</row>
    <row r="961" spans="2:54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</row>
    <row r="962" spans="2:54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</row>
    <row r="963" spans="2:54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</row>
    <row r="964" spans="2:54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</row>
    <row r="965" spans="2:54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</row>
    <row r="966" spans="2:54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</row>
    <row r="967" spans="2:54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</row>
    <row r="968" spans="2:54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</row>
    <row r="969" spans="2:54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</row>
    <row r="970" spans="2:54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</row>
    <row r="971" spans="2:54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</row>
    <row r="972" spans="2:54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</row>
    <row r="973" spans="2:54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</row>
    <row r="974" spans="2:54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</row>
    <row r="975" spans="2:54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</row>
    <row r="976" spans="2:54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</row>
    <row r="977" spans="2:54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</row>
    <row r="978" spans="2:54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</row>
    <row r="979" spans="2:54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</row>
    <row r="980" spans="2:54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</row>
    <row r="981" spans="2:54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</row>
    <row r="982" spans="2:54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</row>
    <row r="983" spans="2:54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</row>
    <row r="984" spans="2:54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</row>
    <row r="985" spans="2:54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</row>
    <row r="986" spans="2:54" x14ac:dyDescent="0.25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</row>
    <row r="987" spans="2:54" x14ac:dyDescent="0.25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</row>
    <row r="988" spans="2:54" x14ac:dyDescent="0.25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</row>
    <row r="989" spans="2:54" x14ac:dyDescent="0.25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</row>
    <row r="990" spans="2:54" x14ac:dyDescent="0.25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</row>
    <row r="991" spans="2:54" x14ac:dyDescent="0.25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</row>
    <row r="992" spans="2:54" x14ac:dyDescent="0.25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</row>
    <row r="993" spans="2:54" x14ac:dyDescent="0.25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</row>
    <row r="994" spans="2:54" x14ac:dyDescent="0.25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</row>
    <row r="995" spans="2:54" x14ac:dyDescent="0.25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</row>
    <row r="996" spans="2:54" x14ac:dyDescent="0.25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</row>
    <row r="997" spans="2:54" x14ac:dyDescent="0.25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</row>
    <row r="998" spans="2:54" x14ac:dyDescent="0.25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</row>
    <row r="999" spans="2:54" x14ac:dyDescent="0.25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</row>
    <row r="1000" spans="2:54" x14ac:dyDescent="0.25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</row>
    <row r="1001" spans="2:54" x14ac:dyDescent="0.25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</row>
    <row r="1002" spans="2:54" x14ac:dyDescent="0.25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</row>
    <row r="1003" spans="2:54" x14ac:dyDescent="0.25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</row>
    <row r="1004" spans="2:54" x14ac:dyDescent="0.25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</row>
    <row r="1005" spans="2:54" x14ac:dyDescent="0.25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</row>
    <row r="1006" spans="2:54" x14ac:dyDescent="0.25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</row>
    <row r="1007" spans="2:54" x14ac:dyDescent="0.25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</row>
    <row r="1008" spans="2:54" x14ac:dyDescent="0.25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</row>
    <row r="1009" spans="2:54" x14ac:dyDescent="0.25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</row>
    <row r="1010" spans="2:54" x14ac:dyDescent="0.25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</row>
    <row r="1011" spans="2:54" x14ac:dyDescent="0.25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</row>
    <row r="1012" spans="2:54" x14ac:dyDescent="0.25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</row>
    <row r="1013" spans="2:54" x14ac:dyDescent="0.25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</row>
    <row r="1014" spans="2:54" x14ac:dyDescent="0.25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</row>
    <row r="1015" spans="2:54" x14ac:dyDescent="0.25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</row>
    <row r="1016" spans="2:54" x14ac:dyDescent="0.25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</row>
    <row r="1017" spans="2:54" x14ac:dyDescent="0.25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</row>
    <row r="1018" spans="2:54" x14ac:dyDescent="0.25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</row>
    <row r="1019" spans="2:54" x14ac:dyDescent="0.25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</row>
    <row r="1020" spans="2:54" x14ac:dyDescent="0.25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</row>
    <row r="1021" spans="2:54" x14ac:dyDescent="0.25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</row>
    <row r="1022" spans="2:54" x14ac:dyDescent="0.25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</row>
    <row r="1023" spans="2:54" x14ac:dyDescent="0.25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</row>
    <row r="1024" spans="2:54" x14ac:dyDescent="0.25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</row>
    <row r="1025" spans="2:54" x14ac:dyDescent="0.25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</row>
    <row r="1026" spans="2:54" x14ac:dyDescent="0.25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</row>
    <row r="1027" spans="2:54" x14ac:dyDescent="0.25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</row>
    <row r="1028" spans="2:54" x14ac:dyDescent="0.25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</row>
    <row r="1029" spans="2:54" x14ac:dyDescent="0.25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</row>
    <row r="1030" spans="2:54" x14ac:dyDescent="0.25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</row>
    <row r="1031" spans="2:54" x14ac:dyDescent="0.25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</row>
    <row r="1032" spans="2:54" x14ac:dyDescent="0.25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</row>
    <row r="1033" spans="2:54" x14ac:dyDescent="0.25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</row>
    <row r="1034" spans="2:54" x14ac:dyDescent="0.25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</row>
    <row r="1035" spans="2:54" x14ac:dyDescent="0.25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</row>
    <row r="1036" spans="2:54" x14ac:dyDescent="0.25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</row>
    <row r="1037" spans="2:54" x14ac:dyDescent="0.25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</row>
    <row r="1038" spans="2:54" x14ac:dyDescent="0.25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</row>
    <row r="1039" spans="2:54" x14ac:dyDescent="0.25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</row>
    <row r="1040" spans="2:54" x14ac:dyDescent="0.25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</row>
    <row r="1041" spans="2:54" x14ac:dyDescent="0.25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</row>
    <row r="1042" spans="2:54" x14ac:dyDescent="0.25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</row>
    <row r="1043" spans="2:54" x14ac:dyDescent="0.25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</row>
    <row r="1044" spans="2:54" x14ac:dyDescent="0.25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</row>
    <row r="1045" spans="2:54" x14ac:dyDescent="0.25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</row>
    <row r="1046" spans="2:54" x14ac:dyDescent="0.25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</row>
    <row r="1047" spans="2:54" x14ac:dyDescent="0.25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</row>
    <row r="1048" spans="2:54" x14ac:dyDescent="0.25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</row>
    <row r="1049" spans="2:54" x14ac:dyDescent="0.25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</row>
    <row r="1050" spans="2:54" x14ac:dyDescent="0.25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</row>
    <row r="1051" spans="2:54" x14ac:dyDescent="0.25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</row>
    <row r="1052" spans="2:54" x14ac:dyDescent="0.25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</row>
    <row r="1053" spans="2:54" x14ac:dyDescent="0.25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</row>
    <row r="1054" spans="2:54" x14ac:dyDescent="0.25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</row>
    <row r="1055" spans="2:54" x14ac:dyDescent="0.25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</row>
    <row r="1056" spans="2:54" x14ac:dyDescent="0.25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</row>
    <row r="1057" spans="2:54" x14ac:dyDescent="0.25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</row>
    <row r="1058" spans="2:54" x14ac:dyDescent="0.25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</row>
    <row r="1059" spans="2:54" x14ac:dyDescent="0.25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</row>
    <row r="1060" spans="2:54" x14ac:dyDescent="0.25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</row>
    <row r="1061" spans="2:54" x14ac:dyDescent="0.25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</row>
    <row r="1062" spans="2:54" x14ac:dyDescent="0.25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</row>
    <row r="1063" spans="2:54" x14ac:dyDescent="0.25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</row>
    <row r="1064" spans="2:54" x14ac:dyDescent="0.25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</row>
    <row r="1065" spans="2:54" x14ac:dyDescent="0.25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</row>
    <row r="1066" spans="2:54" x14ac:dyDescent="0.25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</row>
    <row r="1067" spans="2:54" x14ac:dyDescent="0.25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</row>
    <row r="1068" spans="2:54" x14ac:dyDescent="0.25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</row>
    <row r="1069" spans="2:54" x14ac:dyDescent="0.25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</row>
    <row r="1070" spans="2:54" x14ac:dyDescent="0.25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</row>
    <row r="1071" spans="2:54" x14ac:dyDescent="0.25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</row>
    <row r="1072" spans="2:54" x14ac:dyDescent="0.25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</row>
    <row r="1073" spans="2:54" x14ac:dyDescent="0.25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</row>
    <row r="1074" spans="2:54" x14ac:dyDescent="0.25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</row>
    <row r="1075" spans="2:54" x14ac:dyDescent="0.25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</row>
    <row r="1076" spans="2:54" x14ac:dyDescent="0.25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</row>
    <row r="1077" spans="2:54" x14ac:dyDescent="0.25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</row>
    <row r="1078" spans="2:54" x14ac:dyDescent="0.25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</row>
    <row r="1079" spans="2:54" x14ac:dyDescent="0.25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</row>
    <row r="1080" spans="2:54" x14ac:dyDescent="0.25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</row>
    <row r="1081" spans="2:54" x14ac:dyDescent="0.25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</row>
    <row r="1082" spans="2:54" x14ac:dyDescent="0.25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</row>
    <row r="1083" spans="2:54" x14ac:dyDescent="0.25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</row>
    <row r="1084" spans="2:54" x14ac:dyDescent="0.25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</row>
    <row r="1085" spans="2:54" x14ac:dyDescent="0.25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</row>
    <row r="1086" spans="2:54" x14ac:dyDescent="0.25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</row>
    <row r="1087" spans="2:54" x14ac:dyDescent="0.25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</row>
    <row r="1088" spans="2:54" x14ac:dyDescent="0.25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</row>
    <row r="1089" spans="2:54" x14ac:dyDescent="0.25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</row>
    <row r="1090" spans="2:54" x14ac:dyDescent="0.25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</row>
    <row r="1091" spans="2:54" x14ac:dyDescent="0.25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</row>
    <row r="1092" spans="2:54" x14ac:dyDescent="0.25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</row>
    <row r="1093" spans="2:54" x14ac:dyDescent="0.25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</row>
    <row r="1094" spans="2:54" x14ac:dyDescent="0.25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</row>
    <row r="1095" spans="2:54" x14ac:dyDescent="0.25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</row>
    <row r="1096" spans="2:54" x14ac:dyDescent="0.25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</row>
    <row r="1097" spans="2:54" x14ac:dyDescent="0.25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</row>
    <row r="1098" spans="2:54" x14ac:dyDescent="0.25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</row>
    <row r="1099" spans="2:54" x14ac:dyDescent="0.25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</row>
    <row r="1100" spans="2:54" x14ac:dyDescent="0.25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</row>
    <row r="1101" spans="2:54" x14ac:dyDescent="0.25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</row>
    <row r="1102" spans="2:54" x14ac:dyDescent="0.25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</row>
    <row r="1103" spans="2:54" x14ac:dyDescent="0.25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</row>
    <row r="1104" spans="2:54" x14ac:dyDescent="0.25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</row>
    <row r="1105" spans="2:54" x14ac:dyDescent="0.25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</row>
    <row r="1106" spans="2:54" x14ac:dyDescent="0.25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</row>
    <row r="1107" spans="2:54" x14ac:dyDescent="0.25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</row>
    <row r="1108" spans="2:54" x14ac:dyDescent="0.25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</row>
    <row r="1109" spans="2:54" x14ac:dyDescent="0.25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</row>
    <row r="1110" spans="2:54" x14ac:dyDescent="0.25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</row>
    <row r="1111" spans="2:54" x14ac:dyDescent="0.25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</row>
    <row r="1112" spans="2:54" x14ac:dyDescent="0.25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</row>
    <row r="1113" spans="2:54" x14ac:dyDescent="0.25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</row>
    <row r="1114" spans="2:54" x14ac:dyDescent="0.25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</row>
    <row r="1115" spans="2:54" x14ac:dyDescent="0.25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</row>
    <row r="1116" spans="2:54" x14ac:dyDescent="0.25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</row>
    <row r="1117" spans="2:54" x14ac:dyDescent="0.25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</row>
    <row r="1118" spans="2:54" x14ac:dyDescent="0.25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</row>
    <row r="1119" spans="2:54" x14ac:dyDescent="0.25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</row>
    <row r="1120" spans="2:54" x14ac:dyDescent="0.25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</row>
    <row r="1121" spans="2:54" x14ac:dyDescent="0.25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</row>
    <row r="1122" spans="2:54" x14ac:dyDescent="0.25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</row>
    <row r="1123" spans="2:54" x14ac:dyDescent="0.25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</row>
    <row r="1124" spans="2:54" x14ac:dyDescent="0.25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</row>
    <row r="1125" spans="2:54" x14ac:dyDescent="0.25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</row>
    <row r="1126" spans="2:54" x14ac:dyDescent="0.25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</row>
    <row r="1127" spans="2:54" x14ac:dyDescent="0.25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</row>
    <row r="1128" spans="2:54" x14ac:dyDescent="0.25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</row>
    <row r="1129" spans="2:54" x14ac:dyDescent="0.25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</row>
    <row r="1130" spans="2:54" x14ac:dyDescent="0.25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</row>
    <row r="1131" spans="2:54" x14ac:dyDescent="0.25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</row>
    <row r="1132" spans="2:54" x14ac:dyDescent="0.25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</row>
    <row r="1133" spans="2:54" x14ac:dyDescent="0.25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</row>
    <row r="1134" spans="2:54" x14ac:dyDescent="0.25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</row>
    <row r="1135" spans="2:54" x14ac:dyDescent="0.25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</row>
    <row r="1136" spans="2:54" x14ac:dyDescent="0.25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</row>
    <row r="1137" spans="2:54" x14ac:dyDescent="0.25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</row>
    <row r="1138" spans="2:54" x14ac:dyDescent="0.25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</row>
    <row r="1139" spans="2:54" x14ac:dyDescent="0.25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</row>
    <row r="1140" spans="2:54" x14ac:dyDescent="0.25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</row>
    <row r="1141" spans="2:54" x14ac:dyDescent="0.25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</row>
    <row r="1142" spans="2:54" x14ac:dyDescent="0.25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</row>
    <row r="1143" spans="2:54" x14ac:dyDescent="0.25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</row>
    <row r="1144" spans="2:54" x14ac:dyDescent="0.25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</row>
    <row r="1145" spans="2:54" x14ac:dyDescent="0.25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</row>
    <row r="1146" spans="2:54" x14ac:dyDescent="0.25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</row>
    <row r="1147" spans="2:54" x14ac:dyDescent="0.25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</row>
    <row r="1148" spans="2:54" x14ac:dyDescent="0.25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</row>
    <row r="1149" spans="2:54" x14ac:dyDescent="0.25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</row>
    <row r="1150" spans="2:54" x14ac:dyDescent="0.25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</row>
    <row r="1151" spans="2:54" x14ac:dyDescent="0.25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</row>
    <row r="1152" spans="2:54" x14ac:dyDescent="0.25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</row>
    <row r="1153" spans="2:54" x14ac:dyDescent="0.25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</row>
    <row r="1154" spans="2:54" x14ac:dyDescent="0.25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</row>
    <row r="1155" spans="2:54" x14ac:dyDescent="0.25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</row>
    <row r="1156" spans="2:54" x14ac:dyDescent="0.25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</row>
    <row r="1157" spans="2:54" x14ac:dyDescent="0.25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</row>
    <row r="1158" spans="2:54" x14ac:dyDescent="0.25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</row>
    <row r="1159" spans="2:54" x14ac:dyDescent="0.25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</row>
    <row r="1160" spans="2:54" x14ac:dyDescent="0.25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</row>
    <row r="1161" spans="2:54" x14ac:dyDescent="0.25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</row>
    <row r="1162" spans="2:54" x14ac:dyDescent="0.25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</row>
    <row r="1163" spans="2:54" x14ac:dyDescent="0.25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</row>
    <row r="1164" spans="2:54" x14ac:dyDescent="0.25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</row>
    <row r="1165" spans="2:54" x14ac:dyDescent="0.25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</row>
    <row r="1166" spans="2:54" x14ac:dyDescent="0.25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</row>
    <row r="1167" spans="2:54" x14ac:dyDescent="0.25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</row>
    <row r="1168" spans="2:54" x14ac:dyDescent="0.25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</row>
    <row r="1169" spans="2:54" x14ac:dyDescent="0.25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</row>
    <row r="1170" spans="2:54" x14ac:dyDescent="0.25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</row>
    <row r="1171" spans="2:54" x14ac:dyDescent="0.25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</row>
    <row r="1172" spans="2:54" x14ac:dyDescent="0.25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</row>
    <row r="1173" spans="2:54" x14ac:dyDescent="0.25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</row>
    <row r="1174" spans="2:54" x14ac:dyDescent="0.25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</row>
    <row r="1175" spans="2:54" x14ac:dyDescent="0.25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</row>
    <row r="1176" spans="2:54" x14ac:dyDescent="0.25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</row>
    <row r="1177" spans="2:54" x14ac:dyDescent="0.25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</row>
    <row r="1178" spans="2:54" x14ac:dyDescent="0.25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</row>
    <row r="1179" spans="2:54" x14ac:dyDescent="0.25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</row>
    <row r="1180" spans="2:54" x14ac:dyDescent="0.25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</row>
    <row r="1181" spans="2:54" x14ac:dyDescent="0.25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</row>
    <row r="1182" spans="2:54" x14ac:dyDescent="0.25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</row>
    <row r="1183" spans="2:54" x14ac:dyDescent="0.25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</row>
    <row r="1184" spans="2:54" x14ac:dyDescent="0.25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</row>
    <row r="1185" spans="2:54" x14ac:dyDescent="0.25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</row>
    <row r="1186" spans="2:54" x14ac:dyDescent="0.25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</row>
    <row r="1187" spans="2:54" x14ac:dyDescent="0.25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</row>
    <row r="1188" spans="2:54" x14ac:dyDescent="0.25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</row>
    <row r="1189" spans="2:54" x14ac:dyDescent="0.25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</row>
    <row r="1190" spans="2:54" x14ac:dyDescent="0.25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</row>
    <row r="1191" spans="2:54" x14ac:dyDescent="0.25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</row>
    <row r="1192" spans="2:54" x14ac:dyDescent="0.25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</row>
    <row r="1193" spans="2:54" x14ac:dyDescent="0.25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</row>
    <row r="1194" spans="2:54" x14ac:dyDescent="0.25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</row>
    <row r="1195" spans="2:54" x14ac:dyDescent="0.25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</row>
    <row r="1196" spans="2:54" x14ac:dyDescent="0.25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</row>
    <row r="1197" spans="2:54" x14ac:dyDescent="0.25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</row>
    <row r="1198" spans="2:54" x14ac:dyDescent="0.25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</row>
    <row r="1199" spans="2:54" x14ac:dyDescent="0.25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</row>
    <row r="1200" spans="2:54" x14ac:dyDescent="0.25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</row>
    <row r="1201" spans="2:54" x14ac:dyDescent="0.25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</row>
    <row r="1202" spans="2:54" x14ac:dyDescent="0.25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</row>
    <row r="1203" spans="2:54" x14ac:dyDescent="0.25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</row>
    <row r="1204" spans="2:54" x14ac:dyDescent="0.25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</row>
    <row r="1205" spans="2:54" x14ac:dyDescent="0.25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</row>
    <row r="1206" spans="2:54" x14ac:dyDescent="0.25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</row>
    <row r="1207" spans="2:54" x14ac:dyDescent="0.25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</row>
    <row r="1208" spans="2:54" x14ac:dyDescent="0.25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</row>
    <row r="1209" spans="2:54" x14ac:dyDescent="0.25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</row>
    <row r="1210" spans="2:54" x14ac:dyDescent="0.25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</row>
    <row r="1211" spans="2:54" x14ac:dyDescent="0.25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</row>
    <row r="1212" spans="2:54" x14ac:dyDescent="0.25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</row>
    <row r="1213" spans="2:54" x14ac:dyDescent="0.25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</row>
    <row r="1214" spans="2:54" x14ac:dyDescent="0.25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</row>
    <row r="1215" spans="2:54" x14ac:dyDescent="0.25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</row>
    <row r="1216" spans="2:54" x14ac:dyDescent="0.25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</row>
    <row r="1217" spans="2:54" x14ac:dyDescent="0.25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</row>
    <row r="1218" spans="2:54" x14ac:dyDescent="0.25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</row>
    <row r="1219" spans="2:54" x14ac:dyDescent="0.25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</row>
    <row r="1220" spans="2:54" x14ac:dyDescent="0.25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</row>
    <row r="1221" spans="2:54" x14ac:dyDescent="0.25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</row>
    <row r="1222" spans="2:54" x14ac:dyDescent="0.25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</row>
    <row r="1223" spans="2:54" x14ac:dyDescent="0.25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</row>
    <row r="1224" spans="2:54" x14ac:dyDescent="0.25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</row>
    <row r="1225" spans="2:54" x14ac:dyDescent="0.25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</row>
    <row r="1226" spans="2:54" x14ac:dyDescent="0.25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</row>
    <row r="1227" spans="2:54" x14ac:dyDescent="0.25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</row>
    <row r="1228" spans="2:54" x14ac:dyDescent="0.25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</row>
    <row r="1229" spans="2:54" x14ac:dyDescent="0.25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</row>
    <row r="1230" spans="2:54" x14ac:dyDescent="0.25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</row>
    <row r="1231" spans="2:54" x14ac:dyDescent="0.25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</row>
    <row r="1232" spans="2:54" x14ac:dyDescent="0.25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</row>
    <row r="1233" spans="2:54" x14ac:dyDescent="0.25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</row>
    <row r="1234" spans="2:54" x14ac:dyDescent="0.25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</row>
    <row r="1235" spans="2:54" x14ac:dyDescent="0.25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</row>
    <row r="1236" spans="2:54" x14ac:dyDescent="0.25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</row>
    <row r="1237" spans="2:54" x14ac:dyDescent="0.25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</row>
    <row r="1238" spans="2:54" x14ac:dyDescent="0.25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</row>
    <row r="1239" spans="2:54" x14ac:dyDescent="0.25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</row>
    <row r="1240" spans="2:54" x14ac:dyDescent="0.25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</row>
    <row r="1241" spans="2:54" x14ac:dyDescent="0.25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</row>
    <row r="1242" spans="2:54" x14ac:dyDescent="0.25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</row>
    <row r="1243" spans="2:54" x14ac:dyDescent="0.25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</row>
    <row r="1244" spans="2:54" x14ac:dyDescent="0.25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</row>
    <row r="1245" spans="2:54" x14ac:dyDescent="0.25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</row>
    <row r="1246" spans="2:54" x14ac:dyDescent="0.25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</row>
    <row r="1247" spans="2:54" x14ac:dyDescent="0.25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</row>
    <row r="1248" spans="2:54" x14ac:dyDescent="0.25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</row>
    <row r="1249" spans="2:54" x14ac:dyDescent="0.25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</row>
    <row r="1250" spans="2:54" x14ac:dyDescent="0.25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</row>
    <row r="1251" spans="2:54" x14ac:dyDescent="0.25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</row>
    <row r="1252" spans="2:54" x14ac:dyDescent="0.25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</row>
    <row r="1253" spans="2:54" x14ac:dyDescent="0.25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</row>
    <row r="1254" spans="2:54" x14ac:dyDescent="0.25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</row>
    <row r="1255" spans="2:54" x14ac:dyDescent="0.25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</row>
    <row r="1256" spans="2:54" x14ac:dyDescent="0.25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</row>
    <row r="1257" spans="2:54" x14ac:dyDescent="0.25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</row>
    <row r="1258" spans="2:54" x14ac:dyDescent="0.25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</row>
    <row r="1259" spans="2:54" x14ac:dyDescent="0.25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</row>
    <row r="1260" spans="2:54" x14ac:dyDescent="0.25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</row>
    <row r="1261" spans="2:54" x14ac:dyDescent="0.25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</row>
    <row r="1262" spans="2:54" x14ac:dyDescent="0.25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</row>
    <row r="1263" spans="2:54" x14ac:dyDescent="0.25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</row>
    <row r="1264" spans="2:54" x14ac:dyDescent="0.25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</row>
    <row r="1265" spans="2:54" x14ac:dyDescent="0.25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</row>
    <row r="1266" spans="2:54" x14ac:dyDescent="0.25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</row>
    <row r="1267" spans="2:54" x14ac:dyDescent="0.25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</row>
    <row r="1268" spans="2:54" x14ac:dyDescent="0.25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</row>
    <row r="1269" spans="2:54" x14ac:dyDescent="0.25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</row>
    <row r="1270" spans="2:54" x14ac:dyDescent="0.25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</row>
    <row r="1271" spans="2:54" x14ac:dyDescent="0.25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</row>
    <row r="1272" spans="2:54" x14ac:dyDescent="0.25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</row>
    <row r="1273" spans="2:54" x14ac:dyDescent="0.25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</row>
    <row r="1274" spans="2:54" x14ac:dyDescent="0.25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</row>
    <row r="1275" spans="2:54" x14ac:dyDescent="0.25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</row>
    <row r="1276" spans="2:54" x14ac:dyDescent="0.25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</row>
    <row r="1277" spans="2:54" x14ac:dyDescent="0.25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</row>
    <row r="1278" spans="2:54" x14ac:dyDescent="0.25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</row>
    <row r="1279" spans="2:54" x14ac:dyDescent="0.25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</row>
    <row r="1280" spans="2:54" x14ac:dyDescent="0.25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</row>
    <row r="1281" spans="2:54" x14ac:dyDescent="0.25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</row>
    <row r="1282" spans="2:54" x14ac:dyDescent="0.25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</row>
    <row r="1283" spans="2:54" x14ac:dyDescent="0.25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</row>
    <row r="1284" spans="2:54" x14ac:dyDescent="0.25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</row>
    <row r="1285" spans="2:54" x14ac:dyDescent="0.25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</row>
    <row r="1286" spans="2:54" x14ac:dyDescent="0.25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</row>
    <row r="1287" spans="2:54" x14ac:dyDescent="0.25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</row>
    <row r="1288" spans="2:54" x14ac:dyDescent="0.25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</row>
    <row r="1289" spans="2:54" x14ac:dyDescent="0.25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</row>
    <row r="1290" spans="2:54" x14ac:dyDescent="0.25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</row>
    <row r="1291" spans="2:54" x14ac:dyDescent="0.25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</row>
    <row r="1292" spans="2:54" x14ac:dyDescent="0.25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</row>
    <row r="1293" spans="2:54" x14ac:dyDescent="0.25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</row>
    <row r="1294" spans="2:54" x14ac:dyDescent="0.25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</row>
    <row r="1295" spans="2:54" x14ac:dyDescent="0.25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</row>
    <row r="1296" spans="2:54" x14ac:dyDescent="0.25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</row>
    <row r="1297" spans="2:54" x14ac:dyDescent="0.25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</row>
    <row r="1298" spans="2:54" x14ac:dyDescent="0.25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</row>
    <row r="1299" spans="2:54" x14ac:dyDescent="0.25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</row>
    <row r="1300" spans="2:54" x14ac:dyDescent="0.25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</row>
    <row r="1301" spans="2:54" x14ac:dyDescent="0.25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</row>
    <row r="1302" spans="2:54" x14ac:dyDescent="0.25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</row>
    <row r="1303" spans="2:54" x14ac:dyDescent="0.25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</row>
    <row r="1304" spans="2:54" x14ac:dyDescent="0.25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</row>
    <row r="1305" spans="2:54" x14ac:dyDescent="0.25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</row>
    <row r="1306" spans="2:54" x14ac:dyDescent="0.25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</row>
    <row r="1307" spans="2:54" x14ac:dyDescent="0.25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</row>
    <row r="1308" spans="2:54" x14ac:dyDescent="0.25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</row>
    <row r="1309" spans="2:54" x14ac:dyDescent="0.25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</row>
    <row r="1310" spans="2:54" x14ac:dyDescent="0.25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</row>
    <row r="1311" spans="2:54" x14ac:dyDescent="0.25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</row>
    <row r="1312" spans="2:54" x14ac:dyDescent="0.25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</row>
    <row r="1313" spans="2:54" x14ac:dyDescent="0.25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</row>
    <row r="1314" spans="2:54" x14ac:dyDescent="0.25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</row>
    <row r="1315" spans="2:54" x14ac:dyDescent="0.25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</row>
    <row r="1316" spans="2:54" x14ac:dyDescent="0.25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</row>
    <row r="1317" spans="2:54" x14ac:dyDescent="0.25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</row>
    <row r="1318" spans="2:54" x14ac:dyDescent="0.25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</row>
    <row r="1319" spans="2:54" x14ac:dyDescent="0.25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</row>
    <row r="1320" spans="2:54" x14ac:dyDescent="0.25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</row>
    <row r="1321" spans="2:54" x14ac:dyDescent="0.25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</row>
    <row r="1322" spans="2:54" x14ac:dyDescent="0.25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</row>
    <row r="1323" spans="2:54" x14ac:dyDescent="0.25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</row>
    <row r="1324" spans="2:54" x14ac:dyDescent="0.25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</row>
    <row r="1325" spans="2:54" x14ac:dyDescent="0.25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</row>
    <row r="1326" spans="2:54" x14ac:dyDescent="0.25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</row>
    <row r="1327" spans="2:54" x14ac:dyDescent="0.25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</row>
    <row r="1328" spans="2:54" x14ac:dyDescent="0.25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</row>
    <row r="1329" spans="2:54" x14ac:dyDescent="0.25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</row>
    <row r="1330" spans="2:54" x14ac:dyDescent="0.25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</row>
    <row r="1331" spans="2:54" x14ac:dyDescent="0.25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</row>
    <row r="1332" spans="2:54" x14ac:dyDescent="0.25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</row>
    <row r="1333" spans="2:54" x14ac:dyDescent="0.25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</row>
    <row r="1334" spans="2:54" x14ac:dyDescent="0.25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</row>
    <row r="1335" spans="2:54" x14ac:dyDescent="0.25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</row>
    <row r="1336" spans="2:54" x14ac:dyDescent="0.25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</row>
    <row r="1337" spans="2:54" x14ac:dyDescent="0.25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</row>
    <row r="1338" spans="2:54" x14ac:dyDescent="0.25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</row>
    <row r="1339" spans="2:54" x14ac:dyDescent="0.25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</row>
    <row r="1340" spans="2:54" x14ac:dyDescent="0.25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</row>
    <row r="1341" spans="2:54" x14ac:dyDescent="0.25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</row>
    <row r="1342" spans="2:54" x14ac:dyDescent="0.25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</row>
    <row r="1343" spans="2:54" x14ac:dyDescent="0.25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</row>
    <row r="1344" spans="2:54" x14ac:dyDescent="0.25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</row>
    <row r="1345" spans="2:54" x14ac:dyDescent="0.25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</row>
    <row r="1346" spans="2:54" x14ac:dyDescent="0.25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</row>
    <row r="1347" spans="2:54" x14ac:dyDescent="0.25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</row>
    <row r="1348" spans="2:54" x14ac:dyDescent="0.25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</row>
    <row r="1349" spans="2:54" x14ac:dyDescent="0.25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</row>
    <row r="1350" spans="2:54" x14ac:dyDescent="0.25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</row>
    <row r="1351" spans="2:54" x14ac:dyDescent="0.25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</row>
    <row r="1352" spans="2:54" x14ac:dyDescent="0.25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</row>
    <row r="1353" spans="2:54" x14ac:dyDescent="0.25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</row>
    <row r="1354" spans="2:54" x14ac:dyDescent="0.25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</row>
    <row r="1355" spans="2:54" x14ac:dyDescent="0.25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</row>
    <row r="1356" spans="2:54" x14ac:dyDescent="0.25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</row>
    <row r="1357" spans="2:54" x14ac:dyDescent="0.25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</row>
    <row r="1358" spans="2:54" x14ac:dyDescent="0.25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</row>
    <row r="1359" spans="2:54" x14ac:dyDescent="0.25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</row>
    <row r="1360" spans="2:54" x14ac:dyDescent="0.25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</row>
    <row r="1361" spans="2:54" x14ac:dyDescent="0.25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</row>
    <row r="1362" spans="2:54" x14ac:dyDescent="0.25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</row>
    <row r="1363" spans="2:54" x14ac:dyDescent="0.25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</row>
    <row r="1364" spans="2:54" x14ac:dyDescent="0.25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</row>
    <row r="1365" spans="2:54" x14ac:dyDescent="0.25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</row>
    <row r="1366" spans="2:54" x14ac:dyDescent="0.25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</row>
    <row r="1367" spans="2:54" x14ac:dyDescent="0.25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</row>
    <row r="1368" spans="2:54" x14ac:dyDescent="0.25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</row>
    <row r="1369" spans="2:54" x14ac:dyDescent="0.25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</row>
    <row r="1370" spans="2:54" x14ac:dyDescent="0.25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</row>
    <row r="1371" spans="2:54" x14ac:dyDescent="0.25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</row>
    <row r="1372" spans="2:54" x14ac:dyDescent="0.25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</row>
    <row r="1373" spans="2:54" x14ac:dyDescent="0.25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</row>
    <row r="1374" spans="2:54" x14ac:dyDescent="0.25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</row>
    <row r="1375" spans="2:54" x14ac:dyDescent="0.25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</row>
    <row r="1376" spans="2:54" x14ac:dyDescent="0.25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</row>
    <row r="1377" spans="2:54" x14ac:dyDescent="0.25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</row>
    <row r="1378" spans="2:54" x14ac:dyDescent="0.25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</row>
    <row r="1379" spans="2:54" x14ac:dyDescent="0.25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</row>
    <row r="1380" spans="2:54" x14ac:dyDescent="0.25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</row>
    <row r="1381" spans="2:54" x14ac:dyDescent="0.25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</row>
    <row r="1382" spans="2:54" x14ac:dyDescent="0.25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</row>
    <row r="1383" spans="2:54" x14ac:dyDescent="0.25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</row>
    <row r="1384" spans="2:54" x14ac:dyDescent="0.25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</row>
    <row r="1385" spans="2:54" x14ac:dyDescent="0.25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</row>
    <row r="1386" spans="2:54" x14ac:dyDescent="0.25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</row>
    <row r="1387" spans="2:54" x14ac:dyDescent="0.25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</row>
    <row r="1388" spans="2:54" x14ac:dyDescent="0.25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</row>
    <row r="1389" spans="2:54" x14ac:dyDescent="0.25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</row>
    <row r="1390" spans="2:54" x14ac:dyDescent="0.25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</row>
    <row r="1391" spans="2:54" x14ac:dyDescent="0.25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</row>
    <row r="1392" spans="2:54" x14ac:dyDescent="0.25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</row>
    <row r="1393" spans="2:54" x14ac:dyDescent="0.25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</row>
    <row r="1394" spans="2:54" x14ac:dyDescent="0.25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</row>
    <row r="1395" spans="2:54" x14ac:dyDescent="0.25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</row>
    <row r="1396" spans="2:54" x14ac:dyDescent="0.25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</row>
    <row r="1397" spans="2:54" x14ac:dyDescent="0.25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</row>
    <row r="1398" spans="2:54" x14ac:dyDescent="0.25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</row>
    <row r="1399" spans="2:54" x14ac:dyDescent="0.25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</row>
    <row r="1400" spans="2:54" x14ac:dyDescent="0.25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</row>
    <row r="1401" spans="2:54" x14ac:dyDescent="0.25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</row>
    <row r="1402" spans="2:54" x14ac:dyDescent="0.25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</row>
    <row r="1403" spans="2:54" x14ac:dyDescent="0.25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</row>
    <row r="1404" spans="2:54" x14ac:dyDescent="0.25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</row>
    <row r="1405" spans="2:54" x14ac:dyDescent="0.25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</row>
    <row r="1406" spans="2:54" x14ac:dyDescent="0.25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</row>
    <row r="1407" spans="2:54" x14ac:dyDescent="0.25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</row>
    <row r="1408" spans="2:54" x14ac:dyDescent="0.25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</row>
    <row r="1409" spans="2:54" x14ac:dyDescent="0.25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</row>
    <row r="1410" spans="2:54" x14ac:dyDescent="0.25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</row>
    <row r="1411" spans="2:54" x14ac:dyDescent="0.25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</row>
    <row r="1412" spans="2:54" x14ac:dyDescent="0.25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</row>
    <row r="1413" spans="2:54" x14ac:dyDescent="0.25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</row>
    <row r="1414" spans="2:54" x14ac:dyDescent="0.25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</row>
    <row r="1415" spans="2:54" x14ac:dyDescent="0.25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</row>
    <row r="1416" spans="2:54" x14ac:dyDescent="0.25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</row>
    <row r="1417" spans="2:54" x14ac:dyDescent="0.25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</row>
    <row r="1418" spans="2:54" x14ac:dyDescent="0.25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</row>
    <row r="1419" spans="2:54" x14ac:dyDescent="0.25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</row>
    <row r="1420" spans="2:54" x14ac:dyDescent="0.25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</row>
    <row r="1421" spans="2:54" x14ac:dyDescent="0.25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</row>
    <row r="1422" spans="2:54" x14ac:dyDescent="0.25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</row>
    <row r="1423" spans="2:54" x14ac:dyDescent="0.25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</row>
    <row r="1424" spans="2:54" x14ac:dyDescent="0.25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</row>
    <row r="1425" spans="2:54" x14ac:dyDescent="0.25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</row>
    <row r="1426" spans="2:54" x14ac:dyDescent="0.25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</row>
    <row r="1427" spans="2:54" x14ac:dyDescent="0.25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</row>
    <row r="1428" spans="2:54" x14ac:dyDescent="0.25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</row>
    <row r="1429" spans="2:54" x14ac:dyDescent="0.25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</row>
    <row r="1430" spans="2:54" x14ac:dyDescent="0.25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</row>
    <row r="1431" spans="2:54" x14ac:dyDescent="0.25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</row>
    <row r="1432" spans="2:54" x14ac:dyDescent="0.25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</row>
    <row r="1433" spans="2:54" x14ac:dyDescent="0.25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</row>
    <row r="1434" spans="2:54" x14ac:dyDescent="0.25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</row>
    <row r="1435" spans="2:54" x14ac:dyDescent="0.25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</row>
    <row r="1436" spans="2:54" x14ac:dyDescent="0.25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</row>
    <row r="1437" spans="2:54" x14ac:dyDescent="0.25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</row>
    <row r="1438" spans="2:54" x14ac:dyDescent="0.25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</row>
    <row r="1439" spans="2:54" x14ac:dyDescent="0.25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</row>
    <row r="1440" spans="2:54" x14ac:dyDescent="0.25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</row>
    <row r="1441" spans="2:54" x14ac:dyDescent="0.25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</row>
    <row r="1442" spans="2:54" x14ac:dyDescent="0.25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</row>
    <row r="1443" spans="2:54" x14ac:dyDescent="0.25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</row>
    <row r="1444" spans="2:54" x14ac:dyDescent="0.25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</row>
    <row r="1445" spans="2:54" x14ac:dyDescent="0.25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</row>
    <row r="1446" spans="2:54" x14ac:dyDescent="0.25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</row>
    <row r="1447" spans="2:54" x14ac:dyDescent="0.25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</row>
    <row r="1448" spans="2:54" x14ac:dyDescent="0.25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</row>
    <row r="1449" spans="2:54" x14ac:dyDescent="0.25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</row>
    <row r="1450" spans="2:54" x14ac:dyDescent="0.25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</row>
    <row r="1451" spans="2:54" x14ac:dyDescent="0.25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</row>
    <row r="1452" spans="2:54" x14ac:dyDescent="0.25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</row>
    <row r="1453" spans="2:54" x14ac:dyDescent="0.25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</row>
    <row r="1454" spans="2:54" x14ac:dyDescent="0.25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</row>
    <row r="1455" spans="2:54" x14ac:dyDescent="0.25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</row>
    <row r="1456" spans="2:54" x14ac:dyDescent="0.25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</row>
    <row r="1457" spans="2:54" x14ac:dyDescent="0.25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</row>
    <row r="1458" spans="2:54" x14ac:dyDescent="0.25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</row>
    <row r="1459" spans="2:54" x14ac:dyDescent="0.25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</row>
    <row r="1460" spans="2:54" x14ac:dyDescent="0.25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</row>
    <row r="1461" spans="2:54" x14ac:dyDescent="0.25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</row>
    <row r="1462" spans="2:54" x14ac:dyDescent="0.25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</row>
    <row r="1463" spans="2:54" x14ac:dyDescent="0.25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</row>
    <row r="1464" spans="2:54" x14ac:dyDescent="0.25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</row>
    <row r="1465" spans="2:54" x14ac:dyDescent="0.25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</row>
    <row r="1466" spans="2:54" x14ac:dyDescent="0.25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</row>
    <row r="1467" spans="2:54" x14ac:dyDescent="0.25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</row>
    <row r="1468" spans="2:54" x14ac:dyDescent="0.25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</row>
    <row r="1469" spans="2:54" x14ac:dyDescent="0.25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</row>
    <row r="1470" spans="2:54" x14ac:dyDescent="0.25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</row>
    <row r="1471" spans="2:54" x14ac:dyDescent="0.25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</row>
    <row r="1472" spans="2:54" x14ac:dyDescent="0.25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</row>
    <row r="1473" spans="2:54" x14ac:dyDescent="0.25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</row>
    <row r="1474" spans="2:54" x14ac:dyDescent="0.25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</row>
    <row r="1475" spans="2:54" x14ac:dyDescent="0.25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</row>
    <row r="1476" spans="2:54" x14ac:dyDescent="0.25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</row>
    <row r="1477" spans="2:54" x14ac:dyDescent="0.25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</row>
    <row r="1478" spans="2:54" x14ac:dyDescent="0.25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</row>
    <row r="1479" spans="2:54" x14ac:dyDescent="0.25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</row>
    <row r="1480" spans="2:54" x14ac:dyDescent="0.25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</row>
    <row r="1481" spans="2:54" x14ac:dyDescent="0.25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</row>
    <row r="1482" spans="2:54" x14ac:dyDescent="0.25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</row>
    <row r="1483" spans="2:54" x14ac:dyDescent="0.25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</row>
    <row r="1484" spans="2:54" x14ac:dyDescent="0.25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</row>
    <row r="1485" spans="2:54" x14ac:dyDescent="0.25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</row>
    <row r="1486" spans="2:54" x14ac:dyDescent="0.25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</row>
    <row r="1487" spans="2:54" x14ac:dyDescent="0.25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</row>
    <row r="1488" spans="2:54" x14ac:dyDescent="0.25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</row>
    <row r="1489" spans="2:54" x14ac:dyDescent="0.25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</row>
    <row r="1490" spans="2:54" x14ac:dyDescent="0.25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</row>
    <row r="1491" spans="2:54" x14ac:dyDescent="0.25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</row>
    <row r="1492" spans="2:54" x14ac:dyDescent="0.25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</row>
    <row r="1493" spans="2:54" x14ac:dyDescent="0.25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</row>
    <row r="1494" spans="2:54" x14ac:dyDescent="0.25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</row>
    <row r="1495" spans="2:54" x14ac:dyDescent="0.25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</row>
    <row r="1496" spans="2:54" x14ac:dyDescent="0.25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</row>
    <row r="1497" spans="2:54" x14ac:dyDescent="0.25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</row>
    <row r="1498" spans="2:54" x14ac:dyDescent="0.25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</row>
    <row r="1499" spans="2:54" x14ac:dyDescent="0.25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</row>
    <row r="1500" spans="2:54" x14ac:dyDescent="0.25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</row>
    <row r="1501" spans="2:54" x14ac:dyDescent="0.25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</row>
    <row r="1502" spans="2:54" x14ac:dyDescent="0.25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</row>
    <row r="1503" spans="2:54" x14ac:dyDescent="0.25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</row>
    <row r="1504" spans="2:54" x14ac:dyDescent="0.25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</row>
    <row r="1505" spans="2:54" x14ac:dyDescent="0.25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</row>
    <row r="1506" spans="2:54" x14ac:dyDescent="0.25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</row>
    <row r="1507" spans="2:54" x14ac:dyDescent="0.25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</row>
    <row r="1508" spans="2:54" x14ac:dyDescent="0.25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</row>
    <row r="1509" spans="2:54" x14ac:dyDescent="0.25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</row>
    <row r="1510" spans="2:54" x14ac:dyDescent="0.25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</row>
    <row r="1511" spans="2:54" x14ac:dyDescent="0.25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</row>
    <row r="1512" spans="2:54" x14ac:dyDescent="0.25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</row>
    <row r="1513" spans="2:54" x14ac:dyDescent="0.25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</row>
    <row r="1514" spans="2:54" x14ac:dyDescent="0.25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</row>
    <row r="1515" spans="2:54" x14ac:dyDescent="0.25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</row>
    <row r="1516" spans="2:54" x14ac:dyDescent="0.25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</row>
    <row r="1517" spans="2:54" x14ac:dyDescent="0.25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</row>
    <row r="1518" spans="2:54" x14ac:dyDescent="0.25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</row>
    <row r="1519" spans="2:54" x14ac:dyDescent="0.25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</row>
    <row r="1520" spans="2:54" x14ac:dyDescent="0.25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</row>
    <row r="1521" spans="2:54" x14ac:dyDescent="0.25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</row>
    <row r="1522" spans="2:54" x14ac:dyDescent="0.25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</row>
    <row r="1523" spans="2:54" x14ac:dyDescent="0.25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</row>
    <row r="1524" spans="2:54" x14ac:dyDescent="0.25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</row>
    <row r="1525" spans="2:54" x14ac:dyDescent="0.25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</row>
    <row r="1526" spans="2:54" x14ac:dyDescent="0.25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</row>
    <row r="1527" spans="2:54" x14ac:dyDescent="0.25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</row>
    <row r="1528" spans="2:54" x14ac:dyDescent="0.25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</row>
    <row r="1529" spans="2:54" x14ac:dyDescent="0.25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</row>
    <row r="1530" spans="2:54" x14ac:dyDescent="0.25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</row>
    <row r="1531" spans="2:54" x14ac:dyDescent="0.25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</row>
    <row r="1532" spans="2:54" x14ac:dyDescent="0.25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</row>
    <row r="1533" spans="2:54" x14ac:dyDescent="0.25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</row>
    <row r="1534" spans="2:54" x14ac:dyDescent="0.25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</row>
    <row r="1535" spans="2:54" x14ac:dyDescent="0.25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</row>
    <row r="1536" spans="2:54" x14ac:dyDescent="0.25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</row>
    <row r="1537" spans="2:54" x14ac:dyDescent="0.25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</row>
    <row r="1538" spans="2:54" x14ac:dyDescent="0.25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</row>
    <row r="1539" spans="2:54" x14ac:dyDescent="0.25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</row>
    <row r="1540" spans="2:54" x14ac:dyDescent="0.25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</row>
    <row r="1541" spans="2:54" x14ac:dyDescent="0.25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</row>
    <row r="1542" spans="2:54" x14ac:dyDescent="0.25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</row>
    <row r="1543" spans="2:54" x14ac:dyDescent="0.25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</row>
    <row r="1544" spans="2:54" x14ac:dyDescent="0.25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</row>
    <row r="1545" spans="2:54" x14ac:dyDescent="0.25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</row>
    <row r="1546" spans="2:54" x14ac:dyDescent="0.25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</row>
    <row r="1547" spans="2:54" x14ac:dyDescent="0.25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</row>
    <row r="1548" spans="2:54" x14ac:dyDescent="0.25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</row>
    <row r="1549" spans="2:54" x14ac:dyDescent="0.25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</row>
    <row r="1550" spans="2:54" x14ac:dyDescent="0.25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</row>
    <row r="1551" spans="2:54" x14ac:dyDescent="0.25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</row>
    <row r="1552" spans="2:54" x14ac:dyDescent="0.25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</row>
    <row r="1553" spans="2:54" x14ac:dyDescent="0.25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</row>
    <row r="1554" spans="2:54" x14ac:dyDescent="0.25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</row>
    <row r="1555" spans="2:54" x14ac:dyDescent="0.25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</row>
    <row r="1556" spans="2:54" x14ac:dyDescent="0.25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</row>
    <row r="1557" spans="2:54" x14ac:dyDescent="0.25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</row>
    <row r="1558" spans="2:54" x14ac:dyDescent="0.25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</row>
    <row r="1559" spans="2:54" x14ac:dyDescent="0.25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</row>
    <row r="1560" spans="2:54" x14ac:dyDescent="0.25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</row>
    <row r="1561" spans="2:54" x14ac:dyDescent="0.25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</row>
    <row r="1562" spans="2:54" x14ac:dyDescent="0.25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</row>
    <row r="1563" spans="2:54" x14ac:dyDescent="0.25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</row>
    <row r="1564" spans="2:54" x14ac:dyDescent="0.25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</row>
    <row r="1565" spans="2:54" x14ac:dyDescent="0.25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</row>
    <row r="1566" spans="2:54" x14ac:dyDescent="0.25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</row>
    <row r="1567" spans="2:54" x14ac:dyDescent="0.25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</row>
    <row r="1568" spans="2:54" x14ac:dyDescent="0.25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</row>
    <row r="1569" spans="2:54" x14ac:dyDescent="0.25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</row>
    <row r="1570" spans="2:54" x14ac:dyDescent="0.25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</row>
    <row r="1571" spans="2:54" x14ac:dyDescent="0.25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</row>
    <row r="1572" spans="2:54" x14ac:dyDescent="0.25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</row>
    <row r="1573" spans="2:54" x14ac:dyDescent="0.25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</row>
    <row r="1574" spans="2:54" x14ac:dyDescent="0.25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</row>
    <row r="1575" spans="2:54" x14ac:dyDescent="0.25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</row>
    <row r="1576" spans="2:54" x14ac:dyDescent="0.25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</row>
    <row r="1577" spans="2:54" x14ac:dyDescent="0.25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</row>
    <row r="1578" spans="2:54" x14ac:dyDescent="0.25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</row>
    <row r="1579" spans="2:54" x14ac:dyDescent="0.25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</row>
    <row r="1580" spans="2:54" x14ac:dyDescent="0.25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</row>
    <row r="1581" spans="2:54" x14ac:dyDescent="0.25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</row>
    <row r="1582" spans="2:54" x14ac:dyDescent="0.25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</row>
    <row r="1583" spans="2:54" x14ac:dyDescent="0.25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</row>
    <row r="1584" spans="2:54" x14ac:dyDescent="0.25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</row>
    <row r="1585" spans="2:54" x14ac:dyDescent="0.25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</row>
    <row r="1586" spans="2:54" x14ac:dyDescent="0.25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</row>
    <row r="1587" spans="2:54" x14ac:dyDescent="0.25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</row>
    <row r="1588" spans="2:54" x14ac:dyDescent="0.25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</row>
    <row r="1589" spans="2:54" x14ac:dyDescent="0.25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</row>
    <row r="1590" spans="2:54" x14ac:dyDescent="0.25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</row>
    <row r="1591" spans="2:54" x14ac:dyDescent="0.25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</row>
    <row r="1592" spans="2:54" x14ac:dyDescent="0.25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</row>
    <row r="1593" spans="2:54" x14ac:dyDescent="0.25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</row>
    <row r="1594" spans="2:54" x14ac:dyDescent="0.25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</row>
    <row r="1595" spans="2:54" x14ac:dyDescent="0.25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</row>
    <row r="1596" spans="2:54" x14ac:dyDescent="0.25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</row>
    <row r="1597" spans="2:54" x14ac:dyDescent="0.25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</row>
    <row r="1598" spans="2:54" x14ac:dyDescent="0.25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</row>
    <row r="1599" spans="2:54" x14ac:dyDescent="0.25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</row>
    <row r="1600" spans="2:54" x14ac:dyDescent="0.25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</row>
    <row r="1601" spans="2:54" x14ac:dyDescent="0.25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</row>
    <row r="1602" spans="2:54" x14ac:dyDescent="0.25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</row>
    <row r="1603" spans="2:54" x14ac:dyDescent="0.25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</row>
    <row r="1604" spans="2:54" x14ac:dyDescent="0.25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</row>
    <row r="1605" spans="2:54" x14ac:dyDescent="0.25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</row>
    <row r="1606" spans="2:54" x14ac:dyDescent="0.25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</row>
    <row r="1607" spans="2:54" x14ac:dyDescent="0.25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</row>
    <row r="1608" spans="2:54" x14ac:dyDescent="0.25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</row>
    <row r="1609" spans="2:54" x14ac:dyDescent="0.25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</row>
    <row r="1610" spans="2:54" x14ac:dyDescent="0.25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</row>
    <row r="1611" spans="2:54" x14ac:dyDescent="0.25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</row>
    <row r="1612" spans="2:54" x14ac:dyDescent="0.25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</row>
    <row r="1613" spans="2:54" x14ac:dyDescent="0.25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</row>
    <row r="1614" spans="2:54" x14ac:dyDescent="0.25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</row>
    <row r="1615" spans="2:54" x14ac:dyDescent="0.25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</row>
    <row r="1616" spans="2:54" x14ac:dyDescent="0.25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</row>
    <row r="1617" spans="2:54" x14ac:dyDescent="0.25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</row>
    <row r="1618" spans="2:54" x14ac:dyDescent="0.25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</row>
    <row r="1619" spans="2:54" x14ac:dyDescent="0.25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</row>
    <row r="1620" spans="2:54" x14ac:dyDescent="0.25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</row>
    <row r="1621" spans="2:54" x14ac:dyDescent="0.25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</row>
    <row r="1622" spans="2:54" x14ac:dyDescent="0.25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</row>
    <row r="1623" spans="2:54" x14ac:dyDescent="0.25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</row>
    <row r="1624" spans="2:54" x14ac:dyDescent="0.25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</row>
    <row r="1625" spans="2:54" x14ac:dyDescent="0.25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</row>
    <row r="1626" spans="2:54" x14ac:dyDescent="0.25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</row>
    <row r="1627" spans="2:54" x14ac:dyDescent="0.25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</row>
    <row r="1628" spans="2:54" x14ac:dyDescent="0.25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</row>
    <row r="1629" spans="2:54" x14ac:dyDescent="0.25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</row>
    <row r="1630" spans="2:54" x14ac:dyDescent="0.25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</row>
    <row r="1631" spans="2:54" x14ac:dyDescent="0.25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</row>
    <row r="1632" spans="2:54" x14ac:dyDescent="0.25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</row>
    <row r="1633" spans="2:54" x14ac:dyDescent="0.25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</row>
    <row r="1634" spans="2:54" x14ac:dyDescent="0.25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</row>
    <row r="1635" spans="2:54" x14ac:dyDescent="0.25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</row>
    <row r="1636" spans="2:54" x14ac:dyDescent="0.25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</row>
    <row r="1637" spans="2:54" x14ac:dyDescent="0.25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</row>
    <row r="1638" spans="2:54" x14ac:dyDescent="0.25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</row>
    <row r="1639" spans="2:54" x14ac:dyDescent="0.25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</row>
    <row r="1640" spans="2:54" x14ac:dyDescent="0.25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</row>
    <row r="1641" spans="2:54" x14ac:dyDescent="0.25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</row>
    <row r="1642" spans="2:54" x14ac:dyDescent="0.25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</row>
    <row r="1643" spans="2:54" x14ac:dyDescent="0.25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</row>
    <row r="1644" spans="2:54" x14ac:dyDescent="0.25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</row>
    <row r="1645" spans="2:54" x14ac:dyDescent="0.25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</row>
    <row r="1646" spans="2:54" x14ac:dyDescent="0.25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</row>
    <row r="1647" spans="2:54" x14ac:dyDescent="0.25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</row>
    <row r="1648" spans="2:54" x14ac:dyDescent="0.25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</row>
    <row r="1649" spans="2:54" x14ac:dyDescent="0.25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</row>
    <row r="1650" spans="2:54" x14ac:dyDescent="0.25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</row>
    <row r="1651" spans="2:54" x14ac:dyDescent="0.25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</row>
    <row r="1652" spans="2:54" x14ac:dyDescent="0.25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</row>
    <row r="1653" spans="2:54" x14ac:dyDescent="0.25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</row>
    <row r="1654" spans="2:54" x14ac:dyDescent="0.25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</row>
    <row r="1655" spans="2:54" x14ac:dyDescent="0.25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</row>
    <row r="1656" spans="2:54" x14ac:dyDescent="0.25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</row>
    <row r="1657" spans="2:54" x14ac:dyDescent="0.25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</row>
    <row r="1658" spans="2:54" x14ac:dyDescent="0.25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</row>
    <row r="1659" spans="2:54" x14ac:dyDescent="0.25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</row>
    <row r="1660" spans="2:54" x14ac:dyDescent="0.25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</row>
    <row r="1661" spans="2:54" x14ac:dyDescent="0.25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</row>
    <row r="1662" spans="2:54" x14ac:dyDescent="0.25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</row>
    <row r="1663" spans="2:54" x14ac:dyDescent="0.25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</row>
    <row r="1664" spans="2:54" x14ac:dyDescent="0.25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</row>
    <row r="1665" spans="2:54" x14ac:dyDescent="0.25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</row>
    <row r="1666" spans="2:54" x14ac:dyDescent="0.25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</row>
    <row r="1667" spans="2:54" x14ac:dyDescent="0.25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</row>
    <row r="1668" spans="2:54" x14ac:dyDescent="0.25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</row>
    <row r="1669" spans="2:54" x14ac:dyDescent="0.25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</row>
    <row r="1670" spans="2:54" x14ac:dyDescent="0.25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</row>
    <row r="1671" spans="2:54" x14ac:dyDescent="0.25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</row>
    <row r="1672" spans="2:54" x14ac:dyDescent="0.25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</row>
    <row r="1673" spans="2:54" x14ac:dyDescent="0.25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</row>
    <row r="1674" spans="2:54" x14ac:dyDescent="0.25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</row>
    <row r="1675" spans="2:54" x14ac:dyDescent="0.25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</row>
    <row r="1676" spans="2:54" x14ac:dyDescent="0.25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</row>
    <row r="1677" spans="2:54" x14ac:dyDescent="0.25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</row>
    <row r="1678" spans="2:54" x14ac:dyDescent="0.25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</row>
    <row r="1679" spans="2:54" x14ac:dyDescent="0.25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</row>
    <row r="1680" spans="2:54" x14ac:dyDescent="0.25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</row>
    <row r="1681" spans="2:54" x14ac:dyDescent="0.25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</row>
    <row r="1682" spans="2:54" x14ac:dyDescent="0.25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</row>
    <row r="1683" spans="2:54" x14ac:dyDescent="0.25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</row>
    <row r="1684" spans="2:54" x14ac:dyDescent="0.25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</row>
    <row r="1685" spans="2:54" x14ac:dyDescent="0.25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</row>
    <row r="1686" spans="2:54" x14ac:dyDescent="0.25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</row>
    <row r="1687" spans="2:54" x14ac:dyDescent="0.25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</row>
    <row r="1688" spans="2:54" x14ac:dyDescent="0.25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</row>
    <row r="1689" spans="2:54" x14ac:dyDescent="0.25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</row>
    <row r="1690" spans="2:54" x14ac:dyDescent="0.25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</row>
    <row r="1691" spans="2:54" x14ac:dyDescent="0.25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</row>
    <row r="1692" spans="2:54" x14ac:dyDescent="0.25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</row>
    <row r="1693" spans="2:54" x14ac:dyDescent="0.25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</row>
    <row r="1694" spans="2:54" x14ac:dyDescent="0.25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</row>
    <row r="1695" spans="2:54" x14ac:dyDescent="0.25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</row>
    <row r="1696" spans="2:54" x14ac:dyDescent="0.25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</row>
    <row r="1697" spans="2:54" x14ac:dyDescent="0.25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</row>
    <row r="1698" spans="2:54" x14ac:dyDescent="0.25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</row>
    <row r="1699" spans="2:54" x14ac:dyDescent="0.25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</row>
    <row r="1700" spans="2:54" x14ac:dyDescent="0.25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</row>
    <row r="1701" spans="2:54" x14ac:dyDescent="0.25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</row>
    <row r="1702" spans="2:54" x14ac:dyDescent="0.25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</row>
    <row r="1703" spans="2:54" x14ac:dyDescent="0.25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</row>
    <row r="1704" spans="2:54" x14ac:dyDescent="0.25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</row>
    <row r="1705" spans="2:54" x14ac:dyDescent="0.25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</row>
    <row r="1706" spans="2:54" x14ac:dyDescent="0.25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</row>
    <row r="1707" spans="2:54" x14ac:dyDescent="0.25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</row>
    <row r="1708" spans="2:54" x14ac:dyDescent="0.25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</row>
    <row r="1709" spans="2:54" x14ac:dyDescent="0.25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</row>
    <row r="1710" spans="2:54" x14ac:dyDescent="0.25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</row>
    <row r="1711" spans="2:54" x14ac:dyDescent="0.25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</row>
    <row r="1712" spans="2:54" x14ac:dyDescent="0.25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</row>
    <row r="1713" spans="2:54" x14ac:dyDescent="0.25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</row>
    <row r="1714" spans="2:54" x14ac:dyDescent="0.25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</row>
    <row r="1715" spans="2:54" x14ac:dyDescent="0.25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</row>
    <row r="1716" spans="2:54" x14ac:dyDescent="0.25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</row>
    <row r="1717" spans="2:54" x14ac:dyDescent="0.25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</row>
    <row r="1718" spans="2:54" x14ac:dyDescent="0.25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</row>
    <row r="1719" spans="2:54" x14ac:dyDescent="0.25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</row>
    <row r="1720" spans="2:54" x14ac:dyDescent="0.25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</row>
    <row r="1721" spans="2:54" x14ac:dyDescent="0.25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</row>
    <row r="1722" spans="2:54" x14ac:dyDescent="0.25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</row>
    <row r="1723" spans="2:54" x14ac:dyDescent="0.25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</row>
    <row r="1724" spans="2:54" x14ac:dyDescent="0.25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</row>
    <row r="1725" spans="2:54" x14ac:dyDescent="0.25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</row>
    <row r="1726" spans="2:54" x14ac:dyDescent="0.25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</row>
    <row r="1727" spans="2:54" x14ac:dyDescent="0.25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</row>
    <row r="1728" spans="2:54" x14ac:dyDescent="0.25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</row>
    <row r="1729" spans="2:54" x14ac:dyDescent="0.25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</row>
    <row r="1730" spans="2:54" x14ac:dyDescent="0.25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</row>
    <row r="1731" spans="2:54" x14ac:dyDescent="0.25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</row>
    <row r="1732" spans="2:54" x14ac:dyDescent="0.25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</row>
    <row r="1733" spans="2:54" x14ac:dyDescent="0.25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</row>
    <row r="1734" spans="2:54" x14ac:dyDescent="0.25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</row>
    <row r="1735" spans="2:54" x14ac:dyDescent="0.25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</row>
    <row r="1736" spans="2:54" x14ac:dyDescent="0.25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</row>
    <row r="1737" spans="2:54" x14ac:dyDescent="0.25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</row>
    <row r="1738" spans="2:54" x14ac:dyDescent="0.25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</row>
    <row r="1739" spans="2:54" x14ac:dyDescent="0.25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</row>
    <row r="1740" spans="2:54" x14ac:dyDescent="0.25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</row>
    <row r="1741" spans="2:54" x14ac:dyDescent="0.25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</row>
    <row r="1742" spans="2:54" x14ac:dyDescent="0.25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</row>
    <row r="1743" spans="2:54" x14ac:dyDescent="0.25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</row>
    <row r="1744" spans="2:54" x14ac:dyDescent="0.25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</row>
    <row r="1745" spans="2:54" x14ac:dyDescent="0.25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</row>
    <row r="1746" spans="2:54" x14ac:dyDescent="0.25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</row>
    <row r="1747" spans="2:54" x14ac:dyDescent="0.25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</row>
    <row r="1748" spans="2:54" x14ac:dyDescent="0.25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</row>
    <row r="1749" spans="2:54" x14ac:dyDescent="0.25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</row>
    <row r="1750" spans="2:54" x14ac:dyDescent="0.25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</row>
    <row r="1751" spans="2:54" x14ac:dyDescent="0.25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</row>
    <row r="1752" spans="2:54" x14ac:dyDescent="0.25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</row>
    <row r="1753" spans="2:54" x14ac:dyDescent="0.25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</row>
    <row r="1754" spans="2:54" x14ac:dyDescent="0.25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</row>
    <row r="1755" spans="2:54" x14ac:dyDescent="0.25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</row>
    <row r="1756" spans="2:54" x14ac:dyDescent="0.25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</row>
    <row r="1757" spans="2:54" x14ac:dyDescent="0.25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</row>
    <row r="1758" spans="2:54" x14ac:dyDescent="0.25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</row>
    <row r="1759" spans="2:54" x14ac:dyDescent="0.25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</row>
    <row r="1760" spans="2:54" x14ac:dyDescent="0.25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</row>
    <row r="1761" spans="2:54" x14ac:dyDescent="0.25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</row>
    <row r="1762" spans="2:54" x14ac:dyDescent="0.25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</row>
    <row r="1763" spans="2:54" x14ac:dyDescent="0.25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</row>
    <row r="1764" spans="2:54" x14ac:dyDescent="0.25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</row>
    <row r="1765" spans="2:54" x14ac:dyDescent="0.25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</row>
    <row r="1766" spans="2:54" x14ac:dyDescent="0.25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</row>
    <row r="1767" spans="2:54" x14ac:dyDescent="0.25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</row>
    <row r="1768" spans="2:54" x14ac:dyDescent="0.25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</row>
    <row r="1769" spans="2:54" x14ac:dyDescent="0.25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</row>
    <row r="1770" spans="2:54" x14ac:dyDescent="0.25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</row>
    <row r="1771" spans="2:54" x14ac:dyDescent="0.25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</row>
    <row r="1772" spans="2:54" x14ac:dyDescent="0.25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</row>
    <row r="1773" spans="2:54" x14ac:dyDescent="0.25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</row>
    <row r="1774" spans="2:54" x14ac:dyDescent="0.25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</row>
    <row r="1775" spans="2:54" x14ac:dyDescent="0.25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</row>
    <row r="1776" spans="2:54" x14ac:dyDescent="0.25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</row>
    <row r="1777" spans="2:54" x14ac:dyDescent="0.25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</row>
    <row r="1778" spans="2:54" x14ac:dyDescent="0.25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</row>
    <row r="1779" spans="2:54" x14ac:dyDescent="0.25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</row>
    <row r="1780" spans="2:54" x14ac:dyDescent="0.25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</row>
    <row r="1781" spans="2:54" x14ac:dyDescent="0.25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</row>
    <row r="1782" spans="2:54" x14ac:dyDescent="0.25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</row>
    <row r="1783" spans="2:54" x14ac:dyDescent="0.25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</row>
    <row r="1784" spans="2:54" x14ac:dyDescent="0.25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</row>
    <row r="1785" spans="2:54" x14ac:dyDescent="0.25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</row>
    <row r="1786" spans="2:54" x14ac:dyDescent="0.25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</row>
    <row r="1787" spans="2:54" x14ac:dyDescent="0.25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</row>
    <row r="1788" spans="2:54" x14ac:dyDescent="0.25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</row>
    <row r="1789" spans="2:54" x14ac:dyDescent="0.25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</row>
    <row r="1790" spans="2:54" x14ac:dyDescent="0.25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</row>
    <row r="1791" spans="2:54" x14ac:dyDescent="0.25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</row>
    <row r="1792" spans="2:54" x14ac:dyDescent="0.25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</row>
    <row r="1793" spans="2:54" x14ac:dyDescent="0.25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</row>
    <row r="1794" spans="2:54" x14ac:dyDescent="0.25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</row>
    <row r="1795" spans="2:54" x14ac:dyDescent="0.25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</row>
    <row r="1796" spans="2:54" x14ac:dyDescent="0.25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</row>
    <row r="1797" spans="2:54" x14ac:dyDescent="0.25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</row>
    <row r="1798" spans="2:54" x14ac:dyDescent="0.25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</row>
    <row r="1799" spans="2:54" x14ac:dyDescent="0.25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</row>
    <row r="1800" spans="2:54" x14ac:dyDescent="0.25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</row>
    <row r="1801" spans="2:54" x14ac:dyDescent="0.25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</row>
    <row r="1802" spans="2:54" x14ac:dyDescent="0.25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</row>
    <row r="1803" spans="2:54" x14ac:dyDescent="0.25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</row>
    <row r="1804" spans="2:54" x14ac:dyDescent="0.25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</row>
    <row r="1805" spans="2:54" x14ac:dyDescent="0.25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</row>
    <row r="1806" spans="2:54" x14ac:dyDescent="0.25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</row>
    <row r="1807" spans="2:54" x14ac:dyDescent="0.25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</row>
    <row r="1808" spans="2:54" x14ac:dyDescent="0.25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</row>
    <row r="1809" spans="2:54" x14ac:dyDescent="0.25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</row>
    <row r="1810" spans="2:54" x14ac:dyDescent="0.25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</row>
    <row r="1811" spans="2:54" x14ac:dyDescent="0.25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</row>
    <row r="1812" spans="2:54" x14ac:dyDescent="0.25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</row>
    <row r="1813" spans="2:54" x14ac:dyDescent="0.25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</row>
    <row r="1814" spans="2:54" x14ac:dyDescent="0.25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</row>
    <row r="1815" spans="2:54" x14ac:dyDescent="0.25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</row>
    <row r="1816" spans="2:54" x14ac:dyDescent="0.25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</row>
    <row r="1817" spans="2:54" x14ac:dyDescent="0.25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</row>
    <row r="1818" spans="2:54" x14ac:dyDescent="0.25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</row>
    <row r="1819" spans="2:54" x14ac:dyDescent="0.25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</row>
    <row r="1820" spans="2:54" x14ac:dyDescent="0.25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</row>
    <row r="1821" spans="2:54" x14ac:dyDescent="0.25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</row>
    <row r="1822" spans="2:54" x14ac:dyDescent="0.25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</row>
    <row r="1823" spans="2:54" x14ac:dyDescent="0.25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</row>
    <row r="1824" spans="2:54" x14ac:dyDescent="0.25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</row>
    <row r="1825" spans="2:54" x14ac:dyDescent="0.25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</row>
    <row r="1826" spans="2:54" x14ac:dyDescent="0.25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</row>
    <row r="1827" spans="2:54" x14ac:dyDescent="0.25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</row>
    <row r="1828" spans="2:54" x14ac:dyDescent="0.25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</row>
    <row r="1829" spans="2:54" x14ac:dyDescent="0.25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</row>
    <row r="1830" spans="2:54" x14ac:dyDescent="0.25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</row>
    <row r="1831" spans="2:54" x14ac:dyDescent="0.25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</row>
    <row r="1832" spans="2:54" x14ac:dyDescent="0.25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</row>
    <row r="1833" spans="2:54" x14ac:dyDescent="0.25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</row>
    <row r="1834" spans="2:54" x14ac:dyDescent="0.25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</row>
    <row r="1835" spans="2:54" x14ac:dyDescent="0.25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</row>
    <row r="1836" spans="2:54" x14ac:dyDescent="0.25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</row>
    <row r="1837" spans="2:54" x14ac:dyDescent="0.25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</row>
    <row r="1838" spans="2:54" x14ac:dyDescent="0.25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</row>
    <row r="1839" spans="2:54" x14ac:dyDescent="0.25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</row>
    <row r="1840" spans="2:54" x14ac:dyDescent="0.25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</row>
    <row r="1841" spans="2:54" x14ac:dyDescent="0.25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</row>
    <row r="1842" spans="2:54" x14ac:dyDescent="0.25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</row>
    <row r="1843" spans="2:54" x14ac:dyDescent="0.25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</row>
    <row r="1844" spans="2:54" x14ac:dyDescent="0.25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</row>
    <row r="1845" spans="2:54" x14ac:dyDescent="0.25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</row>
    <row r="1846" spans="2:54" x14ac:dyDescent="0.25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</row>
    <row r="1847" spans="2:54" x14ac:dyDescent="0.25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</row>
    <row r="1848" spans="2:54" x14ac:dyDescent="0.25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</row>
    <row r="1849" spans="2:54" x14ac:dyDescent="0.25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</row>
    <row r="1850" spans="2:54" x14ac:dyDescent="0.25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</row>
    <row r="1851" spans="2:54" x14ac:dyDescent="0.25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</row>
    <row r="1852" spans="2:54" x14ac:dyDescent="0.25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</row>
    <row r="1853" spans="2:54" x14ac:dyDescent="0.25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</row>
    <row r="1854" spans="2:54" x14ac:dyDescent="0.25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</row>
    <row r="1855" spans="2:54" x14ac:dyDescent="0.25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</row>
    <row r="1856" spans="2:54" x14ac:dyDescent="0.25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</row>
    <row r="1857" spans="2:54" x14ac:dyDescent="0.25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</row>
    <row r="1858" spans="2:54" x14ac:dyDescent="0.25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</row>
    <row r="1859" spans="2:54" x14ac:dyDescent="0.25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</row>
    <row r="1860" spans="2:54" x14ac:dyDescent="0.25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</row>
    <row r="1861" spans="2:54" x14ac:dyDescent="0.25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</row>
    <row r="1862" spans="2:54" x14ac:dyDescent="0.25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</row>
    <row r="1863" spans="2:54" x14ac:dyDescent="0.25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</row>
    <row r="1864" spans="2:54" x14ac:dyDescent="0.25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</row>
    <row r="1865" spans="2:54" x14ac:dyDescent="0.25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</row>
    <row r="1866" spans="2:54" x14ac:dyDescent="0.25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</row>
    <row r="1867" spans="2:54" x14ac:dyDescent="0.25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</row>
    <row r="1868" spans="2:54" x14ac:dyDescent="0.25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</row>
    <row r="1869" spans="2:54" x14ac:dyDescent="0.25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</row>
    <row r="1870" spans="2:54" x14ac:dyDescent="0.25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</row>
    <row r="1871" spans="2:54" x14ac:dyDescent="0.25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</row>
    <row r="1872" spans="2:54" x14ac:dyDescent="0.25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</row>
    <row r="1873" spans="2:54" x14ac:dyDescent="0.25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</row>
    <row r="1874" spans="2:54" x14ac:dyDescent="0.25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</row>
    <row r="1875" spans="2:54" x14ac:dyDescent="0.25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</row>
    <row r="1876" spans="2:54" x14ac:dyDescent="0.25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</row>
    <row r="1877" spans="2:54" x14ac:dyDescent="0.25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</row>
    <row r="1878" spans="2:54" x14ac:dyDescent="0.25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</row>
    <row r="1879" spans="2:54" x14ac:dyDescent="0.25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</row>
    <row r="1880" spans="2:54" x14ac:dyDescent="0.25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</row>
    <row r="1881" spans="2:54" x14ac:dyDescent="0.25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</row>
    <row r="1882" spans="2:54" x14ac:dyDescent="0.25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</row>
    <row r="1883" spans="2:54" x14ac:dyDescent="0.25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</row>
    <row r="1884" spans="2:54" x14ac:dyDescent="0.25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</row>
    <row r="1885" spans="2:54" x14ac:dyDescent="0.25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</row>
    <row r="1886" spans="2:54" x14ac:dyDescent="0.25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</row>
    <row r="1887" spans="2:54" x14ac:dyDescent="0.25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</row>
    <row r="1888" spans="2:54" x14ac:dyDescent="0.25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</row>
    <row r="1889" spans="2:54" x14ac:dyDescent="0.25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</row>
    <row r="1890" spans="2:54" x14ac:dyDescent="0.25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</row>
    <row r="1891" spans="2:54" x14ac:dyDescent="0.25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</row>
    <row r="1892" spans="2:54" x14ac:dyDescent="0.25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</row>
    <row r="1893" spans="2:54" x14ac:dyDescent="0.25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</row>
    <row r="1894" spans="2:54" x14ac:dyDescent="0.25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</row>
    <row r="1895" spans="2:54" x14ac:dyDescent="0.25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</row>
    <row r="1896" spans="2:54" x14ac:dyDescent="0.25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</row>
    <row r="1897" spans="2:54" x14ac:dyDescent="0.25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</row>
    <row r="1898" spans="2:54" x14ac:dyDescent="0.25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</row>
    <row r="1899" spans="2:54" x14ac:dyDescent="0.25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</row>
    <row r="1900" spans="2:54" x14ac:dyDescent="0.25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</row>
    <row r="1901" spans="2:54" x14ac:dyDescent="0.25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</row>
    <row r="1902" spans="2:54" x14ac:dyDescent="0.25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</row>
    <row r="1903" spans="2:54" x14ac:dyDescent="0.25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</row>
    <row r="1904" spans="2:54" x14ac:dyDescent="0.25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</row>
    <row r="1905" spans="2:54" x14ac:dyDescent="0.25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</row>
    <row r="1906" spans="2:54" x14ac:dyDescent="0.25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</row>
    <row r="1907" spans="2:54" x14ac:dyDescent="0.25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</row>
    <row r="1908" spans="2:54" x14ac:dyDescent="0.25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</row>
    <row r="1909" spans="2:54" x14ac:dyDescent="0.25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</row>
    <row r="1910" spans="2:54" x14ac:dyDescent="0.25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</row>
    <row r="1911" spans="2:54" x14ac:dyDescent="0.25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</row>
    <row r="1912" spans="2:54" x14ac:dyDescent="0.25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</row>
    <row r="1913" spans="2:54" x14ac:dyDescent="0.25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</row>
    <row r="1914" spans="2:54" x14ac:dyDescent="0.25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</row>
    <row r="1915" spans="2:54" x14ac:dyDescent="0.25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</row>
    <row r="1916" spans="2:54" x14ac:dyDescent="0.25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</row>
    <row r="1917" spans="2:54" x14ac:dyDescent="0.25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</row>
    <row r="1918" spans="2:54" x14ac:dyDescent="0.25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</row>
    <row r="1919" spans="2:54" x14ac:dyDescent="0.25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</row>
    <row r="1920" spans="2:54" x14ac:dyDescent="0.25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</row>
    <row r="1921" spans="2:54" x14ac:dyDescent="0.25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</row>
    <row r="1922" spans="2:54" x14ac:dyDescent="0.25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</row>
    <row r="1923" spans="2:54" x14ac:dyDescent="0.25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</row>
    <row r="1924" spans="2:54" x14ac:dyDescent="0.25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</row>
    <row r="1925" spans="2:54" x14ac:dyDescent="0.25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</row>
    <row r="1926" spans="2:54" x14ac:dyDescent="0.25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</row>
    <row r="1927" spans="2:54" x14ac:dyDescent="0.25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</row>
    <row r="1928" spans="2:54" x14ac:dyDescent="0.25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</row>
    <row r="1929" spans="2:54" x14ac:dyDescent="0.25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</row>
    <row r="1930" spans="2:54" x14ac:dyDescent="0.25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</row>
    <row r="1931" spans="2:54" x14ac:dyDescent="0.25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</row>
    <row r="1932" spans="2:54" x14ac:dyDescent="0.25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</row>
    <row r="1933" spans="2:54" x14ac:dyDescent="0.25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</row>
    <row r="1934" spans="2:54" x14ac:dyDescent="0.25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</row>
    <row r="1935" spans="2:54" x14ac:dyDescent="0.25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</row>
    <row r="1936" spans="2:54" x14ac:dyDescent="0.25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</row>
    <row r="1937" spans="2:54" x14ac:dyDescent="0.25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</row>
    <row r="1938" spans="2:54" x14ac:dyDescent="0.25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</row>
    <row r="1939" spans="2:54" x14ac:dyDescent="0.25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</row>
    <row r="1940" spans="2:54" x14ac:dyDescent="0.25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</row>
    <row r="1941" spans="2:54" x14ac:dyDescent="0.25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</row>
    <row r="1942" spans="2:54" x14ac:dyDescent="0.25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</row>
    <row r="1943" spans="2:54" x14ac:dyDescent="0.25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</row>
    <row r="1944" spans="2:54" x14ac:dyDescent="0.25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</row>
    <row r="1945" spans="2:54" x14ac:dyDescent="0.25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</row>
    <row r="1946" spans="2:54" x14ac:dyDescent="0.25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</row>
    <row r="1947" spans="2:54" x14ac:dyDescent="0.25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</row>
    <row r="1948" spans="2:54" x14ac:dyDescent="0.25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</row>
    <row r="1949" spans="2:54" x14ac:dyDescent="0.25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</row>
    <row r="1950" spans="2:54" x14ac:dyDescent="0.25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</row>
    <row r="1951" spans="2:54" x14ac:dyDescent="0.25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</row>
    <row r="1952" spans="2:54" x14ac:dyDescent="0.25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</row>
    <row r="1953" spans="2:54" x14ac:dyDescent="0.25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</row>
    <row r="1954" spans="2:54" x14ac:dyDescent="0.25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</row>
    <row r="1955" spans="2:54" x14ac:dyDescent="0.25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</row>
    <row r="1956" spans="2:54" x14ac:dyDescent="0.25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</row>
    <row r="1957" spans="2:54" x14ac:dyDescent="0.25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</row>
    <row r="1958" spans="2:54" x14ac:dyDescent="0.25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</row>
    <row r="1959" spans="2:54" x14ac:dyDescent="0.25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</row>
    <row r="1960" spans="2:54" x14ac:dyDescent="0.25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</row>
    <row r="1961" spans="2:54" x14ac:dyDescent="0.25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</row>
    <row r="1962" spans="2:54" x14ac:dyDescent="0.25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</row>
    <row r="1963" spans="2:54" x14ac:dyDescent="0.25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</row>
    <row r="1964" spans="2:54" x14ac:dyDescent="0.25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</row>
    <row r="1965" spans="2:54" x14ac:dyDescent="0.25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</row>
    <row r="1966" spans="2:54" x14ac:dyDescent="0.25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</row>
    <row r="1967" spans="2:54" x14ac:dyDescent="0.25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</row>
    <row r="1968" spans="2:54" x14ac:dyDescent="0.25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</row>
    <row r="1969" spans="2:54" x14ac:dyDescent="0.25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</row>
    <row r="1970" spans="2:54" x14ac:dyDescent="0.25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</row>
    <row r="1971" spans="2:54" x14ac:dyDescent="0.25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</row>
    <row r="1972" spans="2:54" x14ac:dyDescent="0.25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</row>
    <row r="1973" spans="2:54" x14ac:dyDescent="0.25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</row>
    <row r="1974" spans="2:54" x14ac:dyDescent="0.25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</row>
    <row r="1975" spans="2:54" x14ac:dyDescent="0.25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</row>
    <row r="1976" spans="2:54" x14ac:dyDescent="0.25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</row>
    <row r="1977" spans="2:54" x14ac:dyDescent="0.25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</row>
    <row r="1978" spans="2:54" x14ac:dyDescent="0.25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</row>
    <row r="1979" spans="2:54" x14ac:dyDescent="0.25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</row>
    <row r="1980" spans="2:54" x14ac:dyDescent="0.25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</row>
    <row r="1981" spans="2:54" x14ac:dyDescent="0.25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</row>
    <row r="1982" spans="2:54" x14ac:dyDescent="0.25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</row>
    <row r="1983" spans="2:54" x14ac:dyDescent="0.25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</row>
    <row r="1984" spans="2:54" x14ac:dyDescent="0.25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</row>
    <row r="1985" spans="2:54" x14ac:dyDescent="0.25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</row>
    <row r="1986" spans="2:54" x14ac:dyDescent="0.25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</row>
    <row r="1987" spans="2:54" x14ac:dyDescent="0.25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</row>
    <row r="1988" spans="2:54" x14ac:dyDescent="0.25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</row>
    <row r="1989" spans="2:54" x14ac:dyDescent="0.25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</row>
    <row r="1990" spans="2:54" x14ac:dyDescent="0.25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</row>
    <row r="1991" spans="2:54" x14ac:dyDescent="0.25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</row>
    <row r="1992" spans="2:54" x14ac:dyDescent="0.25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</row>
    <row r="1993" spans="2:54" x14ac:dyDescent="0.25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</row>
    <row r="1994" spans="2:54" x14ac:dyDescent="0.25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</row>
    <row r="1995" spans="2:54" x14ac:dyDescent="0.25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</row>
    <row r="1996" spans="2:54" x14ac:dyDescent="0.25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</row>
    <row r="1997" spans="2:54" x14ac:dyDescent="0.25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</row>
    <row r="1998" spans="2:54" x14ac:dyDescent="0.25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</row>
    <row r="1999" spans="2:54" x14ac:dyDescent="0.25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</row>
    <row r="2000" spans="2:54" x14ac:dyDescent="0.25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</row>
    <row r="2001" spans="2:54" x14ac:dyDescent="0.25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</row>
    <row r="2002" spans="2:54" x14ac:dyDescent="0.25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</row>
    <row r="2003" spans="2:54" x14ac:dyDescent="0.25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</row>
    <row r="2004" spans="2:54" x14ac:dyDescent="0.25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</row>
    <row r="2005" spans="2:54" x14ac:dyDescent="0.25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</row>
    <row r="2006" spans="2:54" x14ac:dyDescent="0.25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</row>
    <row r="2007" spans="2:54" x14ac:dyDescent="0.25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</row>
    <row r="2008" spans="2:54" x14ac:dyDescent="0.25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</row>
    <row r="2009" spans="2:54" x14ac:dyDescent="0.25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</row>
    <row r="2010" spans="2:54" x14ac:dyDescent="0.25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</row>
    <row r="2011" spans="2:54" x14ac:dyDescent="0.25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</row>
    <row r="2012" spans="2:54" x14ac:dyDescent="0.25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</row>
    <row r="2013" spans="2:54" x14ac:dyDescent="0.25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</row>
    <row r="2014" spans="2:54" x14ac:dyDescent="0.25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</row>
    <row r="2015" spans="2:54" x14ac:dyDescent="0.25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</row>
    <row r="2016" spans="2:54" x14ac:dyDescent="0.25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</row>
    <row r="2017" spans="2:54" x14ac:dyDescent="0.25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</row>
    <row r="2018" spans="2:54" x14ac:dyDescent="0.25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</row>
    <row r="2019" spans="2:54" x14ac:dyDescent="0.25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</row>
    <row r="2020" spans="2:54" x14ac:dyDescent="0.25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</row>
    <row r="2021" spans="2:54" x14ac:dyDescent="0.25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</row>
    <row r="2022" spans="2:54" x14ac:dyDescent="0.25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</row>
    <row r="2023" spans="2:54" x14ac:dyDescent="0.25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</row>
    <row r="2024" spans="2:54" x14ac:dyDescent="0.25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</row>
    <row r="2025" spans="2:54" x14ac:dyDescent="0.25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</row>
    <row r="2026" spans="2:54" x14ac:dyDescent="0.25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</row>
    <row r="2027" spans="2:54" x14ac:dyDescent="0.25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</row>
    <row r="2028" spans="2:54" x14ac:dyDescent="0.25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</row>
    <row r="2029" spans="2:54" x14ac:dyDescent="0.25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</row>
    <row r="2030" spans="2:54" x14ac:dyDescent="0.25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</row>
    <row r="2031" spans="2:54" x14ac:dyDescent="0.25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</row>
    <row r="2032" spans="2:54" x14ac:dyDescent="0.25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</row>
    <row r="2033" spans="2:54" x14ac:dyDescent="0.25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</row>
    <row r="2034" spans="2:54" x14ac:dyDescent="0.25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</row>
    <row r="2035" spans="2:54" x14ac:dyDescent="0.25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</row>
    <row r="2036" spans="2:54" x14ac:dyDescent="0.25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</row>
    <row r="2037" spans="2:54" x14ac:dyDescent="0.25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</row>
    <row r="2038" spans="2:54" x14ac:dyDescent="0.25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</row>
    <row r="2039" spans="2:54" x14ac:dyDescent="0.25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</row>
    <row r="2040" spans="2:54" x14ac:dyDescent="0.25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</row>
    <row r="2041" spans="2:54" x14ac:dyDescent="0.25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</row>
    <row r="2042" spans="2:54" x14ac:dyDescent="0.25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</row>
    <row r="2043" spans="2:54" x14ac:dyDescent="0.25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</row>
    <row r="2044" spans="2:54" x14ac:dyDescent="0.25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</row>
    <row r="2045" spans="2:54" x14ac:dyDescent="0.25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</row>
    <row r="2046" spans="2:54" x14ac:dyDescent="0.25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</row>
    <row r="2047" spans="2:54" x14ac:dyDescent="0.25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</row>
    <row r="2048" spans="2:54" x14ac:dyDescent="0.25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</row>
    <row r="2049" spans="2:54" x14ac:dyDescent="0.25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</row>
    <row r="2050" spans="2:54" x14ac:dyDescent="0.25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</row>
    <row r="2051" spans="2:54" x14ac:dyDescent="0.25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</row>
    <row r="2052" spans="2:54" x14ac:dyDescent="0.25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</row>
    <row r="2053" spans="2:54" x14ac:dyDescent="0.25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</row>
    <row r="2054" spans="2:54" x14ac:dyDescent="0.25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</row>
    <row r="2055" spans="2:54" x14ac:dyDescent="0.25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</row>
    <row r="2056" spans="2:54" x14ac:dyDescent="0.25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</row>
    <row r="2057" spans="2:54" x14ac:dyDescent="0.25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</row>
    <row r="2058" spans="2:54" x14ac:dyDescent="0.25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</row>
    <row r="2059" spans="2:54" x14ac:dyDescent="0.25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</row>
    <row r="2060" spans="2:54" x14ac:dyDescent="0.25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</row>
    <row r="2061" spans="2:54" x14ac:dyDescent="0.25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</row>
    <row r="2062" spans="2:54" x14ac:dyDescent="0.25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</row>
    <row r="2063" spans="2:54" x14ac:dyDescent="0.25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</row>
    <row r="2064" spans="2:54" x14ac:dyDescent="0.25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</row>
    <row r="2065" spans="2:54" x14ac:dyDescent="0.25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</row>
    <row r="2066" spans="2:54" x14ac:dyDescent="0.25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</row>
    <row r="2067" spans="2:54" x14ac:dyDescent="0.25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</row>
    <row r="2068" spans="2:54" x14ac:dyDescent="0.25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</row>
    <row r="2069" spans="2:54" x14ac:dyDescent="0.25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</row>
    <row r="2070" spans="2:54" x14ac:dyDescent="0.25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</row>
    <row r="2071" spans="2:54" x14ac:dyDescent="0.25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  <c r="BB2071" s="17"/>
    </row>
    <row r="2072" spans="2:54" x14ac:dyDescent="0.25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</row>
    <row r="2073" spans="2:54" x14ac:dyDescent="0.25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</row>
    <row r="2074" spans="2:54" x14ac:dyDescent="0.25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</row>
    <row r="2075" spans="2:54" x14ac:dyDescent="0.25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</row>
    <row r="2076" spans="2:54" x14ac:dyDescent="0.25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</row>
    <row r="2077" spans="2:54" x14ac:dyDescent="0.25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  <c r="BB2077" s="17"/>
    </row>
    <row r="2078" spans="2:54" x14ac:dyDescent="0.25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</row>
    <row r="2079" spans="2:54" x14ac:dyDescent="0.25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</row>
    <row r="2080" spans="2:54" x14ac:dyDescent="0.25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</row>
    <row r="2081" spans="2:54" x14ac:dyDescent="0.25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</row>
    <row r="2082" spans="2:54" x14ac:dyDescent="0.25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</row>
    <row r="2083" spans="2:54" x14ac:dyDescent="0.25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</row>
    <row r="2084" spans="2:54" x14ac:dyDescent="0.25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</row>
    <row r="2085" spans="2:54" x14ac:dyDescent="0.25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</row>
    <row r="2086" spans="2:54" x14ac:dyDescent="0.25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</row>
    <row r="2087" spans="2:54" x14ac:dyDescent="0.25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</row>
    <row r="2088" spans="2:54" x14ac:dyDescent="0.25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</row>
    <row r="2089" spans="2:54" x14ac:dyDescent="0.25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</row>
    <row r="2090" spans="2:54" x14ac:dyDescent="0.25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</row>
    <row r="2091" spans="2:54" x14ac:dyDescent="0.25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</row>
    <row r="2092" spans="2:54" x14ac:dyDescent="0.25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</row>
    <row r="2093" spans="2:54" x14ac:dyDescent="0.25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</row>
    <row r="2094" spans="2:54" x14ac:dyDescent="0.25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</row>
    <row r="2095" spans="2:54" x14ac:dyDescent="0.25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</row>
    <row r="2096" spans="2:54" x14ac:dyDescent="0.25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</row>
    <row r="2097" spans="2:54" x14ac:dyDescent="0.25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</row>
    <row r="2098" spans="2:54" x14ac:dyDescent="0.25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</row>
    <row r="2099" spans="2:54" x14ac:dyDescent="0.25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</row>
    <row r="2100" spans="2:54" x14ac:dyDescent="0.25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</row>
    <row r="2101" spans="2:54" x14ac:dyDescent="0.25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</row>
    <row r="2102" spans="2:54" x14ac:dyDescent="0.25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</row>
    <row r="2103" spans="2:54" x14ac:dyDescent="0.25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</row>
    <row r="2104" spans="2:54" x14ac:dyDescent="0.25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</row>
    <row r="2105" spans="2:54" x14ac:dyDescent="0.25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</row>
    <row r="2106" spans="2:54" x14ac:dyDescent="0.25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</row>
    <row r="2107" spans="2:54" x14ac:dyDescent="0.25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</row>
    <row r="2108" spans="2:54" x14ac:dyDescent="0.25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</row>
    <row r="2109" spans="2:54" x14ac:dyDescent="0.25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</row>
    <row r="2110" spans="2:54" x14ac:dyDescent="0.25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</row>
    <row r="2111" spans="2:54" x14ac:dyDescent="0.25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</row>
    <row r="2112" spans="2:54" x14ac:dyDescent="0.25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</row>
    <row r="2113" spans="2:54" x14ac:dyDescent="0.25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</row>
    <row r="2114" spans="2:54" x14ac:dyDescent="0.25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</row>
    <row r="2115" spans="2:54" x14ac:dyDescent="0.25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</row>
    <row r="2116" spans="2:54" x14ac:dyDescent="0.25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</row>
    <row r="2117" spans="2:54" x14ac:dyDescent="0.25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</row>
    <row r="2118" spans="2:54" x14ac:dyDescent="0.25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</row>
    <row r="2119" spans="2:54" x14ac:dyDescent="0.25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</row>
    <row r="2120" spans="2:54" x14ac:dyDescent="0.25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</row>
    <row r="2121" spans="2:54" x14ac:dyDescent="0.25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</row>
    <row r="2122" spans="2:54" x14ac:dyDescent="0.25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</row>
    <row r="2123" spans="2:54" x14ac:dyDescent="0.25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</row>
    <row r="2124" spans="2:54" x14ac:dyDescent="0.25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</row>
    <row r="2125" spans="2:54" x14ac:dyDescent="0.25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</row>
    <row r="2126" spans="2:54" x14ac:dyDescent="0.25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</row>
    <row r="2127" spans="2:54" x14ac:dyDescent="0.25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</row>
    <row r="2128" spans="2:54" x14ac:dyDescent="0.25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</row>
    <row r="2129" spans="2:54" x14ac:dyDescent="0.25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</row>
    <row r="2130" spans="2:54" x14ac:dyDescent="0.25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</row>
    <row r="2131" spans="2:54" x14ac:dyDescent="0.25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</row>
    <row r="2132" spans="2:54" x14ac:dyDescent="0.25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</row>
    <row r="2133" spans="2:54" x14ac:dyDescent="0.25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</row>
    <row r="2134" spans="2:54" x14ac:dyDescent="0.25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</row>
    <row r="2135" spans="2:54" x14ac:dyDescent="0.25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</row>
    <row r="2136" spans="2:54" x14ac:dyDescent="0.25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</row>
    <row r="2137" spans="2:54" x14ac:dyDescent="0.25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</row>
    <row r="2138" spans="2:54" x14ac:dyDescent="0.25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</row>
    <row r="2139" spans="2:54" x14ac:dyDescent="0.25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</row>
    <row r="2140" spans="2:54" x14ac:dyDescent="0.25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</row>
    <row r="2141" spans="2:54" x14ac:dyDescent="0.25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</row>
    <row r="2142" spans="2:54" x14ac:dyDescent="0.25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</row>
    <row r="2143" spans="2:54" x14ac:dyDescent="0.25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</row>
    <row r="2144" spans="2:54" x14ac:dyDescent="0.25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</row>
    <row r="2145" spans="2:54" x14ac:dyDescent="0.25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</row>
    <row r="2146" spans="2:54" x14ac:dyDescent="0.25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</row>
    <row r="2147" spans="2:54" x14ac:dyDescent="0.25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</row>
    <row r="2148" spans="2:54" x14ac:dyDescent="0.25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</row>
    <row r="2149" spans="2:54" x14ac:dyDescent="0.25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</row>
    <row r="2150" spans="2:54" x14ac:dyDescent="0.25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</row>
    <row r="2151" spans="2:54" x14ac:dyDescent="0.25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</row>
    <row r="2152" spans="2:54" x14ac:dyDescent="0.25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</row>
    <row r="2153" spans="2:54" x14ac:dyDescent="0.25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</row>
    <row r="2154" spans="2:54" x14ac:dyDescent="0.25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</row>
    <row r="2155" spans="2:54" x14ac:dyDescent="0.25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</row>
    <row r="2156" spans="2:54" x14ac:dyDescent="0.25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</row>
    <row r="2157" spans="2:54" x14ac:dyDescent="0.25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</row>
    <row r="2158" spans="2:54" x14ac:dyDescent="0.25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</row>
    <row r="2159" spans="2:54" x14ac:dyDescent="0.25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</row>
    <row r="2160" spans="2:54" x14ac:dyDescent="0.25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</row>
    <row r="2161" spans="2:54" x14ac:dyDescent="0.25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</row>
    <row r="2162" spans="2:54" x14ac:dyDescent="0.25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</row>
    <row r="2163" spans="2:54" x14ac:dyDescent="0.25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</row>
    <row r="2164" spans="2:54" x14ac:dyDescent="0.25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</row>
    <row r="2165" spans="2:54" x14ac:dyDescent="0.25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</row>
    <row r="2166" spans="2:54" x14ac:dyDescent="0.25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</row>
    <row r="2167" spans="2:54" x14ac:dyDescent="0.25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</row>
    <row r="2168" spans="2:54" x14ac:dyDescent="0.25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</row>
    <row r="2169" spans="2:54" x14ac:dyDescent="0.25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</row>
    <row r="2170" spans="2:54" x14ac:dyDescent="0.25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</row>
    <row r="2171" spans="2:54" x14ac:dyDescent="0.25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</row>
    <row r="2172" spans="2:54" x14ac:dyDescent="0.25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</row>
    <row r="2173" spans="2:54" x14ac:dyDescent="0.25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</row>
    <row r="2174" spans="2:54" x14ac:dyDescent="0.25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</row>
    <row r="2175" spans="2:54" x14ac:dyDescent="0.25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</row>
    <row r="2176" spans="2:54" x14ac:dyDescent="0.25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</row>
    <row r="2177" spans="2:54" x14ac:dyDescent="0.25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</row>
    <row r="2178" spans="2:54" x14ac:dyDescent="0.25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</row>
    <row r="2179" spans="2:54" x14ac:dyDescent="0.25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</row>
    <row r="2180" spans="2:54" x14ac:dyDescent="0.25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</row>
    <row r="2181" spans="2:54" x14ac:dyDescent="0.25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</row>
    <row r="2182" spans="2:54" x14ac:dyDescent="0.25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</row>
    <row r="2183" spans="2:54" x14ac:dyDescent="0.25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</row>
    <row r="2184" spans="2:54" x14ac:dyDescent="0.25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</row>
    <row r="2185" spans="2:54" x14ac:dyDescent="0.25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</row>
    <row r="2186" spans="2:54" x14ac:dyDescent="0.25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</row>
    <row r="2187" spans="2:54" x14ac:dyDescent="0.25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</row>
    <row r="2188" spans="2:54" x14ac:dyDescent="0.25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</row>
    <row r="2189" spans="2:54" x14ac:dyDescent="0.25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</row>
    <row r="2190" spans="2:54" x14ac:dyDescent="0.25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</row>
    <row r="2191" spans="2:54" x14ac:dyDescent="0.25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</row>
    <row r="2192" spans="2:54" x14ac:dyDescent="0.25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</row>
    <row r="2193" spans="2:54" x14ac:dyDescent="0.25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</row>
    <row r="2194" spans="2:54" x14ac:dyDescent="0.25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</row>
    <row r="2195" spans="2:54" x14ac:dyDescent="0.25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</row>
    <row r="2196" spans="2:54" x14ac:dyDescent="0.25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</row>
    <row r="2197" spans="2:54" x14ac:dyDescent="0.25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</row>
    <row r="2198" spans="2:54" x14ac:dyDescent="0.25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</row>
    <row r="2199" spans="2:54" x14ac:dyDescent="0.25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</row>
    <row r="2200" spans="2:54" x14ac:dyDescent="0.25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</row>
    <row r="2201" spans="2:54" x14ac:dyDescent="0.25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</row>
    <row r="2202" spans="2:54" x14ac:dyDescent="0.25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</row>
    <row r="2203" spans="2:54" x14ac:dyDescent="0.25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</row>
    <row r="2204" spans="2:54" x14ac:dyDescent="0.25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</row>
    <row r="2205" spans="2:54" x14ac:dyDescent="0.25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</row>
    <row r="2206" spans="2:54" x14ac:dyDescent="0.25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</row>
    <row r="2207" spans="2:54" x14ac:dyDescent="0.25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</row>
    <row r="2208" spans="2:54" x14ac:dyDescent="0.25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</row>
    <row r="2209" spans="2:54" x14ac:dyDescent="0.25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</row>
    <row r="2210" spans="2:54" x14ac:dyDescent="0.25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</row>
    <row r="2211" spans="2:54" x14ac:dyDescent="0.25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</row>
    <row r="2212" spans="2:54" x14ac:dyDescent="0.25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</row>
    <row r="2213" spans="2:54" x14ac:dyDescent="0.25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</row>
    <row r="2214" spans="2:54" x14ac:dyDescent="0.25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</row>
    <row r="2215" spans="2:54" x14ac:dyDescent="0.25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</row>
    <row r="2216" spans="2:54" x14ac:dyDescent="0.25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</row>
    <row r="2217" spans="2:54" x14ac:dyDescent="0.25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</row>
    <row r="2218" spans="2:54" x14ac:dyDescent="0.25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</row>
    <row r="2219" spans="2:54" x14ac:dyDescent="0.25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</row>
    <row r="2220" spans="2:54" x14ac:dyDescent="0.25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</row>
    <row r="2221" spans="2:54" x14ac:dyDescent="0.25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</row>
    <row r="2222" spans="2:54" x14ac:dyDescent="0.25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</row>
    <row r="2223" spans="2:54" x14ac:dyDescent="0.25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</row>
    <row r="2224" spans="2:54" x14ac:dyDescent="0.25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</row>
    <row r="2225" spans="2:54" x14ac:dyDescent="0.25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</row>
    <row r="2226" spans="2:54" x14ac:dyDescent="0.25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</row>
    <row r="2227" spans="2:54" x14ac:dyDescent="0.25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</row>
    <row r="2228" spans="2:54" x14ac:dyDescent="0.25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</row>
    <row r="2229" spans="2:54" x14ac:dyDescent="0.25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</row>
    <row r="2230" spans="2:54" x14ac:dyDescent="0.25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</row>
    <row r="2231" spans="2:54" x14ac:dyDescent="0.25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</row>
    <row r="2232" spans="2:54" x14ac:dyDescent="0.25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</row>
    <row r="2233" spans="2:54" x14ac:dyDescent="0.25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</row>
    <row r="2234" spans="2:54" x14ac:dyDescent="0.25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</row>
    <row r="2235" spans="2:54" x14ac:dyDescent="0.25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</row>
    <row r="2236" spans="2:54" x14ac:dyDescent="0.25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</row>
    <row r="2237" spans="2:54" x14ac:dyDescent="0.25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</row>
    <row r="2238" spans="2:54" x14ac:dyDescent="0.25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</row>
    <row r="2239" spans="2:54" x14ac:dyDescent="0.25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</row>
    <row r="2240" spans="2:54" x14ac:dyDescent="0.25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</row>
    <row r="2241" spans="2:54" x14ac:dyDescent="0.25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</row>
    <row r="2242" spans="2:54" x14ac:dyDescent="0.25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</row>
    <row r="2243" spans="2:54" x14ac:dyDescent="0.25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</row>
    <row r="2244" spans="2:54" x14ac:dyDescent="0.25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</row>
    <row r="2245" spans="2:54" x14ac:dyDescent="0.25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</row>
    <row r="2246" spans="2:54" x14ac:dyDescent="0.25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</row>
    <row r="2247" spans="2:54" x14ac:dyDescent="0.25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</row>
    <row r="2248" spans="2:54" x14ac:dyDescent="0.25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</row>
    <row r="2249" spans="2:54" x14ac:dyDescent="0.25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</row>
    <row r="2250" spans="2:54" x14ac:dyDescent="0.25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</row>
    <row r="2251" spans="2:54" x14ac:dyDescent="0.25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</row>
    <row r="2252" spans="2:54" x14ac:dyDescent="0.25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</row>
    <row r="2253" spans="2:54" x14ac:dyDescent="0.25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</row>
    <row r="2254" spans="2:54" x14ac:dyDescent="0.25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</row>
    <row r="2255" spans="2:54" x14ac:dyDescent="0.25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</row>
    <row r="2256" spans="2:54" x14ac:dyDescent="0.25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</row>
    <row r="2257" spans="2:54" x14ac:dyDescent="0.25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</row>
    <row r="2258" spans="2:54" x14ac:dyDescent="0.25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</row>
    <row r="2259" spans="2:54" x14ac:dyDescent="0.25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</row>
    <row r="2260" spans="2:54" x14ac:dyDescent="0.25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</row>
    <row r="2261" spans="2:54" x14ac:dyDescent="0.25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</row>
    <row r="2262" spans="2:54" x14ac:dyDescent="0.25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</row>
    <row r="2263" spans="2:54" x14ac:dyDescent="0.25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</row>
    <row r="2264" spans="2:54" x14ac:dyDescent="0.25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</row>
    <row r="2265" spans="2:54" x14ac:dyDescent="0.25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</row>
    <row r="2266" spans="2:54" x14ac:dyDescent="0.25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</row>
    <row r="2267" spans="2:54" x14ac:dyDescent="0.25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</row>
    <row r="2268" spans="2:54" x14ac:dyDescent="0.25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</row>
    <row r="2269" spans="2:54" x14ac:dyDescent="0.25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</row>
    <row r="2270" spans="2:54" x14ac:dyDescent="0.25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</row>
    <row r="2271" spans="2:54" x14ac:dyDescent="0.25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</row>
    <row r="2272" spans="2:54" x14ac:dyDescent="0.25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</row>
    <row r="2273" spans="2:54" x14ac:dyDescent="0.25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</row>
    <row r="2274" spans="2:54" x14ac:dyDescent="0.25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</row>
    <row r="2275" spans="2:54" x14ac:dyDescent="0.25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</row>
    <row r="2276" spans="2:54" x14ac:dyDescent="0.25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</row>
    <row r="2277" spans="2:54" x14ac:dyDescent="0.25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  <c r="BB2277" s="17"/>
    </row>
    <row r="2278" spans="2:54" x14ac:dyDescent="0.25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</row>
    <row r="2279" spans="2:54" x14ac:dyDescent="0.25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  <c r="BB2279" s="17"/>
    </row>
    <row r="2280" spans="2:54" x14ac:dyDescent="0.25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</row>
    <row r="2281" spans="2:54" x14ac:dyDescent="0.25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</row>
    <row r="2282" spans="2:54" x14ac:dyDescent="0.25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</row>
    <row r="2283" spans="2:54" x14ac:dyDescent="0.25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</row>
    <row r="2284" spans="2:54" x14ac:dyDescent="0.25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</row>
    <row r="2285" spans="2:54" x14ac:dyDescent="0.25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</row>
    <row r="2286" spans="2:54" x14ac:dyDescent="0.25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  <c r="BB2286" s="17"/>
    </row>
    <row r="2287" spans="2:54" x14ac:dyDescent="0.25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</row>
    <row r="2288" spans="2:54" x14ac:dyDescent="0.25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</row>
    <row r="2289" spans="2:54" x14ac:dyDescent="0.25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</row>
    <row r="2290" spans="2:54" x14ac:dyDescent="0.25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</row>
    <row r="2291" spans="2:54" x14ac:dyDescent="0.25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</row>
    <row r="2292" spans="2:54" x14ac:dyDescent="0.25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</row>
    <row r="2293" spans="2:54" x14ac:dyDescent="0.25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</row>
    <row r="2294" spans="2:54" x14ac:dyDescent="0.25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</row>
    <row r="2295" spans="2:54" x14ac:dyDescent="0.25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  <c r="BB2295" s="17"/>
    </row>
    <row r="2296" spans="2:54" x14ac:dyDescent="0.25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</row>
    <row r="2297" spans="2:54" x14ac:dyDescent="0.25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  <c r="BB2297" s="17"/>
    </row>
    <row r="2298" spans="2:54" x14ac:dyDescent="0.25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</row>
    <row r="2299" spans="2:54" x14ac:dyDescent="0.25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</row>
    <row r="2300" spans="2:54" x14ac:dyDescent="0.25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</row>
    <row r="2301" spans="2:54" x14ac:dyDescent="0.25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</row>
    <row r="2302" spans="2:54" x14ac:dyDescent="0.25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</row>
    <row r="2303" spans="2:54" x14ac:dyDescent="0.25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</row>
    <row r="2304" spans="2:54" x14ac:dyDescent="0.25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</row>
    <row r="2305" spans="2:54" x14ac:dyDescent="0.25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</row>
    <row r="2306" spans="2:54" x14ac:dyDescent="0.25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</row>
    <row r="2307" spans="2:54" x14ac:dyDescent="0.25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</row>
    <row r="2308" spans="2:54" x14ac:dyDescent="0.25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</row>
    <row r="2309" spans="2:54" x14ac:dyDescent="0.25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</row>
    <row r="2310" spans="2:54" x14ac:dyDescent="0.25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</row>
    <row r="2311" spans="2:54" x14ac:dyDescent="0.25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</row>
    <row r="2312" spans="2:54" x14ac:dyDescent="0.25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</row>
    <row r="2313" spans="2:54" x14ac:dyDescent="0.25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</row>
    <row r="2314" spans="2:54" x14ac:dyDescent="0.25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</row>
    <row r="2315" spans="2:54" x14ac:dyDescent="0.25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</row>
    <row r="2316" spans="2:54" x14ac:dyDescent="0.25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</row>
    <row r="2317" spans="2:54" x14ac:dyDescent="0.25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  <c r="BB2317" s="17"/>
    </row>
    <row r="2318" spans="2:54" x14ac:dyDescent="0.25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</row>
    <row r="2319" spans="2:54" x14ac:dyDescent="0.25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  <c r="AX2319" s="17"/>
      <c r="AY2319" s="17"/>
      <c r="AZ2319" s="17"/>
      <c r="BA2319" s="17"/>
      <c r="BB2319" s="17"/>
    </row>
    <row r="2320" spans="2:54" x14ac:dyDescent="0.25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</row>
    <row r="2321" spans="2:54" x14ac:dyDescent="0.25"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/>
      <c r="AX2321" s="17"/>
      <c r="AY2321" s="17"/>
      <c r="AZ2321" s="17"/>
      <c r="BA2321" s="17"/>
      <c r="BB2321" s="17"/>
    </row>
    <row r="2322" spans="2:54" x14ac:dyDescent="0.25"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</row>
    <row r="2323" spans="2:54" x14ac:dyDescent="0.25"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  <c r="AX2323" s="17"/>
      <c r="AY2323" s="17"/>
      <c r="AZ2323" s="17"/>
      <c r="BA2323" s="17"/>
      <c r="BB2323" s="17"/>
    </row>
    <row r="2324" spans="2:54" x14ac:dyDescent="0.25"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</row>
    <row r="2325" spans="2:54" x14ac:dyDescent="0.25"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/>
      <c r="AX2325" s="17"/>
      <c r="AY2325" s="17"/>
      <c r="AZ2325" s="17"/>
      <c r="BA2325" s="17"/>
      <c r="BB2325" s="17"/>
    </row>
    <row r="2326" spans="2:54" x14ac:dyDescent="0.25"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</row>
    <row r="2327" spans="2:54" x14ac:dyDescent="0.25"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  <c r="AV2327" s="17"/>
      <c r="AW2327" s="17"/>
      <c r="AX2327" s="17"/>
      <c r="AY2327" s="17"/>
      <c r="AZ2327" s="17"/>
      <c r="BA2327" s="17"/>
      <c r="BB2327" s="17"/>
    </row>
    <row r="2328" spans="2:54" x14ac:dyDescent="0.25"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</row>
    <row r="2329" spans="2:54" x14ac:dyDescent="0.25"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/>
      <c r="AX2329" s="17"/>
      <c r="AY2329" s="17"/>
      <c r="AZ2329" s="17"/>
      <c r="BA2329" s="17"/>
      <c r="BB2329" s="17"/>
    </row>
    <row r="2330" spans="2:54" x14ac:dyDescent="0.25"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</row>
    <row r="2331" spans="2:54" x14ac:dyDescent="0.25"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  <c r="AX2331" s="17"/>
      <c r="AY2331" s="17"/>
      <c r="AZ2331" s="17"/>
      <c r="BA2331" s="17"/>
      <c r="BB2331" s="17"/>
    </row>
    <row r="2332" spans="2:54" x14ac:dyDescent="0.25"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</row>
    <row r="2333" spans="2:54" x14ac:dyDescent="0.25"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/>
      <c r="AX2333" s="17"/>
      <c r="AY2333" s="17"/>
      <c r="AZ2333" s="17"/>
      <c r="BA2333" s="17"/>
      <c r="BB2333" s="17"/>
    </row>
    <row r="2334" spans="2:54" x14ac:dyDescent="0.25"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</row>
    <row r="2335" spans="2:54" x14ac:dyDescent="0.25"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/>
      <c r="AX2335" s="17"/>
      <c r="AY2335" s="17"/>
      <c r="AZ2335" s="17"/>
      <c r="BA2335" s="17"/>
      <c r="BB2335" s="17"/>
    </row>
    <row r="2336" spans="2:54" x14ac:dyDescent="0.25"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</row>
    <row r="2337" spans="2:54" x14ac:dyDescent="0.25"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  <c r="AV2337" s="17"/>
      <c r="AW2337" s="17"/>
      <c r="AX2337" s="17"/>
      <c r="AY2337" s="17"/>
      <c r="AZ2337" s="17"/>
      <c r="BA2337" s="17"/>
      <c r="BB2337" s="17"/>
    </row>
    <row r="2338" spans="2:54" x14ac:dyDescent="0.25"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</row>
    <row r="2339" spans="2:54" x14ac:dyDescent="0.25"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  <c r="AX2339" s="17"/>
      <c r="AY2339" s="17"/>
      <c r="AZ2339" s="17"/>
      <c r="BA2339" s="17"/>
      <c r="BB2339" s="17"/>
    </row>
    <row r="2340" spans="2:54" x14ac:dyDescent="0.25"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</row>
    <row r="2341" spans="2:54" x14ac:dyDescent="0.25"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  <c r="AV2341" s="17"/>
      <c r="AW2341" s="17"/>
      <c r="AX2341" s="17"/>
      <c r="AY2341" s="17"/>
      <c r="AZ2341" s="17"/>
      <c r="BA2341" s="17"/>
      <c r="BB2341" s="17"/>
    </row>
  </sheetData>
  <mergeCells count="6">
    <mergeCell ref="D2:G2"/>
    <mergeCell ref="F59:I59"/>
    <mergeCell ref="B44:D44"/>
    <mergeCell ref="B39:D39"/>
    <mergeCell ref="B42:D42"/>
    <mergeCell ref="G44:H44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2325"/>
  <sheetViews>
    <sheetView showGridLines="0" zoomScale="130" zoomScaleNormal="130" workbookViewId="0"/>
  </sheetViews>
  <sheetFormatPr defaultRowHeight="15" x14ac:dyDescent="0.25"/>
  <cols>
    <col min="1" max="1" width="0.7109375" customWidth="1"/>
  </cols>
  <sheetData>
    <row r="1" spans="2:40" ht="3" customHeight="1" x14ac:dyDescent="0.25"/>
    <row r="2" spans="2:40" x14ac:dyDescent="0.25"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</row>
    <row r="3" spans="2:40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2:40" x14ac:dyDescent="0.25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2:40" ht="3" customHeight="1" x14ac:dyDescent="0.25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2:40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</row>
    <row r="7" spans="2:40" x14ac:dyDescent="0.25"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</row>
    <row r="8" spans="2:40" x14ac:dyDescent="0.25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</row>
    <row r="9" spans="2:40" x14ac:dyDescent="0.2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</row>
    <row r="10" spans="2:40" x14ac:dyDescent="0.25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</row>
    <row r="11" spans="2:40" x14ac:dyDescent="0.25"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</row>
    <row r="12" spans="2:40" x14ac:dyDescent="0.2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</row>
    <row r="13" spans="2:40" x14ac:dyDescent="0.25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</row>
    <row r="14" spans="2:40" ht="4.5" customHeight="1" x14ac:dyDescent="0.25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</row>
    <row r="15" spans="2:40" x14ac:dyDescent="0.25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</row>
    <row r="16" spans="2:40" x14ac:dyDescent="0.25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</row>
    <row r="17" spans="2:40" ht="15" customHeight="1" x14ac:dyDescent="0.2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2:40" ht="15" customHeight="1" x14ac:dyDescent="0.25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</row>
    <row r="19" spans="2:40" x14ac:dyDescent="0.25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</row>
    <row r="20" spans="2:40" x14ac:dyDescent="0.25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</row>
    <row r="21" spans="2:40" x14ac:dyDescent="0.25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2:40" ht="3.75" customHeight="1" x14ac:dyDescent="0.25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  <row r="23" spans="2:40" x14ac:dyDescent="0.25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</row>
    <row r="24" spans="2:40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</row>
    <row r="25" spans="2:40" x14ac:dyDescent="0.25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</row>
    <row r="26" spans="2:40" x14ac:dyDescent="0.25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spans="2:40" x14ac:dyDescent="0.2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</row>
    <row r="28" spans="2:40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2:40" x14ac:dyDescent="0.2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2:40" x14ac:dyDescent="0.25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</row>
    <row r="31" spans="2:40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</row>
    <row r="32" spans="2:40" x14ac:dyDescent="0.25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</row>
    <row r="33" spans="2:40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</row>
    <row r="34" spans="2:40" x14ac:dyDescent="0.25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</row>
    <row r="35" spans="2:40" x14ac:dyDescent="0.25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</row>
    <row r="36" spans="2:40" x14ac:dyDescent="0.25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</row>
    <row r="37" spans="2:40" x14ac:dyDescent="0.25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</row>
    <row r="38" spans="2:40" x14ac:dyDescent="0.2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</row>
    <row r="39" spans="2:40" x14ac:dyDescent="0.25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</row>
    <row r="40" spans="2:40" x14ac:dyDescent="0.25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</row>
    <row r="41" spans="2:40" x14ac:dyDescent="0.25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</row>
    <row r="42" spans="2:40" x14ac:dyDescent="0.25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</row>
    <row r="43" spans="2:40" x14ac:dyDescent="0.25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</row>
    <row r="44" spans="2:40" x14ac:dyDescent="0.25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</row>
    <row r="45" spans="2:40" x14ac:dyDescent="0.25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</row>
    <row r="46" spans="2:40" x14ac:dyDescent="0.25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</row>
    <row r="47" spans="2:40" x14ac:dyDescent="0.25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</row>
    <row r="48" spans="2:40" x14ac:dyDescent="0.25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</row>
    <row r="49" spans="2:40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</row>
    <row r="50" spans="2:40" x14ac:dyDescent="0.25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</row>
    <row r="51" spans="2:40" x14ac:dyDescent="0.25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</row>
    <row r="52" spans="2:40" x14ac:dyDescent="0.25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</row>
    <row r="53" spans="2:40" x14ac:dyDescent="0.25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</row>
    <row r="54" spans="2:40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</row>
    <row r="55" spans="2:40" x14ac:dyDescent="0.25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</row>
    <row r="56" spans="2:40" x14ac:dyDescent="0.25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</row>
    <row r="57" spans="2:40" x14ac:dyDescent="0.25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</row>
    <row r="58" spans="2:40" x14ac:dyDescent="0.25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</row>
    <row r="59" spans="2:40" x14ac:dyDescent="0.25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</row>
    <row r="60" spans="2:40" x14ac:dyDescent="0.25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</row>
    <row r="61" spans="2:40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</row>
    <row r="62" spans="2:40" x14ac:dyDescent="0.25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</row>
    <row r="63" spans="2:40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</row>
    <row r="64" spans="2:40" x14ac:dyDescent="0.25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</row>
    <row r="65" spans="2:40" x14ac:dyDescent="0.25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</row>
    <row r="66" spans="2:40" x14ac:dyDescent="0.25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</row>
    <row r="67" spans="2:40" x14ac:dyDescent="0.25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</row>
    <row r="68" spans="2:40" x14ac:dyDescent="0.25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</row>
    <row r="69" spans="2:40" x14ac:dyDescent="0.25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</row>
    <row r="70" spans="2:40" x14ac:dyDescent="0.25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</row>
    <row r="71" spans="2:40" x14ac:dyDescent="0.25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</row>
    <row r="72" spans="2:40" x14ac:dyDescent="0.25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</row>
    <row r="73" spans="2:40" x14ac:dyDescent="0.25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</row>
    <row r="74" spans="2:40" x14ac:dyDescent="0.25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</row>
    <row r="75" spans="2:40" x14ac:dyDescent="0.25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</row>
    <row r="76" spans="2:40" x14ac:dyDescent="0.25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</row>
    <row r="77" spans="2:40" x14ac:dyDescent="0.25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</row>
    <row r="78" spans="2:40" x14ac:dyDescent="0.25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</row>
    <row r="79" spans="2:40" x14ac:dyDescent="0.25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</row>
    <row r="80" spans="2:40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</row>
    <row r="81" spans="2:40" x14ac:dyDescent="0.25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</row>
    <row r="82" spans="2:40" x14ac:dyDescent="0.25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</row>
    <row r="83" spans="2:40" x14ac:dyDescent="0.25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</row>
    <row r="84" spans="2:40" x14ac:dyDescent="0.25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</row>
    <row r="85" spans="2:40" x14ac:dyDescent="0.25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</row>
    <row r="86" spans="2:40" x14ac:dyDescent="0.25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</row>
    <row r="87" spans="2:40" x14ac:dyDescent="0.25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</row>
    <row r="88" spans="2:40" x14ac:dyDescent="0.25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</row>
    <row r="89" spans="2:40" x14ac:dyDescent="0.25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</row>
    <row r="90" spans="2:40" x14ac:dyDescent="0.25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</row>
    <row r="91" spans="2:40" x14ac:dyDescent="0.25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</row>
    <row r="92" spans="2:40" x14ac:dyDescent="0.25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</row>
    <row r="93" spans="2:40" x14ac:dyDescent="0.25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</row>
    <row r="94" spans="2:40" x14ac:dyDescent="0.25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</row>
    <row r="95" spans="2:40" x14ac:dyDescent="0.25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</row>
    <row r="96" spans="2:40" x14ac:dyDescent="0.25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</row>
    <row r="97" spans="2:40" x14ac:dyDescent="0.25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</row>
    <row r="98" spans="2:40" x14ac:dyDescent="0.25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</row>
    <row r="99" spans="2:40" x14ac:dyDescent="0.25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</row>
    <row r="100" spans="2:40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</row>
    <row r="101" spans="2:40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</row>
    <row r="102" spans="2:40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</row>
    <row r="103" spans="2:40" x14ac:dyDescent="0.25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</row>
    <row r="104" spans="2:40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</row>
    <row r="105" spans="2:40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</row>
    <row r="106" spans="2:40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</row>
    <row r="107" spans="2:40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</row>
    <row r="108" spans="2:40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</row>
    <row r="109" spans="2:40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</row>
    <row r="110" spans="2:40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</row>
    <row r="111" spans="2:40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</row>
    <row r="112" spans="2:40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</row>
    <row r="113" spans="2:40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</row>
    <row r="114" spans="2:40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</row>
    <row r="115" spans="2:40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</row>
    <row r="116" spans="2:40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</row>
    <row r="117" spans="2:40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</row>
    <row r="118" spans="2:40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</row>
    <row r="119" spans="2:40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</row>
    <row r="120" spans="2:40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</row>
    <row r="121" spans="2:40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</row>
    <row r="122" spans="2:40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</row>
    <row r="123" spans="2:40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</row>
    <row r="124" spans="2:40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</row>
    <row r="125" spans="2:40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</row>
    <row r="126" spans="2:40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</row>
    <row r="127" spans="2:40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</row>
    <row r="128" spans="2:40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</row>
    <row r="129" spans="2:40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</row>
    <row r="130" spans="2:40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</row>
    <row r="131" spans="2:40" x14ac:dyDescent="0.25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</row>
    <row r="132" spans="2:40" x14ac:dyDescent="0.25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</row>
    <row r="133" spans="2:40" x14ac:dyDescent="0.25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</row>
    <row r="134" spans="2:40" x14ac:dyDescent="0.25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</row>
    <row r="135" spans="2:40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</row>
    <row r="136" spans="2:40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</row>
    <row r="137" spans="2:40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</row>
    <row r="138" spans="2:40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</row>
    <row r="139" spans="2:40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</row>
    <row r="140" spans="2:40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</row>
    <row r="141" spans="2:40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</row>
    <row r="142" spans="2:40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</row>
    <row r="143" spans="2:40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</row>
    <row r="144" spans="2:40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</row>
    <row r="145" spans="2:40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</row>
    <row r="146" spans="2:40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</row>
    <row r="147" spans="2:40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</row>
    <row r="148" spans="2:40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</row>
    <row r="149" spans="2:40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</row>
    <row r="150" spans="2:40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</row>
    <row r="151" spans="2:40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</row>
    <row r="152" spans="2:40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</row>
    <row r="153" spans="2:40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</row>
    <row r="154" spans="2:40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</row>
    <row r="155" spans="2:40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</row>
    <row r="156" spans="2:40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</row>
    <row r="157" spans="2:40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</row>
    <row r="158" spans="2:40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</row>
    <row r="159" spans="2:40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</row>
    <row r="160" spans="2:40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</row>
    <row r="161" spans="2:40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</row>
    <row r="162" spans="2:40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</row>
    <row r="163" spans="2:40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</row>
    <row r="164" spans="2:40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</row>
    <row r="165" spans="2:40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</row>
    <row r="166" spans="2:40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</row>
    <row r="167" spans="2:40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</row>
    <row r="168" spans="2:40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</row>
    <row r="169" spans="2:40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</row>
    <row r="170" spans="2:40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</row>
    <row r="171" spans="2:40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</row>
    <row r="172" spans="2:40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</row>
    <row r="173" spans="2:40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</row>
    <row r="174" spans="2:40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</row>
    <row r="175" spans="2:40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</row>
    <row r="176" spans="2:40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</row>
    <row r="177" spans="2:40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</row>
    <row r="178" spans="2:40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</row>
    <row r="179" spans="2:40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</row>
    <row r="180" spans="2:40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</row>
    <row r="181" spans="2:40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</row>
    <row r="182" spans="2:40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</row>
    <row r="183" spans="2:40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</row>
    <row r="184" spans="2:40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</row>
    <row r="185" spans="2:40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</row>
    <row r="186" spans="2:40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</row>
    <row r="187" spans="2:40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</row>
    <row r="188" spans="2:40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</row>
    <row r="189" spans="2:40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</row>
    <row r="190" spans="2:40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</row>
    <row r="191" spans="2:40" x14ac:dyDescent="0.25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</row>
    <row r="192" spans="2:40" x14ac:dyDescent="0.25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</row>
    <row r="193" spans="2:40" x14ac:dyDescent="0.25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</row>
    <row r="194" spans="2:40" x14ac:dyDescent="0.25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</row>
    <row r="195" spans="2:40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</row>
    <row r="196" spans="2:40" x14ac:dyDescent="0.25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</row>
    <row r="197" spans="2:40" x14ac:dyDescent="0.25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</row>
    <row r="198" spans="2:40" x14ac:dyDescent="0.25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</row>
    <row r="199" spans="2:40" x14ac:dyDescent="0.25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</row>
    <row r="200" spans="2:40" x14ac:dyDescent="0.25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</row>
    <row r="201" spans="2:40" x14ac:dyDescent="0.25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</row>
    <row r="202" spans="2:40" x14ac:dyDescent="0.25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</row>
    <row r="203" spans="2:40" x14ac:dyDescent="0.25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</row>
    <row r="204" spans="2:40" x14ac:dyDescent="0.25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</row>
    <row r="205" spans="2:40" x14ac:dyDescent="0.25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</row>
    <row r="206" spans="2:40" x14ac:dyDescent="0.25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</row>
    <row r="207" spans="2:40" x14ac:dyDescent="0.25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</row>
    <row r="208" spans="2:40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</row>
    <row r="209" spans="2:40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</row>
    <row r="210" spans="2:40" x14ac:dyDescent="0.25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</row>
    <row r="211" spans="2:40" x14ac:dyDescent="0.25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</row>
    <row r="212" spans="2:40" x14ac:dyDescent="0.25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</row>
    <row r="213" spans="2:40" x14ac:dyDescent="0.25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</row>
    <row r="214" spans="2:40" x14ac:dyDescent="0.25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</row>
    <row r="215" spans="2:40" x14ac:dyDescent="0.25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</row>
    <row r="216" spans="2:40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</row>
    <row r="217" spans="2:40" x14ac:dyDescent="0.25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</row>
    <row r="218" spans="2:40" x14ac:dyDescent="0.25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</row>
    <row r="219" spans="2:40" x14ac:dyDescent="0.25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</row>
    <row r="220" spans="2:40" x14ac:dyDescent="0.25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</row>
    <row r="221" spans="2:40" x14ac:dyDescent="0.25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</row>
    <row r="222" spans="2:40" x14ac:dyDescent="0.25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</row>
    <row r="223" spans="2:40" x14ac:dyDescent="0.25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</row>
    <row r="224" spans="2:40" x14ac:dyDescent="0.25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</row>
    <row r="225" spans="2:40" x14ac:dyDescent="0.25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</row>
    <row r="226" spans="2:40" x14ac:dyDescent="0.25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</row>
    <row r="227" spans="2:40" x14ac:dyDescent="0.25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</row>
    <row r="228" spans="2:40" x14ac:dyDescent="0.25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</row>
    <row r="229" spans="2:40" x14ac:dyDescent="0.25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</row>
    <row r="230" spans="2:40" x14ac:dyDescent="0.25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</row>
    <row r="231" spans="2:40" x14ac:dyDescent="0.25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</row>
    <row r="232" spans="2:40" x14ac:dyDescent="0.25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</row>
    <row r="233" spans="2:40" x14ac:dyDescent="0.25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</row>
    <row r="234" spans="2:40" x14ac:dyDescent="0.25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</row>
    <row r="235" spans="2:40" x14ac:dyDescent="0.25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</row>
    <row r="236" spans="2:40" x14ac:dyDescent="0.25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</row>
    <row r="237" spans="2:40" x14ac:dyDescent="0.25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</row>
    <row r="238" spans="2:40" x14ac:dyDescent="0.25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</row>
    <row r="239" spans="2:40" x14ac:dyDescent="0.25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</row>
    <row r="240" spans="2:40" x14ac:dyDescent="0.25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</row>
    <row r="241" spans="2:40" x14ac:dyDescent="0.25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</row>
    <row r="242" spans="2:40" x14ac:dyDescent="0.25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</row>
    <row r="243" spans="2:40" x14ac:dyDescent="0.25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</row>
    <row r="244" spans="2:40" x14ac:dyDescent="0.25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</row>
    <row r="245" spans="2:40" x14ac:dyDescent="0.25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</row>
    <row r="246" spans="2:40" x14ac:dyDescent="0.25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</row>
    <row r="247" spans="2:40" x14ac:dyDescent="0.25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</row>
    <row r="248" spans="2:40" x14ac:dyDescent="0.25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</row>
    <row r="249" spans="2:40" x14ac:dyDescent="0.25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</row>
    <row r="250" spans="2:40" x14ac:dyDescent="0.25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</row>
    <row r="251" spans="2:40" x14ac:dyDescent="0.25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</row>
    <row r="252" spans="2:40" x14ac:dyDescent="0.25"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</row>
    <row r="253" spans="2:40" x14ac:dyDescent="0.25"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</row>
    <row r="254" spans="2:40" x14ac:dyDescent="0.25"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</row>
    <row r="255" spans="2:40" x14ac:dyDescent="0.25"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</row>
    <row r="256" spans="2:40" x14ac:dyDescent="0.25"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</row>
    <row r="257" spans="2:40" x14ac:dyDescent="0.25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</row>
    <row r="258" spans="2:40" x14ac:dyDescent="0.25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</row>
    <row r="259" spans="2:40" x14ac:dyDescent="0.25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</row>
    <row r="260" spans="2:40" x14ac:dyDescent="0.25"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</row>
    <row r="261" spans="2:40" x14ac:dyDescent="0.25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</row>
    <row r="262" spans="2:40" x14ac:dyDescent="0.25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</row>
    <row r="263" spans="2:40" x14ac:dyDescent="0.25"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</row>
    <row r="264" spans="2:40" x14ac:dyDescent="0.25"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</row>
    <row r="265" spans="2:40" x14ac:dyDescent="0.25"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</row>
    <row r="266" spans="2:40" x14ac:dyDescent="0.25"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</row>
    <row r="267" spans="2:40" x14ac:dyDescent="0.25"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</row>
    <row r="268" spans="2:40" x14ac:dyDescent="0.25"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</row>
    <row r="269" spans="2:40" x14ac:dyDescent="0.25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</row>
    <row r="270" spans="2:40" x14ac:dyDescent="0.25"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</row>
    <row r="271" spans="2:40" x14ac:dyDescent="0.25"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</row>
    <row r="272" spans="2:40" x14ac:dyDescent="0.25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</row>
    <row r="273" spans="2:40" x14ac:dyDescent="0.25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</row>
    <row r="274" spans="2:40" x14ac:dyDescent="0.25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</row>
    <row r="275" spans="2:40" x14ac:dyDescent="0.25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</row>
    <row r="276" spans="2:40" x14ac:dyDescent="0.25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</row>
    <row r="277" spans="2:40" x14ac:dyDescent="0.25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</row>
    <row r="278" spans="2:40" x14ac:dyDescent="0.25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</row>
    <row r="279" spans="2:40" x14ac:dyDescent="0.25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</row>
    <row r="280" spans="2:40" x14ac:dyDescent="0.25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</row>
    <row r="281" spans="2:40" x14ac:dyDescent="0.25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</row>
    <row r="282" spans="2:40" x14ac:dyDescent="0.25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</row>
    <row r="283" spans="2:40" x14ac:dyDescent="0.25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</row>
    <row r="284" spans="2:40" x14ac:dyDescent="0.25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</row>
    <row r="285" spans="2:40" x14ac:dyDescent="0.25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</row>
    <row r="286" spans="2:40" x14ac:dyDescent="0.25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</row>
    <row r="287" spans="2:40" x14ac:dyDescent="0.25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</row>
    <row r="288" spans="2:40" x14ac:dyDescent="0.25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</row>
    <row r="289" spans="2:40" x14ac:dyDescent="0.25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</row>
    <row r="290" spans="2:40" x14ac:dyDescent="0.25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</row>
    <row r="291" spans="2:40" x14ac:dyDescent="0.25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</row>
    <row r="292" spans="2:40" x14ac:dyDescent="0.25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</row>
    <row r="293" spans="2:40" x14ac:dyDescent="0.25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</row>
    <row r="294" spans="2:40" x14ac:dyDescent="0.25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</row>
    <row r="295" spans="2:40" x14ac:dyDescent="0.25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</row>
    <row r="296" spans="2:40" x14ac:dyDescent="0.25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</row>
    <row r="297" spans="2:40" x14ac:dyDescent="0.25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</row>
    <row r="298" spans="2:40" x14ac:dyDescent="0.25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</row>
    <row r="299" spans="2:40" x14ac:dyDescent="0.25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</row>
    <row r="300" spans="2:40" x14ac:dyDescent="0.25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</row>
    <row r="301" spans="2:40" x14ac:dyDescent="0.25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</row>
    <row r="302" spans="2:40" x14ac:dyDescent="0.25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</row>
    <row r="303" spans="2:40" x14ac:dyDescent="0.25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</row>
    <row r="304" spans="2:40" x14ac:dyDescent="0.25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</row>
    <row r="305" spans="2:40" x14ac:dyDescent="0.25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</row>
    <row r="306" spans="2:40" x14ac:dyDescent="0.25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</row>
    <row r="307" spans="2:40" x14ac:dyDescent="0.25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</row>
    <row r="308" spans="2:40" x14ac:dyDescent="0.25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</row>
    <row r="309" spans="2:40" x14ac:dyDescent="0.25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</row>
    <row r="310" spans="2:40" x14ac:dyDescent="0.25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</row>
    <row r="311" spans="2:40" x14ac:dyDescent="0.25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</row>
    <row r="312" spans="2:40" x14ac:dyDescent="0.25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</row>
    <row r="313" spans="2:40" x14ac:dyDescent="0.25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</row>
    <row r="314" spans="2:40" x14ac:dyDescent="0.25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</row>
    <row r="315" spans="2:40" x14ac:dyDescent="0.25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</row>
    <row r="316" spans="2:40" x14ac:dyDescent="0.25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</row>
    <row r="317" spans="2:40" x14ac:dyDescent="0.25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</row>
    <row r="318" spans="2:40" x14ac:dyDescent="0.25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</row>
    <row r="319" spans="2:40" x14ac:dyDescent="0.25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</row>
    <row r="320" spans="2:40" x14ac:dyDescent="0.25"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</row>
    <row r="321" spans="2:40" x14ac:dyDescent="0.25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</row>
    <row r="322" spans="2:40" x14ac:dyDescent="0.25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</row>
    <row r="323" spans="2:40" x14ac:dyDescent="0.25"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</row>
    <row r="324" spans="2:40" x14ac:dyDescent="0.25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</row>
    <row r="325" spans="2:40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</row>
    <row r="326" spans="2:40" x14ac:dyDescent="0.25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</row>
    <row r="327" spans="2:40" x14ac:dyDescent="0.25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</row>
    <row r="328" spans="2:40" x14ac:dyDescent="0.25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</row>
    <row r="329" spans="2:40" x14ac:dyDescent="0.25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</row>
    <row r="330" spans="2:40" x14ac:dyDescent="0.25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</row>
    <row r="331" spans="2:40" x14ac:dyDescent="0.25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</row>
    <row r="332" spans="2:40" x14ac:dyDescent="0.25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</row>
    <row r="333" spans="2:40" x14ac:dyDescent="0.25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</row>
    <row r="334" spans="2:40" x14ac:dyDescent="0.25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</row>
    <row r="335" spans="2:40" x14ac:dyDescent="0.25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</row>
    <row r="336" spans="2:40" x14ac:dyDescent="0.25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</row>
    <row r="337" spans="2:40" x14ac:dyDescent="0.25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</row>
    <row r="338" spans="2:40" x14ac:dyDescent="0.25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</row>
    <row r="339" spans="2:40" x14ac:dyDescent="0.25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</row>
    <row r="340" spans="2:40" x14ac:dyDescent="0.25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</row>
    <row r="341" spans="2:40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</row>
    <row r="342" spans="2:40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</row>
    <row r="343" spans="2:40" x14ac:dyDescent="0.25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</row>
    <row r="344" spans="2:40" x14ac:dyDescent="0.25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</row>
    <row r="345" spans="2:40" x14ac:dyDescent="0.25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</row>
    <row r="346" spans="2:40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</row>
    <row r="347" spans="2:40" x14ac:dyDescent="0.25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</row>
    <row r="348" spans="2:40" x14ac:dyDescent="0.25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</row>
    <row r="349" spans="2:40" x14ac:dyDescent="0.25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</row>
    <row r="350" spans="2:40" x14ac:dyDescent="0.25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</row>
    <row r="351" spans="2:40" x14ac:dyDescent="0.25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</row>
    <row r="352" spans="2:40" x14ac:dyDescent="0.25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</row>
    <row r="353" spans="2:40" x14ac:dyDescent="0.25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</row>
    <row r="354" spans="2:40" x14ac:dyDescent="0.25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</row>
    <row r="355" spans="2:40" x14ac:dyDescent="0.25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</row>
    <row r="356" spans="2:40" x14ac:dyDescent="0.25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</row>
    <row r="357" spans="2:40" x14ac:dyDescent="0.25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</row>
    <row r="358" spans="2:40" x14ac:dyDescent="0.25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</row>
    <row r="359" spans="2:40" x14ac:dyDescent="0.25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</row>
    <row r="360" spans="2:40" x14ac:dyDescent="0.25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</row>
    <row r="361" spans="2:40" x14ac:dyDescent="0.25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</row>
    <row r="362" spans="2:40" x14ac:dyDescent="0.25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</row>
    <row r="363" spans="2:40" x14ac:dyDescent="0.25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</row>
    <row r="364" spans="2:40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</row>
    <row r="365" spans="2:40" x14ac:dyDescent="0.25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</row>
    <row r="366" spans="2:40" x14ac:dyDescent="0.25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</row>
    <row r="367" spans="2:40" x14ac:dyDescent="0.25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</row>
    <row r="368" spans="2:40" x14ac:dyDescent="0.25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</row>
    <row r="369" spans="2:40" x14ac:dyDescent="0.25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</row>
    <row r="370" spans="2:40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</row>
    <row r="371" spans="2:40" x14ac:dyDescent="0.25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</row>
    <row r="372" spans="2:40" x14ac:dyDescent="0.25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</row>
    <row r="373" spans="2:40" x14ac:dyDescent="0.25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</row>
    <row r="374" spans="2:40" x14ac:dyDescent="0.25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</row>
    <row r="375" spans="2:40" x14ac:dyDescent="0.25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</row>
    <row r="376" spans="2:40" x14ac:dyDescent="0.25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</row>
    <row r="377" spans="2:40" x14ac:dyDescent="0.25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</row>
    <row r="378" spans="2:40" x14ac:dyDescent="0.25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</row>
    <row r="379" spans="2:40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</row>
    <row r="380" spans="2:40" x14ac:dyDescent="0.25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</row>
    <row r="381" spans="2:40" x14ac:dyDescent="0.25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</row>
    <row r="382" spans="2:40" x14ac:dyDescent="0.25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</row>
    <row r="383" spans="2:40" x14ac:dyDescent="0.25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</row>
    <row r="384" spans="2:40" x14ac:dyDescent="0.25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</row>
    <row r="385" spans="2:40" x14ac:dyDescent="0.25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</row>
    <row r="386" spans="2:40" x14ac:dyDescent="0.25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</row>
    <row r="387" spans="2:40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</row>
    <row r="388" spans="2:40" x14ac:dyDescent="0.25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</row>
    <row r="389" spans="2:40" x14ac:dyDescent="0.25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</row>
    <row r="390" spans="2:40" x14ac:dyDescent="0.25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</row>
    <row r="391" spans="2:40" x14ac:dyDescent="0.25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</row>
    <row r="392" spans="2:40" x14ac:dyDescent="0.25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</row>
    <row r="393" spans="2:40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</row>
    <row r="394" spans="2:40" x14ac:dyDescent="0.25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</row>
    <row r="395" spans="2:40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</row>
    <row r="396" spans="2:40" x14ac:dyDescent="0.25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</row>
    <row r="397" spans="2:40" x14ac:dyDescent="0.25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</row>
    <row r="398" spans="2:40" x14ac:dyDescent="0.25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</row>
    <row r="399" spans="2:40" x14ac:dyDescent="0.25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</row>
    <row r="400" spans="2:40" x14ac:dyDescent="0.25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</row>
    <row r="401" spans="2:40" x14ac:dyDescent="0.25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</row>
    <row r="402" spans="2:40" x14ac:dyDescent="0.25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</row>
    <row r="403" spans="2:40" x14ac:dyDescent="0.25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</row>
    <row r="404" spans="2:40" x14ac:dyDescent="0.25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</row>
    <row r="405" spans="2:40" x14ac:dyDescent="0.25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</row>
    <row r="406" spans="2:40" x14ac:dyDescent="0.25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</row>
    <row r="407" spans="2:40" x14ac:dyDescent="0.25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</row>
    <row r="408" spans="2:40" x14ac:dyDescent="0.25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</row>
    <row r="409" spans="2:40" x14ac:dyDescent="0.25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</row>
    <row r="410" spans="2:40" x14ac:dyDescent="0.25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</row>
    <row r="411" spans="2:40" x14ac:dyDescent="0.25"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</row>
    <row r="412" spans="2:40" x14ac:dyDescent="0.25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</row>
    <row r="413" spans="2:40" x14ac:dyDescent="0.25"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</row>
    <row r="414" spans="2:40" x14ac:dyDescent="0.25"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</row>
    <row r="415" spans="2:40" x14ac:dyDescent="0.25"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</row>
    <row r="416" spans="2:40" x14ac:dyDescent="0.25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</row>
    <row r="417" spans="2:40" x14ac:dyDescent="0.25"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</row>
    <row r="418" spans="2:40" x14ac:dyDescent="0.25"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</row>
    <row r="419" spans="2:40" x14ac:dyDescent="0.25"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</row>
    <row r="420" spans="2:40" x14ac:dyDescent="0.25"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</row>
    <row r="421" spans="2:40" x14ac:dyDescent="0.25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</row>
    <row r="422" spans="2:40" x14ac:dyDescent="0.25"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</row>
    <row r="423" spans="2:40" x14ac:dyDescent="0.25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</row>
    <row r="424" spans="2:40" x14ac:dyDescent="0.25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</row>
    <row r="425" spans="2:40" x14ac:dyDescent="0.25"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</row>
    <row r="426" spans="2:40" x14ac:dyDescent="0.25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</row>
    <row r="427" spans="2:40" x14ac:dyDescent="0.25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</row>
    <row r="428" spans="2:40" x14ac:dyDescent="0.25"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</row>
    <row r="429" spans="2:40" x14ac:dyDescent="0.25"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</row>
    <row r="430" spans="2:40" x14ac:dyDescent="0.25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</row>
    <row r="431" spans="2:40" x14ac:dyDescent="0.25"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</row>
    <row r="432" spans="2:40" x14ac:dyDescent="0.25"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</row>
    <row r="433" spans="2:40" x14ac:dyDescent="0.25"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</row>
    <row r="434" spans="2:40" x14ac:dyDescent="0.25"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</row>
    <row r="435" spans="2:40" x14ac:dyDescent="0.25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</row>
    <row r="436" spans="2:40" x14ac:dyDescent="0.25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</row>
    <row r="437" spans="2:40" x14ac:dyDescent="0.25"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</row>
    <row r="438" spans="2:40" x14ac:dyDescent="0.25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</row>
    <row r="439" spans="2:40" x14ac:dyDescent="0.25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</row>
    <row r="440" spans="2:40" x14ac:dyDescent="0.25"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</row>
    <row r="441" spans="2:40" x14ac:dyDescent="0.25"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</row>
    <row r="442" spans="2:40" x14ac:dyDescent="0.25"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</row>
    <row r="443" spans="2:40" x14ac:dyDescent="0.25"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</row>
    <row r="444" spans="2:40" x14ac:dyDescent="0.25"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</row>
    <row r="445" spans="2:40" x14ac:dyDescent="0.25"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</row>
    <row r="446" spans="2:40" x14ac:dyDescent="0.25"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</row>
    <row r="447" spans="2:40" x14ac:dyDescent="0.25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</row>
    <row r="448" spans="2:40" x14ac:dyDescent="0.25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</row>
    <row r="449" spans="2:40" x14ac:dyDescent="0.25"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</row>
    <row r="450" spans="2:40" x14ac:dyDescent="0.25"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</row>
    <row r="451" spans="2:40" x14ac:dyDescent="0.25"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</row>
    <row r="452" spans="2:40" x14ac:dyDescent="0.25"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</row>
    <row r="453" spans="2:40" x14ac:dyDescent="0.25"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</row>
    <row r="454" spans="2:40" x14ac:dyDescent="0.25"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</row>
    <row r="455" spans="2:40" x14ac:dyDescent="0.25"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</row>
    <row r="456" spans="2:40" x14ac:dyDescent="0.25"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</row>
    <row r="457" spans="2:40" x14ac:dyDescent="0.25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</row>
    <row r="458" spans="2:40" x14ac:dyDescent="0.25"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</row>
    <row r="459" spans="2:40" x14ac:dyDescent="0.25"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</row>
    <row r="460" spans="2:40" x14ac:dyDescent="0.25"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</row>
    <row r="461" spans="2:40" x14ac:dyDescent="0.25"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</row>
    <row r="462" spans="2:40" x14ac:dyDescent="0.25"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</row>
    <row r="463" spans="2:40" x14ac:dyDescent="0.25"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</row>
    <row r="464" spans="2:40" x14ac:dyDescent="0.25"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</row>
    <row r="465" spans="2:40" x14ac:dyDescent="0.25"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</row>
    <row r="466" spans="2:40" x14ac:dyDescent="0.25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</row>
    <row r="467" spans="2:40" x14ac:dyDescent="0.25"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</row>
    <row r="468" spans="2:40" x14ac:dyDescent="0.25"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</row>
    <row r="469" spans="2:40" x14ac:dyDescent="0.25"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</row>
    <row r="470" spans="2:40" x14ac:dyDescent="0.25"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</row>
    <row r="471" spans="2:40" x14ac:dyDescent="0.25"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</row>
    <row r="472" spans="2:40" x14ac:dyDescent="0.25"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</row>
    <row r="473" spans="2:40" x14ac:dyDescent="0.25"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</row>
    <row r="474" spans="2:40" x14ac:dyDescent="0.25"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</row>
    <row r="475" spans="2:40" x14ac:dyDescent="0.25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</row>
    <row r="476" spans="2:40" x14ac:dyDescent="0.25"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</row>
    <row r="477" spans="2:40" x14ac:dyDescent="0.25"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</row>
    <row r="478" spans="2:40" x14ac:dyDescent="0.25"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</row>
    <row r="479" spans="2:40" x14ac:dyDescent="0.25"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</row>
    <row r="480" spans="2:40" x14ac:dyDescent="0.25"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</row>
    <row r="481" spans="2:40" x14ac:dyDescent="0.25"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</row>
    <row r="482" spans="2:40" x14ac:dyDescent="0.25"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</row>
    <row r="483" spans="2:40" x14ac:dyDescent="0.25"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</row>
    <row r="484" spans="2:40" x14ac:dyDescent="0.25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</row>
    <row r="485" spans="2:40" x14ac:dyDescent="0.25"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</row>
    <row r="486" spans="2:40" x14ac:dyDescent="0.25"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</row>
    <row r="487" spans="2:40" x14ac:dyDescent="0.25"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</row>
    <row r="488" spans="2:40" x14ac:dyDescent="0.25"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</row>
    <row r="489" spans="2:40" x14ac:dyDescent="0.25"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</row>
    <row r="490" spans="2:40" x14ac:dyDescent="0.25"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</row>
    <row r="491" spans="2:40" x14ac:dyDescent="0.25"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</row>
    <row r="492" spans="2:40" x14ac:dyDescent="0.25"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</row>
    <row r="493" spans="2:40" x14ac:dyDescent="0.25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</row>
    <row r="494" spans="2:40" x14ac:dyDescent="0.25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</row>
    <row r="495" spans="2:40" x14ac:dyDescent="0.25"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</row>
    <row r="496" spans="2:40" x14ac:dyDescent="0.25"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</row>
    <row r="497" spans="2:40" x14ac:dyDescent="0.25"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</row>
    <row r="498" spans="2:40" x14ac:dyDescent="0.25"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</row>
    <row r="499" spans="2:40" x14ac:dyDescent="0.25"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</row>
    <row r="500" spans="2:40" x14ac:dyDescent="0.25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</row>
    <row r="501" spans="2:40" x14ac:dyDescent="0.25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</row>
    <row r="502" spans="2:40" x14ac:dyDescent="0.25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</row>
    <row r="503" spans="2:40" x14ac:dyDescent="0.25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</row>
    <row r="504" spans="2:40" x14ac:dyDescent="0.25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</row>
    <row r="505" spans="2:40" x14ac:dyDescent="0.25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</row>
    <row r="506" spans="2:40" x14ac:dyDescent="0.25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</row>
    <row r="507" spans="2:40" x14ac:dyDescent="0.25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</row>
    <row r="508" spans="2:40" x14ac:dyDescent="0.25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</row>
    <row r="509" spans="2:40" x14ac:dyDescent="0.25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</row>
    <row r="510" spans="2:40" x14ac:dyDescent="0.25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</row>
    <row r="511" spans="2:40" x14ac:dyDescent="0.25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</row>
    <row r="512" spans="2:40" x14ac:dyDescent="0.25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</row>
    <row r="513" spans="2:40" x14ac:dyDescent="0.25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</row>
    <row r="514" spans="2:40" x14ac:dyDescent="0.25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</row>
    <row r="515" spans="2:40" x14ac:dyDescent="0.25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</row>
    <row r="516" spans="2:40" x14ac:dyDescent="0.25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</row>
    <row r="517" spans="2:40" x14ac:dyDescent="0.25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</row>
    <row r="518" spans="2:40" x14ac:dyDescent="0.25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</row>
    <row r="519" spans="2:40" x14ac:dyDescent="0.25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</row>
    <row r="520" spans="2:40" x14ac:dyDescent="0.25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</row>
    <row r="521" spans="2:40" x14ac:dyDescent="0.25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</row>
    <row r="522" spans="2:40" x14ac:dyDescent="0.25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</row>
    <row r="523" spans="2:40" x14ac:dyDescent="0.25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</row>
    <row r="524" spans="2:40" x14ac:dyDescent="0.25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</row>
    <row r="525" spans="2:40" x14ac:dyDescent="0.25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</row>
    <row r="526" spans="2:40" x14ac:dyDescent="0.25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</row>
    <row r="527" spans="2:40" x14ac:dyDescent="0.25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</row>
    <row r="528" spans="2:40" x14ac:dyDescent="0.25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</row>
    <row r="529" spans="2:40" x14ac:dyDescent="0.25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</row>
    <row r="530" spans="2:40" x14ac:dyDescent="0.25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</row>
    <row r="531" spans="2:40" x14ac:dyDescent="0.25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</row>
    <row r="532" spans="2:40" x14ac:dyDescent="0.25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</row>
    <row r="533" spans="2:40" x14ac:dyDescent="0.25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</row>
    <row r="534" spans="2:40" x14ac:dyDescent="0.25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</row>
    <row r="535" spans="2:40" x14ac:dyDescent="0.25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</row>
    <row r="536" spans="2:40" x14ac:dyDescent="0.25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</row>
    <row r="537" spans="2:40" x14ac:dyDescent="0.25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</row>
    <row r="538" spans="2:40" x14ac:dyDescent="0.25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</row>
    <row r="539" spans="2:40" x14ac:dyDescent="0.25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</row>
    <row r="540" spans="2:40" x14ac:dyDescent="0.25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</row>
    <row r="541" spans="2:40" x14ac:dyDescent="0.25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</row>
    <row r="542" spans="2:40" x14ac:dyDescent="0.25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</row>
    <row r="543" spans="2:40" x14ac:dyDescent="0.25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</row>
    <row r="544" spans="2:40" x14ac:dyDescent="0.25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</row>
    <row r="545" spans="2:40" x14ac:dyDescent="0.25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</row>
    <row r="546" spans="2:40" x14ac:dyDescent="0.25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</row>
    <row r="547" spans="2:40" x14ac:dyDescent="0.25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</row>
    <row r="548" spans="2:40" x14ac:dyDescent="0.25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</row>
    <row r="549" spans="2:40" x14ac:dyDescent="0.25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</row>
    <row r="550" spans="2:40" x14ac:dyDescent="0.25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</row>
    <row r="551" spans="2:40" x14ac:dyDescent="0.25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</row>
    <row r="552" spans="2:40" x14ac:dyDescent="0.25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</row>
    <row r="553" spans="2:40" x14ac:dyDescent="0.25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</row>
    <row r="554" spans="2:40" x14ac:dyDescent="0.25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</row>
    <row r="555" spans="2:40" x14ac:dyDescent="0.25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</row>
    <row r="556" spans="2:40" x14ac:dyDescent="0.25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</row>
    <row r="557" spans="2:40" x14ac:dyDescent="0.25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</row>
    <row r="558" spans="2:40" x14ac:dyDescent="0.25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</row>
    <row r="559" spans="2:40" x14ac:dyDescent="0.25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</row>
    <row r="560" spans="2:40" x14ac:dyDescent="0.25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</row>
    <row r="561" spans="2:40" x14ac:dyDescent="0.25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</row>
    <row r="562" spans="2:40" x14ac:dyDescent="0.25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</row>
    <row r="563" spans="2:40" x14ac:dyDescent="0.25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</row>
    <row r="564" spans="2:40" x14ac:dyDescent="0.25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</row>
    <row r="565" spans="2:40" x14ac:dyDescent="0.25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</row>
    <row r="566" spans="2:40" x14ac:dyDescent="0.25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</row>
    <row r="567" spans="2:40" x14ac:dyDescent="0.25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</row>
    <row r="568" spans="2:40" x14ac:dyDescent="0.25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</row>
    <row r="569" spans="2:40" x14ac:dyDescent="0.25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</row>
    <row r="570" spans="2:40" x14ac:dyDescent="0.25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</row>
    <row r="571" spans="2:40" x14ac:dyDescent="0.25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</row>
    <row r="572" spans="2:40" x14ac:dyDescent="0.25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</row>
    <row r="573" spans="2:40" x14ac:dyDescent="0.25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</row>
    <row r="574" spans="2:40" x14ac:dyDescent="0.25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</row>
    <row r="575" spans="2:40" x14ac:dyDescent="0.25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</row>
    <row r="576" spans="2:40" x14ac:dyDescent="0.25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</row>
    <row r="577" spans="2:40" x14ac:dyDescent="0.25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</row>
    <row r="578" spans="2:40" x14ac:dyDescent="0.25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</row>
    <row r="579" spans="2:40" x14ac:dyDescent="0.25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</row>
    <row r="580" spans="2:40" x14ac:dyDescent="0.25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</row>
    <row r="581" spans="2:40" x14ac:dyDescent="0.25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</row>
    <row r="582" spans="2:40" x14ac:dyDescent="0.25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</row>
    <row r="583" spans="2:40" x14ac:dyDescent="0.25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</row>
    <row r="584" spans="2:40" x14ac:dyDescent="0.25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</row>
    <row r="585" spans="2:40" x14ac:dyDescent="0.25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</row>
    <row r="586" spans="2:40" x14ac:dyDescent="0.25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</row>
    <row r="587" spans="2:40" x14ac:dyDescent="0.25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</row>
    <row r="588" spans="2:40" x14ac:dyDescent="0.25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</row>
    <row r="589" spans="2:40" x14ac:dyDescent="0.25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</row>
    <row r="590" spans="2:40" x14ac:dyDescent="0.25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</row>
    <row r="591" spans="2:40" x14ac:dyDescent="0.25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</row>
    <row r="592" spans="2:40" x14ac:dyDescent="0.25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</row>
    <row r="593" spans="2:40" x14ac:dyDescent="0.25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</row>
    <row r="594" spans="2:40" x14ac:dyDescent="0.25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</row>
    <row r="595" spans="2:40" x14ac:dyDescent="0.25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</row>
    <row r="596" spans="2:40" x14ac:dyDescent="0.25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</row>
    <row r="597" spans="2:40" x14ac:dyDescent="0.25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</row>
    <row r="598" spans="2:40" x14ac:dyDescent="0.25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</row>
    <row r="599" spans="2:40" x14ac:dyDescent="0.25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</row>
    <row r="600" spans="2:40" x14ac:dyDescent="0.25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</row>
    <row r="601" spans="2:40" x14ac:dyDescent="0.25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</row>
    <row r="602" spans="2:40" x14ac:dyDescent="0.25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</row>
    <row r="603" spans="2:40" x14ac:dyDescent="0.25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</row>
    <row r="604" spans="2:40" x14ac:dyDescent="0.25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</row>
    <row r="605" spans="2:40" x14ac:dyDescent="0.25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</row>
    <row r="606" spans="2:40" x14ac:dyDescent="0.25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</row>
    <row r="607" spans="2:40" x14ac:dyDescent="0.25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</row>
    <row r="608" spans="2:40" x14ac:dyDescent="0.25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</row>
    <row r="609" spans="2:40" x14ac:dyDescent="0.25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</row>
    <row r="610" spans="2:40" x14ac:dyDescent="0.25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</row>
    <row r="611" spans="2:40" x14ac:dyDescent="0.25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</row>
    <row r="612" spans="2:40" x14ac:dyDescent="0.25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</row>
    <row r="613" spans="2:40" x14ac:dyDescent="0.25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</row>
    <row r="614" spans="2:40" x14ac:dyDescent="0.25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</row>
    <row r="615" spans="2:40" x14ac:dyDescent="0.25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</row>
    <row r="616" spans="2:40" x14ac:dyDescent="0.25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</row>
    <row r="617" spans="2:40" x14ac:dyDescent="0.25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</row>
    <row r="618" spans="2:40" x14ac:dyDescent="0.25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</row>
    <row r="619" spans="2:40" x14ac:dyDescent="0.25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</row>
    <row r="620" spans="2:40" x14ac:dyDescent="0.25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</row>
    <row r="621" spans="2:40" x14ac:dyDescent="0.25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</row>
    <row r="622" spans="2:40" x14ac:dyDescent="0.25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</row>
    <row r="623" spans="2:40" x14ac:dyDescent="0.25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</row>
    <row r="624" spans="2:40" x14ac:dyDescent="0.25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</row>
    <row r="625" spans="2:40" x14ac:dyDescent="0.25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</row>
    <row r="626" spans="2:40" x14ac:dyDescent="0.25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</row>
    <row r="627" spans="2:40" x14ac:dyDescent="0.25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</row>
    <row r="628" spans="2:40" x14ac:dyDescent="0.25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</row>
    <row r="629" spans="2:40" x14ac:dyDescent="0.25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</row>
    <row r="630" spans="2:40" x14ac:dyDescent="0.25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</row>
    <row r="631" spans="2:40" x14ac:dyDescent="0.25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</row>
    <row r="632" spans="2:40" x14ac:dyDescent="0.25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</row>
    <row r="633" spans="2:40" x14ac:dyDescent="0.25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</row>
    <row r="634" spans="2:40" x14ac:dyDescent="0.25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</row>
    <row r="635" spans="2:40" x14ac:dyDescent="0.25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</row>
    <row r="636" spans="2:40" x14ac:dyDescent="0.25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</row>
    <row r="637" spans="2:40" x14ac:dyDescent="0.25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</row>
    <row r="638" spans="2:40" x14ac:dyDescent="0.25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</row>
    <row r="639" spans="2:40" x14ac:dyDescent="0.25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</row>
    <row r="640" spans="2:40" x14ac:dyDescent="0.25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</row>
    <row r="641" spans="2:40" x14ac:dyDescent="0.25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</row>
    <row r="642" spans="2:40" x14ac:dyDescent="0.25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</row>
    <row r="643" spans="2:40" x14ac:dyDescent="0.25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</row>
    <row r="644" spans="2:40" x14ac:dyDescent="0.25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</row>
    <row r="645" spans="2:40" x14ac:dyDescent="0.25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</row>
    <row r="646" spans="2:40" x14ac:dyDescent="0.25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</row>
    <row r="647" spans="2:40" x14ac:dyDescent="0.25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</row>
    <row r="648" spans="2:40" x14ac:dyDescent="0.25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</row>
    <row r="649" spans="2:40" x14ac:dyDescent="0.25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</row>
    <row r="650" spans="2:40" x14ac:dyDescent="0.25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</row>
    <row r="651" spans="2:40" x14ac:dyDescent="0.25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</row>
    <row r="652" spans="2:40" x14ac:dyDescent="0.25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</row>
    <row r="653" spans="2:40" x14ac:dyDescent="0.25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</row>
    <row r="654" spans="2:40" x14ac:dyDescent="0.25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</row>
    <row r="655" spans="2:40" x14ac:dyDescent="0.25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</row>
    <row r="656" spans="2:40" x14ac:dyDescent="0.25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</row>
    <row r="657" spans="2:40" x14ac:dyDescent="0.25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</row>
    <row r="658" spans="2:40" x14ac:dyDescent="0.25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</row>
    <row r="659" spans="2:40" x14ac:dyDescent="0.25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</row>
    <row r="660" spans="2:40" x14ac:dyDescent="0.25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</row>
    <row r="661" spans="2:40" x14ac:dyDescent="0.25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</row>
    <row r="662" spans="2:40" x14ac:dyDescent="0.25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</row>
    <row r="663" spans="2:40" x14ac:dyDescent="0.25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</row>
    <row r="664" spans="2:40" x14ac:dyDescent="0.25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</row>
    <row r="665" spans="2:40" x14ac:dyDescent="0.25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</row>
    <row r="666" spans="2:40" x14ac:dyDescent="0.25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</row>
    <row r="667" spans="2:40" x14ac:dyDescent="0.25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</row>
    <row r="668" spans="2:40" x14ac:dyDescent="0.25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</row>
    <row r="669" spans="2:40" x14ac:dyDescent="0.25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</row>
    <row r="670" spans="2:40" x14ac:dyDescent="0.25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</row>
    <row r="671" spans="2:40" x14ac:dyDescent="0.25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</row>
    <row r="672" spans="2:40" x14ac:dyDescent="0.25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</row>
    <row r="673" spans="2:40" x14ac:dyDescent="0.25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</row>
    <row r="674" spans="2:40" x14ac:dyDescent="0.25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</row>
    <row r="675" spans="2:40" x14ac:dyDescent="0.25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</row>
    <row r="676" spans="2:40" x14ac:dyDescent="0.25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</row>
    <row r="677" spans="2:40" x14ac:dyDescent="0.25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</row>
    <row r="678" spans="2:40" x14ac:dyDescent="0.25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</row>
    <row r="679" spans="2:40" x14ac:dyDescent="0.25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</row>
    <row r="680" spans="2:40" x14ac:dyDescent="0.25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</row>
    <row r="681" spans="2:40" x14ac:dyDescent="0.25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</row>
    <row r="682" spans="2:40" x14ac:dyDescent="0.25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</row>
    <row r="683" spans="2:40" x14ac:dyDescent="0.25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</row>
    <row r="684" spans="2:40" x14ac:dyDescent="0.25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</row>
    <row r="685" spans="2:40" x14ac:dyDescent="0.25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</row>
    <row r="686" spans="2:40" x14ac:dyDescent="0.25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</row>
    <row r="687" spans="2:40" x14ac:dyDescent="0.25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</row>
    <row r="688" spans="2:40" x14ac:dyDescent="0.25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</row>
    <row r="689" spans="2:40" x14ac:dyDescent="0.25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</row>
    <row r="690" spans="2:40" x14ac:dyDescent="0.25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</row>
    <row r="691" spans="2:40" x14ac:dyDescent="0.25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</row>
    <row r="692" spans="2:40" x14ac:dyDescent="0.25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</row>
    <row r="693" spans="2:40" x14ac:dyDescent="0.25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</row>
    <row r="694" spans="2:40" x14ac:dyDescent="0.25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</row>
    <row r="695" spans="2:40" x14ac:dyDescent="0.25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</row>
    <row r="696" spans="2:40" x14ac:dyDescent="0.25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</row>
    <row r="697" spans="2:40" x14ac:dyDescent="0.25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</row>
    <row r="698" spans="2:40" x14ac:dyDescent="0.25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</row>
    <row r="699" spans="2:40" x14ac:dyDescent="0.25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</row>
    <row r="700" spans="2:40" x14ac:dyDescent="0.25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</row>
    <row r="701" spans="2:40" x14ac:dyDescent="0.25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</row>
    <row r="702" spans="2:40" x14ac:dyDescent="0.25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</row>
    <row r="703" spans="2:40" x14ac:dyDescent="0.25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</row>
    <row r="704" spans="2:40" x14ac:dyDescent="0.25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</row>
    <row r="705" spans="2:40" x14ac:dyDescent="0.25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</row>
    <row r="706" spans="2:40" x14ac:dyDescent="0.25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</row>
    <row r="707" spans="2:40" x14ac:dyDescent="0.25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</row>
    <row r="708" spans="2:40" x14ac:dyDescent="0.25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</row>
    <row r="709" spans="2:40" x14ac:dyDescent="0.25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</row>
    <row r="710" spans="2:40" x14ac:dyDescent="0.25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</row>
    <row r="711" spans="2:40" x14ac:dyDescent="0.25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</row>
    <row r="712" spans="2:40" x14ac:dyDescent="0.25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</row>
    <row r="713" spans="2:40" x14ac:dyDescent="0.25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</row>
    <row r="714" spans="2:40" x14ac:dyDescent="0.25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</row>
    <row r="715" spans="2:40" x14ac:dyDescent="0.25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</row>
    <row r="716" spans="2:40" x14ac:dyDescent="0.25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</row>
    <row r="717" spans="2:40" x14ac:dyDescent="0.25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</row>
    <row r="718" spans="2:40" x14ac:dyDescent="0.25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</row>
    <row r="719" spans="2:40" x14ac:dyDescent="0.25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</row>
    <row r="720" spans="2:40" x14ac:dyDescent="0.25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</row>
    <row r="721" spans="2:40" x14ac:dyDescent="0.25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</row>
    <row r="722" spans="2:40" x14ac:dyDescent="0.25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</row>
    <row r="723" spans="2:40" x14ac:dyDescent="0.25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</row>
    <row r="724" spans="2:40" x14ac:dyDescent="0.25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</row>
    <row r="725" spans="2:40" x14ac:dyDescent="0.25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</row>
    <row r="726" spans="2:40" x14ac:dyDescent="0.25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</row>
    <row r="727" spans="2:40" x14ac:dyDescent="0.25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</row>
    <row r="728" spans="2:40" x14ac:dyDescent="0.25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</row>
    <row r="729" spans="2:40" x14ac:dyDescent="0.25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</row>
    <row r="730" spans="2:40" x14ac:dyDescent="0.25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</row>
    <row r="731" spans="2:40" x14ac:dyDescent="0.25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</row>
    <row r="732" spans="2:40" x14ac:dyDescent="0.25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</row>
    <row r="733" spans="2:40" x14ac:dyDescent="0.25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</row>
    <row r="734" spans="2:40" x14ac:dyDescent="0.25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</row>
    <row r="735" spans="2:40" x14ac:dyDescent="0.25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</row>
    <row r="736" spans="2:40" x14ac:dyDescent="0.25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</row>
    <row r="737" spans="2:40" x14ac:dyDescent="0.25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</row>
    <row r="738" spans="2:40" x14ac:dyDescent="0.25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</row>
    <row r="739" spans="2:40" x14ac:dyDescent="0.25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</row>
    <row r="740" spans="2:40" x14ac:dyDescent="0.25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</row>
    <row r="741" spans="2:40" x14ac:dyDescent="0.25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</row>
    <row r="742" spans="2:40" x14ac:dyDescent="0.25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</row>
    <row r="743" spans="2:40" x14ac:dyDescent="0.25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</row>
    <row r="744" spans="2:40" x14ac:dyDescent="0.25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</row>
    <row r="745" spans="2:40" x14ac:dyDescent="0.25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</row>
    <row r="746" spans="2:40" x14ac:dyDescent="0.25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</row>
    <row r="747" spans="2:40" x14ac:dyDescent="0.25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</row>
    <row r="748" spans="2:40" x14ac:dyDescent="0.25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</row>
    <row r="749" spans="2:40" x14ac:dyDescent="0.25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</row>
    <row r="750" spans="2:40" x14ac:dyDescent="0.25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</row>
    <row r="751" spans="2:40" x14ac:dyDescent="0.25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</row>
    <row r="752" spans="2:40" x14ac:dyDescent="0.25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</row>
    <row r="753" spans="2:40" x14ac:dyDescent="0.25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</row>
    <row r="754" spans="2:40" x14ac:dyDescent="0.25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</row>
    <row r="755" spans="2:40" x14ac:dyDescent="0.25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</row>
    <row r="756" spans="2:40" x14ac:dyDescent="0.25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</row>
    <row r="757" spans="2:40" x14ac:dyDescent="0.25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</row>
    <row r="758" spans="2:40" x14ac:dyDescent="0.25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</row>
    <row r="759" spans="2:40" x14ac:dyDescent="0.25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</row>
    <row r="760" spans="2:40" x14ac:dyDescent="0.25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</row>
    <row r="761" spans="2:40" x14ac:dyDescent="0.25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</row>
    <row r="762" spans="2:40" x14ac:dyDescent="0.25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</row>
    <row r="763" spans="2:40" x14ac:dyDescent="0.25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</row>
    <row r="764" spans="2:40" x14ac:dyDescent="0.25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</row>
    <row r="765" spans="2:40" x14ac:dyDescent="0.25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</row>
    <row r="766" spans="2:40" x14ac:dyDescent="0.25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</row>
    <row r="767" spans="2:40" x14ac:dyDescent="0.25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</row>
    <row r="768" spans="2:40" x14ac:dyDescent="0.25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</row>
    <row r="769" spans="2:40" x14ac:dyDescent="0.25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</row>
    <row r="770" spans="2:40" x14ac:dyDescent="0.25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</row>
    <row r="771" spans="2:40" x14ac:dyDescent="0.25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</row>
    <row r="772" spans="2:40" x14ac:dyDescent="0.25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</row>
    <row r="773" spans="2:40" x14ac:dyDescent="0.25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</row>
    <row r="774" spans="2:40" x14ac:dyDescent="0.25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</row>
    <row r="775" spans="2:40" x14ac:dyDescent="0.25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</row>
    <row r="776" spans="2:40" x14ac:dyDescent="0.25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</row>
    <row r="777" spans="2:40" x14ac:dyDescent="0.25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</row>
    <row r="778" spans="2:40" x14ac:dyDescent="0.25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</row>
    <row r="779" spans="2:40" x14ac:dyDescent="0.25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</row>
    <row r="780" spans="2:40" x14ac:dyDescent="0.25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</row>
    <row r="781" spans="2:40" x14ac:dyDescent="0.25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</row>
    <row r="782" spans="2:40" x14ac:dyDescent="0.25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</row>
    <row r="783" spans="2:40" x14ac:dyDescent="0.25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</row>
    <row r="784" spans="2:40" x14ac:dyDescent="0.25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</row>
    <row r="785" spans="2:40" x14ac:dyDescent="0.25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</row>
    <row r="786" spans="2:40" x14ac:dyDescent="0.25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</row>
    <row r="787" spans="2:40" x14ac:dyDescent="0.25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</row>
    <row r="788" spans="2:40" x14ac:dyDescent="0.25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</row>
    <row r="789" spans="2:40" x14ac:dyDescent="0.25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</row>
    <row r="790" spans="2:40" x14ac:dyDescent="0.25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</row>
    <row r="791" spans="2:40" x14ac:dyDescent="0.25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</row>
    <row r="792" spans="2:40" x14ac:dyDescent="0.25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</row>
    <row r="793" spans="2:40" x14ac:dyDescent="0.25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</row>
    <row r="794" spans="2:40" x14ac:dyDescent="0.25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</row>
    <row r="795" spans="2:40" x14ac:dyDescent="0.25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</row>
    <row r="796" spans="2:40" x14ac:dyDescent="0.25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</row>
    <row r="797" spans="2:40" x14ac:dyDescent="0.25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</row>
    <row r="798" spans="2:40" x14ac:dyDescent="0.25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</row>
    <row r="799" spans="2:40" x14ac:dyDescent="0.25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</row>
    <row r="800" spans="2:40" x14ac:dyDescent="0.25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</row>
    <row r="801" spans="2:40" x14ac:dyDescent="0.25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</row>
    <row r="802" spans="2:40" x14ac:dyDescent="0.25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</row>
    <row r="803" spans="2:40" x14ac:dyDescent="0.25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</row>
    <row r="804" spans="2:40" x14ac:dyDescent="0.25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</row>
    <row r="805" spans="2:40" x14ac:dyDescent="0.25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</row>
    <row r="806" spans="2:40" x14ac:dyDescent="0.25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</row>
    <row r="807" spans="2:40" x14ac:dyDescent="0.25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</row>
    <row r="808" spans="2:40" x14ac:dyDescent="0.25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</row>
    <row r="809" spans="2:40" x14ac:dyDescent="0.25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</row>
    <row r="810" spans="2:40" x14ac:dyDescent="0.25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</row>
    <row r="811" spans="2:40" x14ac:dyDescent="0.25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</row>
    <row r="812" spans="2:40" x14ac:dyDescent="0.25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</row>
    <row r="813" spans="2:40" x14ac:dyDescent="0.25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</row>
    <row r="814" spans="2:40" x14ac:dyDescent="0.25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</row>
    <row r="815" spans="2:40" x14ac:dyDescent="0.25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</row>
    <row r="816" spans="2:40" x14ac:dyDescent="0.25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</row>
    <row r="817" spans="2:40" x14ac:dyDescent="0.25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</row>
    <row r="818" spans="2:40" x14ac:dyDescent="0.25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</row>
    <row r="819" spans="2:40" x14ac:dyDescent="0.25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</row>
    <row r="820" spans="2:40" x14ac:dyDescent="0.25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</row>
    <row r="821" spans="2:40" x14ac:dyDescent="0.25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</row>
    <row r="822" spans="2:40" x14ac:dyDescent="0.25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</row>
    <row r="823" spans="2:40" x14ac:dyDescent="0.25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</row>
    <row r="824" spans="2:40" x14ac:dyDescent="0.25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</row>
    <row r="825" spans="2:40" x14ac:dyDescent="0.25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</row>
    <row r="826" spans="2:40" x14ac:dyDescent="0.25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</row>
    <row r="827" spans="2:40" x14ac:dyDescent="0.25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</row>
    <row r="828" spans="2:40" x14ac:dyDescent="0.25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</row>
    <row r="829" spans="2:40" x14ac:dyDescent="0.25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</row>
    <row r="830" spans="2:40" x14ac:dyDescent="0.25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</row>
    <row r="831" spans="2:40" x14ac:dyDescent="0.25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</row>
    <row r="832" spans="2:40" x14ac:dyDescent="0.25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</row>
    <row r="833" spans="2:40" x14ac:dyDescent="0.25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</row>
    <row r="834" spans="2:40" x14ac:dyDescent="0.25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</row>
    <row r="835" spans="2:40" x14ac:dyDescent="0.25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</row>
    <row r="836" spans="2:40" x14ac:dyDescent="0.25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</row>
    <row r="837" spans="2:40" x14ac:dyDescent="0.25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</row>
    <row r="838" spans="2:40" x14ac:dyDescent="0.25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</row>
    <row r="839" spans="2:40" x14ac:dyDescent="0.25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</row>
    <row r="840" spans="2:40" x14ac:dyDescent="0.25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</row>
    <row r="841" spans="2:40" x14ac:dyDescent="0.25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</row>
    <row r="842" spans="2:40" x14ac:dyDescent="0.25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</row>
    <row r="843" spans="2:40" x14ac:dyDescent="0.25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</row>
    <row r="844" spans="2:40" x14ac:dyDescent="0.25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</row>
    <row r="845" spans="2:40" x14ac:dyDescent="0.25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</row>
    <row r="846" spans="2:40" x14ac:dyDescent="0.25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</row>
    <row r="847" spans="2:40" x14ac:dyDescent="0.25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</row>
    <row r="848" spans="2:40" x14ac:dyDescent="0.25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</row>
    <row r="849" spans="2:40" x14ac:dyDescent="0.25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</row>
    <row r="850" spans="2:40" x14ac:dyDescent="0.25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</row>
    <row r="851" spans="2:40" x14ac:dyDescent="0.25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</row>
    <row r="852" spans="2:40" x14ac:dyDescent="0.25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</row>
    <row r="853" spans="2:40" x14ac:dyDescent="0.25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</row>
    <row r="854" spans="2:40" x14ac:dyDescent="0.25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</row>
    <row r="855" spans="2:40" x14ac:dyDescent="0.25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</row>
    <row r="856" spans="2:40" x14ac:dyDescent="0.25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</row>
    <row r="857" spans="2:40" x14ac:dyDescent="0.25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</row>
    <row r="858" spans="2:40" x14ac:dyDescent="0.25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</row>
    <row r="859" spans="2:40" x14ac:dyDescent="0.25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</row>
    <row r="860" spans="2:40" x14ac:dyDescent="0.25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</row>
    <row r="861" spans="2:40" x14ac:dyDescent="0.25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</row>
    <row r="862" spans="2:40" x14ac:dyDescent="0.25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</row>
    <row r="863" spans="2:40" x14ac:dyDescent="0.25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</row>
    <row r="864" spans="2:40" x14ac:dyDescent="0.25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</row>
    <row r="865" spans="2:40" x14ac:dyDescent="0.25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</row>
    <row r="866" spans="2:40" x14ac:dyDescent="0.25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</row>
    <row r="867" spans="2:40" x14ac:dyDescent="0.25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</row>
    <row r="868" spans="2:40" x14ac:dyDescent="0.25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</row>
    <row r="869" spans="2:40" x14ac:dyDescent="0.25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</row>
    <row r="870" spans="2:40" x14ac:dyDescent="0.25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</row>
    <row r="871" spans="2:40" x14ac:dyDescent="0.25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</row>
    <row r="872" spans="2:40" x14ac:dyDescent="0.25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</row>
    <row r="873" spans="2:40" x14ac:dyDescent="0.25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</row>
    <row r="874" spans="2:40" x14ac:dyDescent="0.25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</row>
    <row r="875" spans="2:40" x14ac:dyDescent="0.25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</row>
    <row r="876" spans="2:40" x14ac:dyDescent="0.25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</row>
    <row r="877" spans="2:40" x14ac:dyDescent="0.25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</row>
    <row r="878" spans="2:40" x14ac:dyDescent="0.25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</row>
    <row r="879" spans="2:40" x14ac:dyDescent="0.25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</row>
    <row r="880" spans="2:40" x14ac:dyDescent="0.25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</row>
    <row r="881" spans="2:40" x14ac:dyDescent="0.25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</row>
    <row r="882" spans="2:40" x14ac:dyDescent="0.25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</row>
    <row r="883" spans="2:40" x14ac:dyDescent="0.25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</row>
    <row r="884" spans="2:40" x14ac:dyDescent="0.25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</row>
    <row r="885" spans="2:40" x14ac:dyDescent="0.25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</row>
    <row r="886" spans="2:40" x14ac:dyDescent="0.25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</row>
    <row r="887" spans="2:40" x14ac:dyDescent="0.25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</row>
    <row r="888" spans="2:40" x14ac:dyDescent="0.25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</row>
    <row r="889" spans="2:40" x14ac:dyDescent="0.25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</row>
    <row r="890" spans="2:40" x14ac:dyDescent="0.25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</row>
    <row r="891" spans="2:40" x14ac:dyDescent="0.25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</row>
    <row r="892" spans="2:40" x14ac:dyDescent="0.25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</row>
    <row r="893" spans="2:40" x14ac:dyDescent="0.25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</row>
    <row r="894" spans="2:40" x14ac:dyDescent="0.25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</row>
    <row r="895" spans="2:40" x14ac:dyDescent="0.25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</row>
    <row r="896" spans="2:40" x14ac:dyDescent="0.25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</row>
    <row r="897" spans="2:40" x14ac:dyDescent="0.25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</row>
    <row r="898" spans="2:40" x14ac:dyDescent="0.25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</row>
    <row r="899" spans="2:40" x14ac:dyDescent="0.25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</row>
    <row r="900" spans="2:40" x14ac:dyDescent="0.25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</row>
    <row r="901" spans="2:40" x14ac:dyDescent="0.25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</row>
    <row r="902" spans="2:40" x14ac:dyDescent="0.25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</row>
    <row r="903" spans="2:40" x14ac:dyDescent="0.25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</row>
    <row r="904" spans="2:40" x14ac:dyDescent="0.25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</row>
    <row r="905" spans="2:40" x14ac:dyDescent="0.25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</row>
    <row r="906" spans="2:40" x14ac:dyDescent="0.25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</row>
    <row r="907" spans="2:40" x14ac:dyDescent="0.25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</row>
    <row r="908" spans="2:40" x14ac:dyDescent="0.25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</row>
    <row r="909" spans="2:40" x14ac:dyDescent="0.25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</row>
    <row r="910" spans="2:40" x14ac:dyDescent="0.25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</row>
    <row r="911" spans="2:40" x14ac:dyDescent="0.25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</row>
    <row r="912" spans="2:40" x14ac:dyDescent="0.25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</row>
    <row r="913" spans="2:40" x14ac:dyDescent="0.25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</row>
    <row r="914" spans="2:40" x14ac:dyDescent="0.25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</row>
    <row r="915" spans="2:40" x14ac:dyDescent="0.25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</row>
    <row r="916" spans="2:40" x14ac:dyDescent="0.25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</row>
    <row r="917" spans="2:40" x14ac:dyDescent="0.25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</row>
    <row r="918" spans="2:40" x14ac:dyDescent="0.25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</row>
    <row r="919" spans="2:40" x14ac:dyDescent="0.25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</row>
    <row r="920" spans="2:40" x14ac:dyDescent="0.25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</row>
    <row r="921" spans="2:40" x14ac:dyDescent="0.25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</row>
    <row r="922" spans="2:40" x14ac:dyDescent="0.25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</row>
    <row r="923" spans="2:40" x14ac:dyDescent="0.25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</row>
    <row r="924" spans="2:40" x14ac:dyDescent="0.25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</row>
    <row r="925" spans="2:40" x14ac:dyDescent="0.25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</row>
    <row r="926" spans="2:40" x14ac:dyDescent="0.25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</row>
    <row r="927" spans="2:40" x14ac:dyDescent="0.25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</row>
    <row r="928" spans="2:40" x14ac:dyDescent="0.25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</row>
    <row r="929" spans="2:40" x14ac:dyDescent="0.25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</row>
    <row r="930" spans="2:40" x14ac:dyDescent="0.25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</row>
    <row r="931" spans="2:40" x14ac:dyDescent="0.25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</row>
    <row r="932" spans="2:40" x14ac:dyDescent="0.25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</row>
    <row r="933" spans="2:40" x14ac:dyDescent="0.25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</row>
    <row r="934" spans="2:40" x14ac:dyDescent="0.25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</row>
    <row r="935" spans="2:40" x14ac:dyDescent="0.25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</row>
    <row r="936" spans="2:40" x14ac:dyDescent="0.25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</row>
    <row r="937" spans="2:40" x14ac:dyDescent="0.25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</row>
    <row r="938" spans="2:40" x14ac:dyDescent="0.25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</row>
    <row r="939" spans="2:40" x14ac:dyDescent="0.25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</row>
    <row r="940" spans="2:40" x14ac:dyDescent="0.25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</row>
    <row r="941" spans="2:40" x14ac:dyDescent="0.25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</row>
    <row r="942" spans="2:40" x14ac:dyDescent="0.25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</row>
    <row r="943" spans="2:40" x14ac:dyDescent="0.25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</row>
    <row r="944" spans="2:40" x14ac:dyDescent="0.25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</row>
    <row r="945" spans="2:40" x14ac:dyDescent="0.25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</row>
    <row r="946" spans="2:40" x14ac:dyDescent="0.25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</row>
    <row r="947" spans="2:40" x14ac:dyDescent="0.25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</row>
    <row r="948" spans="2:40" x14ac:dyDescent="0.25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</row>
    <row r="949" spans="2:40" x14ac:dyDescent="0.25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</row>
    <row r="950" spans="2:40" x14ac:dyDescent="0.25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</row>
    <row r="951" spans="2:40" x14ac:dyDescent="0.25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</row>
    <row r="952" spans="2:40" x14ac:dyDescent="0.25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</row>
    <row r="953" spans="2:40" x14ac:dyDescent="0.25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</row>
    <row r="954" spans="2:40" x14ac:dyDescent="0.25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</row>
    <row r="955" spans="2:40" x14ac:dyDescent="0.25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</row>
    <row r="956" spans="2:40" x14ac:dyDescent="0.25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</row>
    <row r="957" spans="2:40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</row>
    <row r="958" spans="2:40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</row>
    <row r="959" spans="2:40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</row>
    <row r="960" spans="2:40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</row>
    <row r="961" spans="2:40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</row>
    <row r="962" spans="2:40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</row>
    <row r="963" spans="2:40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</row>
    <row r="964" spans="2:40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</row>
    <row r="965" spans="2:40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</row>
    <row r="966" spans="2:40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</row>
    <row r="967" spans="2:40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</row>
    <row r="968" spans="2:40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</row>
    <row r="969" spans="2:40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</row>
    <row r="970" spans="2:40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</row>
    <row r="971" spans="2:40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</row>
    <row r="972" spans="2:40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</row>
    <row r="973" spans="2:40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</row>
    <row r="974" spans="2:40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</row>
    <row r="975" spans="2:40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</row>
    <row r="976" spans="2:40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</row>
    <row r="977" spans="2:40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</row>
    <row r="978" spans="2:40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</row>
    <row r="979" spans="2:40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</row>
    <row r="980" spans="2:40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</row>
    <row r="981" spans="2:40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</row>
    <row r="982" spans="2:40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</row>
    <row r="983" spans="2:40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</row>
    <row r="984" spans="2:40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</row>
    <row r="985" spans="2:40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</row>
    <row r="986" spans="2:40" x14ac:dyDescent="0.25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</row>
    <row r="987" spans="2:40" x14ac:dyDescent="0.25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</row>
    <row r="988" spans="2:40" x14ac:dyDescent="0.25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</row>
    <row r="989" spans="2:40" x14ac:dyDescent="0.25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</row>
    <row r="990" spans="2:40" x14ac:dyDescent="0.25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</row>
    <row r="991" spans="2:40" x14ac:dyDescent="0.25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</row>
    <row r="992" spans="2:40" x14ac:dyDescent="0.25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</row>
    <row r="993" spans="2:40" x14ac:dyDescent="0.25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</row>
    <row r="994" spans="2:40" x14ac:dyDescent="0.25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</row>
    <row r="995" spans="2:40" x14ac:dyDescent="0.25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</row>
    <row r="996" spans="2:40" x14ac:dyDescent="0.25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</row>
    <row r="997" spans="2:40" x14ac:dyDescent="0.25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</row>
    <row r="998" spans="2:40" x14ac:dyDescent="0.25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</row>
    <row r="999" spans="2:40" x14ac:dyDescent="0.25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</row>
    <row r="1000" spans="2:40" x14ac:dyDescent="0.25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</row>
    <row r="1001" spans="2:40" x14ac:dyDescent="0.25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</row>
    <row r="1002" spans="2:40" x14ac:dyDescent="0.25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</row>
    <row r="1003" spans="2:40" x14ac:dyDescent="0.25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</row>
    <row r="1004" spans="2:40" x14ac:dyDescent="0.25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</row>
    <row r="1005" spans="2:40" x14ac:dyDescent="0.25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</row>
    <row r="1006" spans="2:40" x14ac:dyDescent="0.25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</row>
    <row r="1007" spans="2:40" x14ac:dyDescent="0.25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</row>
    <row r="1008" spans="2:40" x14ac:dyDescent="0.25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</row>
    <row r="1009" spans="2:40" x14ac:dyDescent="0.25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</row>
    <row r="1010" spans="2:40" x14ac:dyDescent="0.25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</row>
    <row r="1011" spans="2:40" x14ac:dyDescent="0.25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</row>
    <row r="1012" spans="2:40" x14ac:dyDescent="0.25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</row>
    <row r="1013" spans="2:40" x14ac:dyDescent="0.25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</row>
    <row r="1014" spans="2:40" x14ac:dyDescent="0.25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</row>
    <row r="1015" spans="2:40" x14ac:dyDescent="0.25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</row>
    <row r="1016" spans="2:40" x14ac:dyDescent="0.25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</row>
    <row r="1017" spans="2:40" x14ac:dyDescent="0.25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</row>
    <row r="1018" spans="2:40" x14ac:dyDescent="0.25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</row>
    <row r="1019" spans="2:40" x14ac:dyDescent="0.25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</row>
    <row r="1020" spans="2:40" x14ac:dyDescent="0.25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</row>
    <row r="1021" spans="2:40" x14ac:dyDescent="0.25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</row>
    <row r="1022" spans="2:40" x14ac:dyDescent="0.25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</row>
    <row r="1023" spans="2:40" x14ac:dyDescent="0.25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</row>
    <row r="1024" spans="2:40" x14ac:dyDescent="0.25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</row>
    <row r="1025" spans="2:40" x14ac:dyDescent="0.25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</row>
    <row r="1026" spans="2:40" x14ac:dyDescent="0.25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</row>
    <row r="1027" spans="2:40" x14ac:dyDescent="0.25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</row>
    <row r="1028" spans="2:40" x14ac:dyDescent="0.25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</row>
    <row r="1029" spans="2:40" x14ac:dyDescent="0.25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</row>
    <row r="1030" spans="2:40" x14ac:dyDescent="0.25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</row>
    <row r="1031" spans="2:40" x14ac:dyDescent="0.25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</row>
    <row r="1032" spans="2:40" x14ac:dyDescent="0.25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</row>
    <row r="1033" spans="2:40" x14ac:dyDescent="0.25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</row>
    <row r="1034" spans="2:40" x14ac:dyDescent="0.25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</row>
    <row r="1035" spans="2:40" x14ac:dyDescent="0.25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</row>
    <row r="1036" spans="2:40" x14ac:dyDescent="0.25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</row>
    <row r="1037" spans="2:40" x14ac:dyDescent="0.25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</row>
    <row r="1038" spans="2:40" x14ac:dyDescent="0.25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</row>
    <row r="1039" spans="2:40" x14ac:dyDescent="0.25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</row>
    <row r="1040" spans="2:40" x14ac:dyDescent="0.25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</row>
    <row r="1041" spans="2:40" x14ac:dyDescent="0.25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</row>
    <row r="1042" spans="2:40" x14ac:dyDescent="0.25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</row>
    <row r="1043" spans="2:40" x14ac:dyDescent="0.25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</row>
    <row r="1044" spans="2:40" x14ac:dyDescent="0.25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</row>
    <row r="1045" spans="2:40" x14ac:dyDescent="0.25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</row>
    <row r="1046" spans="2:40" x14ac:dyDescent="0.25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</row>
    <row r="1047" spans="2:40" x14ac:dyDescent="0.25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</row>
    <row r="1048" spans="2:40" x14ac:dyDescent="0.25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</row>
    <row r="1049" spans="2:40" x14ac:dyDescent="0.25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</row>
    <row r="1050" spans="2:40" x14ac:dyDescent="0.25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</row>
    <row r="1051" spans="2:40" x14ac:dyDescent="0.25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</row>
    <row r="1052" spans="2:40" x14ac:dyDescent="0.25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</row>
    <row r="1053" spans="2:40" x14ac:dyDescent="0.25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</row>
    <row r="1054" spans="2:40" x14ac:dyDescent="0.25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</row>
    <row r="1055" spans="2:40" x14ac:dyDescent="0.25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</row>
    <row r="1056" spans="2:40" x14ac:dyDescent="0.25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</row>
    <row r="1057" spans="2:40" x14ac:dyDescent="0.25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</row>
    <row r="1058" spans="2:40" x14ac:dyDescent="0.25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</row>
    <row r="1059" spans="2:40" x14ac:dyDescent="0.25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</row>
    <row r="1060" spans="2:40" x14ac:dyDescent="0.25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</row>
    <row r="1061" spans="2:40" x14ac:dyDescent="0.25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</row>
    <row r="1062" spans="2:40" x14ac:dyDescent="0.25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</row>
    <row r="1063" spans="2:40" x14ac:dyDescent="0.25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</row>
    <row r="1064" spans="2:40" x14ac:dyDescent="0.25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</row>
    <row r="1065" spans="2:40" x14ac:dyDescent="0.25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</row>
    <row r="1066" spans="2:40" x14ac:dyDescent="0.25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</row>
    <row r="1067" spans="2:40" x14ac:dyDescent="0.25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</row>
    <row r="1068" spans="2:40" x14ac:dyDescent="0.25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</row>
    <row r="1069" spans="2:40" x14ac:dyDescent="0.25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</row>
    <row r="1070" spans="2:40" x14ac:dyDescent="0.25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</row>
    <row r="1071" spans="2:40" x14ac:dyDescent="0.25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</row>
    <row r="1072" spans="2:40" x14ac:dyDescent="0.25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</row>
    <row r="1073" spans="2:40" x14ac:dyDescent="0.25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</row>
    <row r="1074" spans="2:40" x14ac:dyDescent="0.25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</row>
    <row r="1075" spans="2:40" x14ac:dyDescent="0.25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</row>
    <row r="1076" spans="2:40" x14ac:dyDescent="0.25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</row>
    <row r="1077" spans="2:40" x14ac:dyDescent="0.25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</row>
    <row r="1078" spans="2:40" x14ac:dyDescent="0.25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</row>
    <row r="1079" spans="2:40" x14ac:dyDescent="0.25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</row>
    <row r="1080" spans="2:40" x14ac:dyDescent="0.25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</row>
    <row r="1081" spans="2:40" x14ac:dyDescent="0.25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</row>
    <row r="1082" spans="2:40" x14ac:dyDescent="0.25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</row>
    <row r="1083" spans="2:40" x14ac:dyDescent="0.25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</row>
    <row r="1084" spans="2:40" x14ac:dyDescent="0.25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</row>
    <row r="1085" spans="2:40" x14ac:dyDescent="0.25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</row>
    <row r="1086" spans="2:40" x14ac:dyDescent="0.25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</row>
    <row r="1087" spans="2:40" x14ac:dyDescent="0.25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</row>
    <row r="1088" spans="2:40" x14ac:dyDescent="0.25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</row>
    <row r="1089" spans="2:40" x14ac:dyDescent="0.25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</row>
    <row r="1090" spans="2:40" x14ac:dyDescent="0.25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</row>
    <row r="1091" spans="2:40" x14ac:dyDescent="0.25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</row>
    <row r="1092" spans="2:40" x14ac:dyDescent="0.25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</row>
    <row r="1093" spans="2:40" x14ac:dyDescent="0.25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</row>
    <row r="1094" spans="2:40" x14ac:dyDescent="0.25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</row>
    <row r="1095" spans="2:40" x14ac:dyDescent="0.25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</row>
    <row r="1096" spans="2:40" x14ac:dyDescent="0.25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</row>
    <row r="1097" spans="2:40" x14ac:dyDescent="0.25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</row>
    <row r="1098" spans="2:40" x14ac:dyDescent="0.25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</row>
    <row r="1099" spans="2:40" x14ac:dyDescent="0.25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</row>
    <row r="1100" spans="2:40" x14ac:dyDescent="0.25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</row>
    <row r="1101" spans="2:40" x14ac:dyDescent="0.25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</row>
    <row r="1102" spans="2:40" x14ac:dyDescent="0.25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</row>
    <row r="1103" spans="2:40" x14ac:dyDescent="0.25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</row>
    <row r="1104" spans="2:40" x14ac:dyDescent="0.25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</row>
    <row r="1105" spans="2:40" x14ac:dyDescent="0.25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</row>
    <row r="1106" spans="2:40" x14ac:dyDescent="0.25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</row>
    <row r="1107" spans="2:40" x14ac:dyDescent="0.25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</row>
    <row r="1108" spans="2:40" x14ac:dyDescent="0.25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</row>
    <row r="1109" spans="2:40" x14ac:dyDescent="0.25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</row>
    <row r="1110" spans="2:40" x14ac:dyDescent="0.25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</row>
    <row r="1111" spans="2:40" x14ac:dyDescent="0.25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</row>
    <row r="1112" spans="2:40" x14ac:dyDescent="0.25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</row>
    <row r="1113" spans="2:40" x14ac:dyDescent="0.25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</row>
    <row r="1114" spans="2:40" x14ac:dyDescent="0.25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</row>
    <row r="1115" spans="2:40" x14ac:dyDescent="0.25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</row>
    <row r="1116" spans="2:40" x14ac:dyDescent="0.25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</row>
    <row r="1117" spans="2:40" x14ac:dyDescent="0.25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</row>
    <row r="1118" spans="2:40" x14ac:dyDescent="0.25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</row>
    <row r="1119" spans="2:40" x14ac:dyDescent="0.25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</row>
    <row r="1120" spans="2:40" x14ac:dyDescent="0.25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</row>
    <row r="1121" spans="2:40" x14ac:dyDescent="0.25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</row>
    <row r="1122" spans="2:40" x14ac:dyDescent="0.25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</row>
    <row r="1123" spans="2:40" x14ac:dyDescent="0.25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</row>
    <row r="1124" spans="2:40" x14ac:dyDescent="0.25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</row>
    <row r="1125" spans="2:40" x14ac:dyDescent="0.25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</row>
    <row r="1126" spans="2:40" x14ac:dyDescent="0.25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</row>
    <row r="1127" spans="2:40" x14ac:dyDescent="0.25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</row>
    <row r="1128" spans="2:40" x14ac:dyDescent="0.25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</row>
    <row r="1129" spans="2:40" x14ac:dyDescent="0.25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</row>
    <row r="1130" spans="2:40" x14ac:dyDescent="0.25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</row>
    <row r="1131" spans="2:40" x14ac:dyDescent="0.25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</row>
    <row r="1132" spans="2:40" x14ac:dyDescent="0.25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</row>
    <row r="1133" spans="2:40" x14ac:dyDescent="0.25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</row>
    <row r="1134" spans="2:40" x14ac:dyDescent="0.25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</row>
    <row r="1135" spans="2:40" x14ac:dyDescent="0.25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</row>
    <row r="1136" spans="2:40" x14ac:dyDescent="0.25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</row>
    <row r="1137" spans="2:40" x14ac:dyDescent="0.25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</row>
    <row r="1138" spans="2:40" x14ac:dyDescent="0.25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</row>
    <row r="1139" spans="2:40" x14ac:dyDescent="0.25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</row>
    <row r="1140" spans="2:40" x14ac:dyDescent="0.25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</row>
    <row r="1141" spans="2:40" x14ac:dyDescent="0.25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</row>
    <row r="1142" spans="2:40" x14ac:dyDescent="0.25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</row>
    <row r="1143" spans="2:40" x14ac:dyDescent="0.25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</row>
    <row r="1144" spans="2:40" x14ac:dyDescent="0.25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</row>
    <row r="1145" spans="2:40" x14ac:dyDescent="0.25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</row>
    <row r="1146" spans="2:40" x14ac:dyDescent="0.25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</row>
    <row r="1147" spans="2:40" x14ac:dyDescent="0.25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</row>
    <row r="1148" spans="2:40" x14ac:dyDescent="0.25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</row>
    <row r="1149" spans="2:40" x14ac:dyDescent="0.25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</row>
    <row r="1150" spans="2:40" x14ac:dyDescent="0.25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</row>
    <row r="1151" spans="2:40" x14ac:dyDescent="0.25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</row>
    <row r="1152" spans="2:40" x14ac:dyDescent="0.25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</row>
    <row r="1153" spans="2:40" x14ac:dyDescent="0.25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</row>
    <row r="1154" spans="2:40" x14ac:dyDescent="0.25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</row>
    <row r="1155" spans="2:40" x14ac:dyDescent="0.25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</row>
    <row r="1156" spans="2:40" x14ac:dyDescent="0.25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</row>
    <row r="1157" spans="2:40" x14ac:dyDescent="0.25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</row>
    <row r="1158" spans="2:40" x14ac:dyDescent="0.25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</row>
    <row r="1159" spans="2:40" x14ac:dyDescent="0.25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</row>
    <row r="1160" spans="2:40" x14ac:dyDescent="0.25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</row>
    <row r="1161" spans="2:40" x14ac:dyDescent="0.25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</row>
    <row r="1162" spans="2:40" x14ac:dyDescent="0.25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</row>
    <row r="1163" spans="2:40" x14ac:dyDescent="0.25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</row>
    <row r="1164" spans="2:40" x14ac:dyDescent="0.25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</row>
    <row r="1165" spans="2:40" x14ac:dyDescent="0.25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</row>
    <row r="1166" spans="2:40" x14ac:dyDescent="0.25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</row>
    <row r="1167" spans="2:40" x14ac:dyDescent="0.25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</row>
    <row r="1168" spans="2:40" x14ac:dyDescent="0.25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</row>
    <row r="1169" spans="2:40" x14ac:dyDescent="0.25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</row>
    <row r="1170" spans="2:40" x14ac:dyDescent="0.25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</row>
    <row r="1171" spans="2:40" x14ac:dyDescent="0.25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</row>
    <row r="1172" spans="2:40" x14ac:dyDescent="0.25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</row>
    <row r="1173" spans="2:40" x14ac:dyDescent="0.25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</row>
    <row r="1174" spans="2:40" x14ac:dyDescent="0.25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</row>
    <row r="1175" spans="2:40" x14ac:dyDescent="0.25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</row>
    <row r="1176" spans="2:40" x14ac:dyDescent="0.25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</row>
    <row r="1177" spans="2:40" x14ac:dyDescent="0.25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</row>
    <row r="1178" spans="2:40" x14ac:dyDescent="0.25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</row>
    <row r="1179" spans="2:40" x14ac:dyDescent="0.25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</row>
    <row r="1180" spans="2:40" x14ac:dyDescent="0.25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</row>
    <row r="1181" spans="2:40" x14ac:dyDescent="0.25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</row>
    <row r="1182" spans="2:40" x14ac:dyDescent="0.25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</row>
    <row r="1183" spans="2:40" x14ac:dyDescent="0.25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</row>
    <row r="1184" spans="2:40" x14ac:dyDescent="0.25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</row>
    <row r="1185" spans="2:40" x14ac:dyDescent="0.25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</row>
    <row r="1186" spans="2:40" x14ac:dyDescent="0.25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</row>
    <row r="1187" spans="2:40" x14ac:dyDescent="0.25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</row>
    <row r="1188" spans="2:40" x14ac:dyDescent="0.25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</row>
    <row r="1189" spans="2:40" x14ac:dyDescent="0.25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</row>
    <row r="1190" spans="2:40" x14ac:dyDescent="0.25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</row>
    <row r="1191" spans="2:40" x14ac:dyDescent="0.25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</row>
    <row r="1192" spans="2:40" x14ac:dyDescent="0.25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</row>
    <row r="1193" spans="2:40" x14ac:dyDescent="0.25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</row>
    <row r="1194" spans="2:40" x14ac:dyDescent="0.25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</row>
    <row r="1195" spans="2:40" x14ac:dyDescent="0.25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</row>
    <row r="1196" spans="2:40" x14ac:dyDescent="0.25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</row>
    <row r="1197" spans="2:40" x14ac:dyDescent="0.25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</row>
    <row r="1198" spans="2:40" x14ac:dyDescent="0.25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</row>
    <row r="1199" spans="2:40" x14ac:dyDescent="0.25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</row>
    <row r="1200" spans="2:40" x14ac:dyDescent="0.25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</row>
    <row r="1201" spans="2:40" x14ac:dyDescent="0.25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</row>
    <row r="1202" spans="2:40" x14ac:dyDescent="0.25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</row>
    <row r="1203" spans="2:40" x14ac:dyDescent="0.25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</row>
    <row r="1204" spans="2:40" x14ac:dyDescent="0.25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</row>
    <row r="1205" spans="2:40" x14ac:dyDescent="0.25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</row>
    <row r="1206" spans="2:40" x14ac:dyDescent="0.25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</row>
    <row r="1207" spans="2:40" x14ac:dyDescent="0.25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</row>
    <row r="1208" spans="2:40" x14ac:dyDescent="0.25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</row>
    <row r="1209" spans="2:40" x14ac:dyDescent="0.25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</row>
    <row r="1210" spans="2:40" x14ac:dyDescent="0.25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</row>
    <row r="1211" spans="2:40" x14ac:dyDescent="0.25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</row>
    <row r="1212" spans="2:40" x14ac:dyDescent="0.25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</row>
    <row r="1213" spans="2:40" x14ac:dyDescent="0.25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</row>
    <row r="1214" spans="2:40" x14ac:dyDescent="0.25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</row>
    <row r="1215" spans="2:40" x14ac:dyDescent="0.25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</row>
    <row r="1216" spans="2:40" x14ac:dyDescent="0.25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</row>
    <row r="1217" spans="2:40" x14ac:dyDescent="0.25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</row>
    <row r="1218" spans="2:40" x14ac:dyDescent="0.25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</row>
    <row r="1219" spans="2:40" x14ac:dyDescent="0.25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</row>
    <row r="1220" spans="2:40" x14ac:dyDescent="0.25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</row>
    <row r="1221" spans="2:40" x14ac:dyDescent="0.25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</row>
    <row r="1222" spans="2:40" x14ac:dyDescent="0.25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</row>
    <row r="1223" spans="2:40" x14ac:dyDescent="0.25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</row>
    <row r="1224" spans="2:40" x14ac:dyDescent="0.25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</row>
    <row r="1225" spans="2:40" x14ac:dyDescent="0.25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</row>
    <row r="1226" spans="2:40" x14ac:dyDescent="0.25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</row>
    <row r="1227" spans="2:40" x14ac:dyDescent="0.25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</row>
    <row r="1228" spans="2:40" x14ac:dyDescent="0.25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</row>
    <row r="1229" spans="2:40" x14ac:dyDescent="0.25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</row>
    <row r="1230" spans="2:40" x14ac:dyDescent="0.25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</row>
    <row r="1231" spans="2:40" x14ac:dyDescent="0.25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</row>
    <row r="1232" spans="2:40" x14ac:dyDescent="0.25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</row>
    <row r="1233" spans="2:40" x14ac:dyDescent="0.25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</row>
    <row r="1234" spans="2:40" x14ac:dyDescent="0.25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</row>
    <row r="1235" spans="2:40" x14ac:dyDescent="0.25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</row>
    <row r="1236" spans="2:40" x14ac:dyDescent="0.25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</row>
    <row r="1237" spans="2:40" x14ac:dyDescent="0.25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</row>
    <row r="1238" spans="2:40" x14ac:dyDescent="0.25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</row>
    <row r="1239" spans="2:40" x14ac:dyDescent="0.25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</row>
    <row r="1240" spans="2:40" x14ac:dyDescent="0.25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</row>
    <row r="1241" spans="2:40" x14ac:dyDescent="0.25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</row>
    <row r="1242" spans="2:40" x14ac:dyDescent="0.25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</row>
    <row r="1243" spans="2:40" x14ac:dyDescent="0.25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</row>
    <row r="1244" spans="2:40" x14ac:dyDescent="0.25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</row>
    <row r="1245" spans="2:40" x14ac:dyDescent="0.25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</row>
    <row r="1246" spans="2:40" x14ac:dyDescent="0.25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</row>
    <row r="1247" spans="2:40" x14ac:dyDescent="0.25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</row>
    <row r="1248" spans="2:40" x14ac:dyDescent="0.25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</row>
    <row r="1249" spans="2:40" x14ac:dyDescent="0.25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</row>
    <row r="1250" spans="2:40" x14ac:dyDescent="0.25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</row>
    <row r="1251" spans="2:40" x14ac:dyDescent="0.25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</row>
    <row r="1252" spans="2:40" x14ac:dyDescent="0.25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</row>
    <row r="1253" spans="2:40" x14ac:dyDescent="0.25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</row>
    <row r="1254" spans="2:40" x14ac:dyDescent="0.25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</row>
    <row r="1255" spans="2:40" x14ac:dyDescent="0.25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</row>
    <row r="1256" spans="2:40" x14ac:dyDescent="0.25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</row>
    <row r="1257" spans="2:40" x14ac:dyDescent="0.25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</row>
    <row r="1258" spans="2:40" x14ac:dyDescent="0.25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</row>
    <row r="1259" spans="2:40" x14ac:dyDescent="0.25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</row>
    <row r="1260" spans="2:40" x14ac:dyDescent="0.25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</row>
    <row r="1261" spans="2:40" x14ac:dyDescent="0.25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</row>
    <row r="1262" spans="2:40" x14ac:dyDescent="0.25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</row>
    <row r="1263" spans="2:40" x14ac:dyDescent="0.25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</row>
    <row r="1264" spans="2:40" x14ac:dyDescent="0.25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</row>
    <row r="1265" spans="2:40" x14ac:dyDescent="0.25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</row>
    <row r="1266" spans="2:40" x14ac:dyDescent="0.25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</row>
    <row r="1267" spans="2:40" x14ac:dyDescent="0.25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</row>
    <row r="1268" spans="2:40" x14ac:dyDescent="0.25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</row>
    <row r="1269" spans="2:40" x14ac:dyDescent="0.25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</row>
    <row r="1270" spans="2:40" x14ac:dyDescent="0.25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</row>
    <row r="1271" spans="2:40" x14ac:dyDescent="0.25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</row>
    <row r="1272" spans="2:40" x14ac:dyDescent="0.25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</row>
    <row r="1273" spans="2:40" x14ac:dyDescent="0.25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</row>
    <row r="1274" spans="2:40" x14ac:dyDescent="0.25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</row>
    <row r="1275" spans="2:40" x14ac:dyDescent="0.25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</row>
    <row r="1276" spans="2:40" x14ac:dyDescent="0.25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</row>
    <row r="1277" spans="2:40" x14ac:dyDescent="0.25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</row>
    <row r="1278" spans="2:40" x14ac:dyDescent="0.25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</row>
    <row r="1279" spans="2:40" x14ac:dyDescent="0.25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</row>
    <row r="1280" spans="2:40" x14ac:dyDescent="0.25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</row>
    <row r="1281" spans="2:40" x14ac:dyDescent="0.25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</row>
    <row r="1282" spans="2:40" x14ac:dyDescent="0.25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</row>
    <row r="1283" spans="2:40" x14ac:dyDescent="0.25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</row>
    <row r="1284" spans="2:40" x14ac:dyDescent="0.25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</row>
    <row r="1285" spans="2:40" x14ac:dyDescent="0.25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</row>
    <row r="1286" spans="2:40" x14ac:dyDescent="0.25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</row>
    <row r="1287" spans="2:40" x14ac:dyDescent="0.25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</row>
    <row r="1288" spans="2:40" x14ac:dyDescent="0.25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</row>
    <row r="1289" spans="2:40" x14ac:dyDescent="0.25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</row>
    <row r="1290" spans="2:40" x14ac:dyDescent="0.25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</row>
    <row r="1291" spans="2:40" x14ac:dyDescent="0.25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</row>
    <row r="1292" spans="2:40" x14ac:dyDescent="0.25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</row>
    <row r="1293" spans="2:40" x14ac:dyDescent="0.25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</row>
    <row r="1294" spans="2:40" x14ac:dyDescent="0.25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</row>
    <row r="1295" spans="2:40" x14ac:dyDescent="0.25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</row>
    <row r="1296" spans="2:40" x14ac:dyDescent="0.25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</row>
    <row r="1297" spans="2:40" x14ac:dyDescent="0.25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</row>
    <row r="1298" spans="2:40" x14ac:dyDescent="0.25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</row>
    <row r="1299" spans="2:40" x14ac:dyDescent="0.25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</row>
    <row r="1300" spans="2:40" x14ac:dyDescent="0.25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</row>
    <row r="1301" spans="2:40" x14ac:dyDescent="0.25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</row>
    <row r="1302" spans="2:40" x14ac:dyDescent="0.25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</row>
    <row r="1303" spans="2:40" x14ac:dyDescent="0.25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</row>
    <row r="1304" spans="2:40" x14ac:dyDescent="0.25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</row>
    <row r="1305" spans="2:40" x14ac:dyDescent="0.25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</row>
    <row r="1306" spans="2:40" x14ac:dyDescent="0.25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</row>
    <row r="1307" spans="2:40" x14ac:dyDescent="0.25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</row>
    <row r="1308" spans="2:40" x14ac:dyDescent="0.25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</row>
    <row r="1309" spans="2:40" x14ac:dyDescent="0.25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</row>
    <row r="1310" spans="2:40" x14ac:dyDescent="0.25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</row>
    <row r="1311" spans="2:40" x14ac:dyDescent="0.25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</row>
    <row r="1312" spans="2:40" x14ac:dyDescent="0.25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</row>
    <row r="1313" spans="2:40" x14ac:dyDescent="0.25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</row>
    <row r="1314" spans="2:40" x14ac:dyDescent="0.25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</row>
    <row r="1315" spans="2:40" x14ac:dyDescent="0.25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</row>
    <row r="1316" spans="2:40" x14ac:dyDescent="0.25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</row>
    <row r="1317" spans="2:40" x14ac:dyDescent="0.25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</row>
    <row r="1318" spans="2:40" x14ac:dyDescent="0.25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</row>
    <row r="1319" spans="2:40" x14ac:dyDescent="0.25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</row>
    <row r="1320" spans="2:40" x14ac:dyDescent="0.25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</row>
    <row r="1321" spans="2:40" x14ac:dyDescent="0.25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</row>
    <row r="1322" spans="2:40" x14ac:dyDescent="0.25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</row>
    <row r="1323" spans="2:40" x14ac:dyDescent="0.25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</row>
    <row r="1324" spans="2:40" x14ac:dyDescent="0.25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</row>
    <row r="1325" spans="2:40" x14ac:dyDescent="0.25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</row>
    <row r="1326" spans="2:40" x14ac:dyDescent="0.25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</row>
    <row r="1327" spans="2:40" x14ac:dyDescent="0.25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</row>
    <row r="1328" spans="2:40" x14ac:dyDescent="0.25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</row>
    <row r="1329" spans="2:40" x14ac:dyDescent="0.25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</row>
    <row r="1330" spans="2:40" x14ac:dyDescent="0.25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</row>
    <row r="1331" spans="2:40" x14ac:dyDescent="0.25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</row>
    <row r="1332" spans="2:40" x14ac:dyDescent="0.25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</row>
    <row r="1333" spans="2:40" x14ac:dyDescent="0.25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</row>
    <row r="1334" spans="2:40" x14ac:dyDescent="0.25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</row>
    <row r="1335" spans="2:40" x14ac:dyDescent="0.25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</row>
    <row r="1336" spans="2:40" x14ac:dyDescent="0.25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</row>
    <row r="1337" spans="2:40" x14ac:dyDescent="0.25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</row>
    <row r="1338" spans="2:40" x14ac:dyDescent="0.25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</row>
    <row r="1339" spans="2:40" x14ac:dyDescent="0.25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</row>
    <row r="1340" spans="2:40" x14ac:dyDescent="0.25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</row>
    <row r="1341" spans="2:40" x14ac:dyDescent="0.25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</row>
    <row r="1342" spans="2:40" x14ac:dyDescent="0.25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</row>
    <row r="1343" spans="2:40" x14ac:dyDescent="0.25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</row>
    <row r="1344" spans="2:40" x14ac:dyDescent="0.25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</row>
    <row r="1345" spans="2:40" x14ac:dyDescent="0.25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</row>
    <row r="1346" spans="2:40" x14ac:dyDescent="0.25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</row>
    <row r="1347" spans="2:40" x14ac:dyDescent="0.25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</row>
    <row r="1348" spans="2:40" x14ac:dyDescent="0.25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</row>
    <row r="1349" spans="2:40" x14ac:dyDescent="0.25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</row>
    <row r="1350" spans="2:40" x14ac:dyDescent="0.25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</row>
    <row r="1351" spans="2:40" x14ac:dyDescent="0.25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</row>
    <row r="1352" spans="2:40" x14ac:dyDescent="0.25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</row>
    <row r="1353" spans="2:40" x14ac:dyDescent="0.25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</row>
    <row r="1354" spans="2:40" x14ac:dyDescent="0.25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</row>
    <row r="1355" spans="2:40" x14ac:dyDescent="0.25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</row>
    <row r="1356" spans="2:40" x14ac:dyDescent="0.25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</row>
    <row r="1357" spans="2:40" x14ac:dyDescent="0.25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</row>
    <row r="1358" spans="2:40" x14ac:dyDescent="0.25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</row>
    <row r="1359" spans="2:40" x14ac:dyDescent="0.25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</row>
    <row r="1360" spans="2:40" x14ac:dyDescent="0.25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</row>
    <row r="1361" spans="2:40" x14ac:dyDescent="0.25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</row>
    <row r="1362" spans="2:40" x14ac:dyDescent="0.25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</row>
    <row r="1363" spans="2:40" x14ac:dyDescent="0.25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</row>
    <row r="1364" spans="2:40" x14ac:dyDescent="0.25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</row>
    <row r="1365" spans="2:40" x14ac:dyDescent="0.25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</row>
    <row r="1366" spans="2:40" x14ac:dyDescent="0.25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</row>
    <row r="1367" spans="2:40" x14ac:dyDescent="0.25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</row>
    <row r="1368" spans="2:40" x14ac:dyDescent="0.25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</row>
    <row r="1369" spans="2:40" x14ac:dyDescent="0.25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</row>
    <row r="1370" spans="2:40" x14ac:dyDescent="0.25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</row>
    <row r="1371" spans="2:40" x14ac:dyDescent="0.25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</row>
    <row r="1372" spans="2:40" x14ac:dyDescent="0.25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</row>
    <row r="1373" spans="2:40" x14ac:dyDescent="0.25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</row>
    <row r="1374" spans="2:40" x14ac:dyDescent="0.25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</row>
    <row r="1375" spans="2:40" x14ac:dyDescent="0.25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</row>
    <row r="1376" spans="2:40" x14ac:dyDescent="0.25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</row>
    <row r="1377" spans="2:40" x14ac:dyDescent="0.25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</row>
    <row r="1378" spans="2:40" x14ac:dyDescent="0.25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</row>
    <row r="1379" spans="2:40" x14ac:dyDescent="0.25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</row>
    <row r="1380" spans="2:40" x14ac:dyDescent="0.25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</row>
    <row r="1381" spans="2:40" x14ac:dyDescent="0.25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</row>
    <row r="1382" spans="2:40" x14ac:dyDescent="0.25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</row>
    <row r="1383" spans="2:40" x14ac:dyDescent="0.25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</row>
    <row r="1384" spans="2:40" x14ac:dyDescent="0.25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</row>
    <row r="1385" spans="2:40" x14ac:dyDescent="0.25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</row>
    <row r="1386" spans="2:40" x14ac:dyDescent="0.25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</row>
    <row r="1387" spans="2:40" x14ac:dyDescent="0.25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</row>
    <row r="1388" spans="2:40" x14ac:dyDescent="0.25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</row>
    <row r="1389" spans="2:40" x14ac:dyDescent="0.25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</row>
    <row r="1390" spans="2:40" x14ac:dyDescent="0.25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</row>
    <row r="1391" spans="2:40" x14ac:dyDescent="0.25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</row>
    <row r="1392" spans="2:40" x14ac:dyDescent="0.25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</row>
    <row r="1393" spans="2:40" x14ac:dyDescent="0.25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</row>
    <row r="1394" spans="2:40" x14ac:dyDescent="0.25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</row>
    <row r="1395" spans="2:40" x14ac:dyDescent="0.25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</row>
    <row r="1396" spans="2:40" x14ac:dyDescent="0.25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</row>
    <row r="1397" spans="2:40" x14ac:dyDescent="0.25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</row>
    <row r="1398" spans="2:40" x14ac:dyDescent="0.25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</row>
    <row r="1399" spans="2:40" x14ac:dyDescent="0.25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</row>
    <row r="1400" spans="2:40" x14ac:dyDescent="0.25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</row>
    <row r="1401" spans="2:40" x14ac:dyDescent="0.25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</row>
    <row r="1402" spans="2:40" x14ac:dyDescent="0.25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</row>
    <row r="1403" spans="2:40" x14ac:dyDescent="0.25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</row>
    <row r="1404" spans="2:40" x14ac:dyDescent="0.25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</row>
    <row r="1405" spans="2:40" x14ac:dyDescent="0.25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</row>
    <row r="1406" spans="2:40" x14ac:dyDescent="0.25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</row>
    <row r="1407" spans="2:40" x14ac:dyDescent="0.25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</row>
    <row r="1408" spans="2:40" x14ac:dyDescent="0.25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</row>
    <row r="1409" spans="2:40" x14ac:dyDescent="0.25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</row>
    <row r="1410" spans="2:40" x14ac:dyDescent="0.25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</row>
    <row r="1411" spans="2:40" x14ac:dyDescent="0.25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</row>
    <row r="1412" spans="2:40" x14ac:dyDescent="0.25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</row>
    <row r="1413" spans="2:40" x14ac:dyDescent="0.25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</row>
    <row r="1414" spans="2:40" x14ac:dyDescent="0.25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</row>
    <row r="1415" spans="2:40" x14ac:dyDescent="0.25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</row>
    <row r="1416" spans="2:40" x14ac:dyDescent="0.25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</row>
    <row r="1417" spans="2:40" x14ac:dyDescent="0.25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</row>
    <row r="1418" spans="2:40" x14ac:dyDescent="0.25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</row>
    <row r="1419" spans="2:40" x14ac:dyDescent="0.25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</row>
    <row r="1420" spans="2:40" x14ac:dyDescent="0.25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</row>
    <row r="1421" spans="2:40" x14ac:dyDescent="0.25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</row>
    <row r="1422" spans="2:40" x14ac:dyDescent="0.25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</row>
    <row r="1423" spans="2:40" x14ac:dyDescent="0.25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</row>
    <row r="1424" spans="2:40" x14ac:dyDescent="0.25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</row>
    <row r="1425" spans="2:40" x14ac:dyDescent="0.25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</row>
    <row r="1426" spans="2:40" x14ac:dyDescent="0.25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</row>
    <row r="1427" spans="2:40" x14ac:dyDescent="0.25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</row>
    <row r="1428" spans="2:40" x14ac:dyDescent="0.25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</row>
    <row r="1429" spans="2:40" x14ac:dyDescent="0.25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</row>
    <row r="1430" spans="2:40" x14ac:dyDescent="0.25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</row>
    <row r="1431" spans="2:40" x14ac:dyDescent="0.25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</row>
    <row r="1432" spans="2:40" x14ac:dyDescent="0.25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</row>
    <row r="1433" spans="2:40" x14ac:dyDescent="0.25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</row>
    <row r="1434" spans="2:40" x14ac:dyDescent="0.25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</row>
    <row r="1435" spans="2:40" x14ac:dyDescent="0.25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</row>
    <row r="1436" spans="2:40" x14ac:dyDescent="0.25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</row>
    <row r="1437" spans="2:40" x14ac:dyDescent="0.25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</row>
    <row r="1438" spans="2:40" x14ac:dyDescent="0.25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</row>
    <row r="1439" spans="2:40" x14ac:dyDescent="0.25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</row>
    <row r="1440" spans="2:40" x14ac:dyDescent="0.25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</row>
    <row r="1441" spans="2:40" x14ac:dyDescent="0.25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</row>
    <row r="1442" spans="2:40" x14ac:dyDescent="0.25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</row>
    <row r="1443" spans="2:40" x14ac:dyDescent="0.25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</row>
    <row r="1444" spans="2:40" x14ac:dyDescent="0.25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</row>
    <row r="1445" spans="2:40" x14ac:dyDescent="0.25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</row>
    <row r="1446" spans="2:40" x14ac:dyDescent="0.25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</row>
    <row r="1447" spans="2:40" x14ac:dyDescent="0.25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</row>
    <row r="1448" spans="2:40" x14ac:dyDescent="0.25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</row>
    <row r="1449" spans="2:40" x14ac:dyDescent="0.25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</row>
    <row r="1450" spans="2:40" x14ac:dyDescent="0.25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</row>
    <row r="1451" spans="2:40" x14ac:dyDescent="0.25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</row>
    <row r="1452" spans="2:40" x14ac:dyDescent="0.25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</row>
    <row r="1453" spans="2:40" x14ac:dyDescent="0.25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</row>
    <row r="1454" spans="2:40" x14ac:dyDescent="0.25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</row>
    <row r="1455" spans="2:40" x14ac:dyDescent="0.25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</row>
    <row r="1456" spans="2:40" x14ac:dyDescent="0.25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</row>
    <row r="1457" spans="2:40" x14ac:dyDescent="0.25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</row>
    <row r="1458" spans="2:40" x14ac:dyDescent="0.25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</row>
    <row r="1459" spans="2:40" x14ac:dyDescent="0.25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</row>
    <row r="1460" spans="2:40" x14ac:dyDescent="0.25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</row>
    <row r="1461" spans="2:40" x14ac:dyDescent="0.25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</row>
    <row r="1462" spans="2:40" x14ac:dyDescent="0.25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</row>
    <row r="1463" spans="2:40" x14ac:dyDescent="0.25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</row>
    <row r="1464" spans="2:40" x14ac:dyDescent="0.25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</row>
    <row r="1465" spans="2:40" x14ac:dyDescent="0.25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</row>
    <row r="1466" spans="2:40" x14ac:dyDescent="0.25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</row>
    <row r="1467" spans="2:40" x14ac:dyDescent="0.25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</row>
    <row r="1468" spans="2:40" x14ac:dyDescent="0.25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</row>
    <row r="1469" spans="2:40" x14ac:dyDescent="0.25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</row>
    <row r="1470" spans="2:40" x14ac:dyDescent="0.25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</row>
    <row r="1471" spans="2:40" x14ac:dyDescent="0.25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</row>
    <row r="1472" spans="2:40" x14ac:dyDescent="0.25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</row>
    <row r="1473" spans="2:40" x14ac:dyDescent="0.25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</row>
    <row r="1474" spans="2:40" x14ac:dyDescent="0.25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</row>
    <row r="1475" spans="2:40" x14ac:dyDescent="0.25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</row>
    <row r="1476" spans="2:40" x14ac:dyDescent="0.25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</row>
    <row r="1477" spans="2:40" x14ac:dyDescent="0.25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</row>
    <row r="1478" spans="2:40" x14ac:dyDescent="0.25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</row>
    <row r="1479" spans="2:40" x14ac:dyDescent="0.25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</row>
    <row r="1480" spans="2:40" x14ac:dyDescent="0.25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</row>
    <row r="1481" spans="2:40" x14ac:dyDescent="0.25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</row>
    <row r="1482" spans="2:40" x14ac:dyDescent="0.25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</row>
    <row r="1483" spans="2:40" x14ac:dyDescent="0.25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</row>
    <row r="1484" spans="2:40" x14ac:dyDescent="0.25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</row>
    <row r="1485" spans="2:40" x14ac:dyDescent="0.25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</row>
    <row r="1486" spans="2:40" x14ac:dyDescent="0.25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</row>
    <row r="1487" spans="2:40" x14ac:dyDescent="0.25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</row>
    <row r="1488" spans="2:40" x14ac:dyDescent="0.25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</row>
    <row r="1489" spans="2:40" x14ac:dyDescent="0.25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</row>
    <row r="1490" spans="2:40" x14ac:dyDescent="0.25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</row>
    <row r="1491" spans="2:40" x14ac:dyDescent="0.25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</row>
    <row r="1492" spans="2:40" x14ac:dyDescent="0.25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</row>
    <row r="1493" spans="2:40" x14ac:dyDescent="0.25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</row>
    <row r="1494" spans="2:40" x14ac:dyDescent="0.25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</row>
    <row r="1495" spans="2:40" x14ac:dyDescent="0.25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</row>
    <row r="1496" spans="2:40" x14ac:dyDescent="0.25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</row>
    <row r="1497" spans="2:40" x14ac:dyDescent="0.25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</row>
    <row r="1498" spans="2:40" x14ac:dyDescent="0.25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</row>
    <row r="1499" spans="2:40" x14ac:dyDescent="0.25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</row>
    <row r="1500" spans="2:40" x14ac:dyDescent="0.25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</row>
    <row r="1501" spans="2:40" x14ac:dyDescent="0.25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</row>
    <row r="1502" spans="2:40" x14ac:dyDescent="0.25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</row>
    <row r="1503" spans="2:40" x14ac:dyDescent="0.25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</row>
    <row r="1504" spans="2:40" x14ac:dyDescent="0.25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</row>
    <row r="1505" spans="2:40" x14ac:dyDescent="0.25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</row>
    <row r="1506" spans="2:40" x14ac:dyDescent="0.25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</row>
    <row r="1507" spans="2:40" x14ac:dyDescent="0.25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</row>
    <row r="1508" spans="2:40" x14ac:dyDescent="0.25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</row>
    <row r="1509" spans="2:40" x14ac:dyDescent="0.25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</row>
    <row r="1510" spans="2:40" x14ac:dyDescent="0.25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</row>
    <row r="1511" spans="2:40" x14ac:dyDescent="0.25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</row>
    <row r="1512" spans="2:40" x14ac:dyDescent="0.25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</row>
    <row r="1513" spans="2:40" x14ac:dyDescent="0.25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</row>
    <row r="1514" spans="2:40" x14ac:dyDescent="0.25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</row>
    <row r="1515" spans="2:40" x14ac:dyDescent="0.25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</row>
    <row r="1516" spans="2:40" x14ac:dyDescent="0.25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</row>
    <row r="1517" spans="2:40" x14ac:dyDescent="0.25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</row>
    <row r="1518" spans="2:40" x14ac:dyDescent="0.25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</row>
    <row r="1519" spans="2:40" x14ac:dyDescent="0.25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</row>
    <row r="1520" spans="2:40" x14ac:dyDescent="0.25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</row>
    <row r="1521" spans="2:40" x14ac:dyDescent="0.25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</row>
    <row r="1522" spans="2:40" x14ac:dyDescent="0.25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</row>
    <row r="1523" spans="2:40" x14ac:dyDescent="0.25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</row>
    <row r="1524" spans="2:40" x14ac:dyDescent="0.25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</row>
    <row r="1525" spans="2:40" x14ac:dyDescent="0.25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</row>
    <row r="1526" spans="2:40" x14ac:dyDescent="0.25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</row>
    <row r="1527" spans="2:40" x14ac:dyDescent="0.25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</row>
    <row r="1528" spans="2:40" x14ac:dyDescent="0.25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</row>
    <row r="1529" spans="2:40" x14ac:dyDescent="0.25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</row>
    <row r="1530" spans="2:40" x14ac:dyDescent="0.25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</row>
    <row r="1531" spans="2:40" x14ac:dyDescent="0.25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</row>
    <row r="1532" spans="2:40" x14ac:dyDescent="0.25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</row>
    <row r="1533" spans="2:40" x14ac:dyDescent="0.25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</row>
    <row r="1534" spans="2:40" x14ac:dyDescent="0.25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</row>
    <row r="1535" spans="2:40" x14ac:dyDescent="0.25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</row>
    <row r="1536" spans="2:40" x14ac:dyDescent="0.25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</row>
    <row r="1537" spans="2:40" x14ac:dyDescent="0.25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</row>
    <row r="1538" spans="2:40" x14ac:dyDescent="0.25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</row>
    <row r="1539" spans="2:40" x14ac:dyDescent="0.25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</row>
    <row r="1540" spans="2:40" x14ac:dyDescent="0.25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</row>
    <row r="1541" spans="2:40" x14ac:dyDescent="0.25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</row>
    <row r="1542" spans="2:40" x14ac:dyDescent="0.25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</row>
    <row r="1543" spans="2:40" x14ac:dyDescent="0.25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</row>
    <row r="1544" spans="2:40" x14ac:dyDescent="0.25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</row>
    <row r="1545" spans="2:40" x14ac:dyDescent="0.25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</row>
    <row r="1546" spans="2:40" x14ac:dyDescent="0.25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</row>
    <row r="1547" spans="2:40" x14ac:dyDescent="0.25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</row>
    <row r="1548" spans="2:40" x14ac:dyDescent="0.25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</row>
    <row r="1549" spans="2:40" x14ac:dyDescent="0.25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</row>
    <row r="1550" spans="2:40" x14ac:dyDescent="0.25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</row>
    <row r="1551" spans="2:40" x14ac:dyDescent="0.25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</row>
    <row r="1552" spans="2:40" x14ac:dyDescent="0.25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</row>
    <row r="1553" spans="2:40" x14ac:dyDescent="0.25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</row>
    <row r="1554" spans="2:40" x14ac:dyDescent="0.25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</row>
    <row r="1555" spans="2:40" x14ac:dyDescent="0.25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</row>
    <row r="1556" spans="2:40" x14ac:dyDescent="0.25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</row>
    <row r="1557" spans="2:40" x14ac:dyDescent="0.25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</row>
    <row r="1558" spans="2:40" x14ac:dyDescent="0.25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</row>
    <row r="1559" spans="2:40" x14ac:dyDescent="0.25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</row>
    <row r="1560" spans="2:40" x14ac:dyDescent="0.25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</row>
    <row r="1561" spans="2:40" x14ac:dyDescent="0.25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</row>
    <row r="1562" spans="2:40" x14ac:dyDescent="0.25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</row>
    <row r="1563" spans="2:40" x14ac:dyDescent="0.25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</row>
    <row r="1564" spans="2:40" x14ac:dyDescent="0.25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</row>
    <row r="1565" spans="2:40" x14ac:dyDescent="0.25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</row>
    <row r="1566" spans="2:40" x14ac:dyDescent="0.25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</row>
    <row r="1567" spans="2:40" x14ac:dyDescent="0.25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</row>
    <row r="1568" spans="2:40" x14ac:dyDescent="0.25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</row>
    <row r="1569" spans="2:40" x14ac:dyDescent="0.25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</row>
    <row r="1570" spans="2:40" x14ac:dyDescent="0.25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</row>
    <row r="1571" spans="2:40" x14ac:dyDescent="0.25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</row>
    <row r="1572" spans="2:40" x14ac:dyDescent="0.25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</row>
    <row r="1573" spans="2:40" x14ac:dyDescent="0.25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</row>
    <row r="1574" spans="2:40" x14ac:dyDescent="0.25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</row>
    <row r="1575" spans="2:40" x14ac:dyDescent="0.25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</row>
    <row r="1576" spans="2:40" x14ac:dyDescent="0.25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</row>
    <row r="1577" spans="2:40" x14ac:dyDescent="0.25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</row>
    <row r="1578" spans="2:40" x14ac:dyDescent="0.25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</row>
    <row r="1579" spans="2:40" x14ac:dyDescent="0.25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</row>
    <row r="1580" spans="2:40" x14ac:dyDescent="0.25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</row>
    <row r="1581" spans="2:40" x14ac:dyDescent="0.25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</row>
    <row r="1582" spans="2:40" x14ac:dyDescent="0.25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</row>
    <row r="1583" spans="2:40" x14ac:dyDescent="0.25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</row>
    <row r="1584" spans="2:40" x14ac:dyDescent="0.25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</row>
    <row r="1585" spans="2:40" x14ac:dyDescent="0.25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</row>
    <row r="1586" spans="2:40" x14ac:dyDescent="0.25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</row>
    <row r="1587" spans="2:40" x14ac:dyDescent="0.25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</row>
    <row r="1588" spans="2:40" x14ac:dyDescent="0.25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</row>
    <row r="1589" spans="2:40" x14ac:dyDescent="0.25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</row>
    <row r="1590" spans="2:40" x14ac:dyDescent="0.25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</row>
    <row r="1591" spans="2:40" x14ac:dyDescent="0.25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</row>
    <row r="1592" spans="2:40" x14ac:dyDescent="0.25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</row>
    <row r="1593" spans="2:40" x14ac:dyDescent="0.25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</row>
    <row r="1594" spans="2:40" x14ac:dyDescent="0.25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</row>
    <row r="1595" spans="2:40" x14ac:dyDescent="0.25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</row>
    <row r="1596" spans="2:40" x14ac:dyDescent="0.25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</row>
    <row r="1597" spans="2:40" x14ac:dyDescent="0.25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</row>
    <row r="1598" spans="2:40" x14ac:dyDescent="0.25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</row>
    <row r="1599" spans="2:40" x14ac:dyDescent="0.25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</row>
    <row r="1600" spans="2:40" x14ac:dyDescent="0.25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</row>
    <row r="1601" spans="2:40" x14ac:dyDescent="0.25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</row>
    <row r="1602" spans="2:40" x14ac:dyDescent="0.25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</row>
    <row r="1603" spans="2:40" x14ac:dyDescent="0.25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</row>
    <row r="1604" spans="2:40" x14ac:dyDescent="0.25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</row>
    <row r="1605" spans="2:40" x14ac:dyDescent="0.25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</row>
    <row r="1606" spans="2:40" x14ac:dyDescent="0.25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</row>
    <row r="1607" spans="2:40" x14ac:dyDescent="0.25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</row>
    <row r="1608" spans="2:40" x14ac:dyDescent="0.25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</row>
    <row r="1609" spans="2:40" x14ac:dyDescent="0.25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</row>
    <row r="1610" spans="2:40" x14ac:dyDescent="0.25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</row>
    <row r="1611" spans="2:40" x14ac:dyDescent="0.25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</row>
    <row r="1612" spans="2:40" x14ac:dyDescent="0.25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</row>
    <row r="1613" spans="2:40" x14ac:dyDescent="0.25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</row>
    <row r="1614" spans="2:40" x14ac:dyDescent="0.25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</row>
    <row r="1615" spans="2:40" x14ac:dyDescent="0.25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</row>
    <row r="1616" spans="2:40" x14ac:dyDescent="0.25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</row>
    <row r="1617" spans="2:40" x14ac:dyDescent="0.25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</row>
    <row r="1618" spans="2:40" x14ac:dyDescent="0.25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</row>
    <row r="1619" spans="2:40" x14ac:dyDescent="0.25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</row>
    <row r="1620" spans="2:40" x14ac:dyDescent="0.25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</row>
    <row r="1621" spans="2:40" x14ac:dyDescent="0.25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</row>
    <row r="1622" spans="2:40" x14ac:dyDescent="0.25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</row>
    <row r="1623" spans="2:40" x14ac:dyDescent="0.25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</row>
    <row r="1624" spans="2:40" x14ac:dyDescent="0.25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</row>
    <row r="1625" spans="2:40" x14ac:dyDescent="0.25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</row>
    <row r="1626" spans="2:40" x14ac:dyDescent="0.25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</row>
    <row r="1627" spans="2:40" x14ac:dyDescent="0.25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</row>
    <row r="1628" spans="2:40" x14ac:dyDescent="0.25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</row>
    <row r="1629" spans="2:40" x14ac:dyDescent="0.25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</row>
    <row r="1630" spans="2:40" x14ac:dyDescent="0.25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</row>
    <row r="1631" spans="2:40" x14ac:dyDescent="0.25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</row>
    <row r="1632" spans="2:40" x14ac:dyDescent="0.25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</row>
    <row r="1633" spans="2:40" x14ac:dyDescent="0.25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</row>
    <row r="1634" spans="2:40" x14ac:dyDescent="0.25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</row>
    <row r="1635" spans="2:40" x14ac:dyDescent="0.25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</row>
    <row r="1636" spans="2:40" x14ac:dyDescent="0.25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</row>
    <row r="1637" spans="2:40" x14ac:dyDescent="0.25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</row>
    <row r="1638" spans="2:40" x14ac:dyDescent="0.25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</row>
    <row r="1639" spans="2:40" x14ac:dyDescent="0.25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</row>
    <row r="1640" spans="2:40" x14ac:dyDescent="0.25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</row>
    <row r="1641" spans="2:40" x14ac:dyDescent="0.25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</row>
    <row r="1642" spans="2:40" x14ac:dyDescent="0.25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</row>
    <row r="1643" spans="2:40" x14ac:dyDescent="0.25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</row>
    <row r="1644" spans="2:40" x14ac:dyDescent="0.25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</row>
    <row r="1645" spans="2:40" x14ac:dyDescent="0.25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</row>
    <row r="1646" spans="2:40" x14ac:dyDescent="0.25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</row>
    <row r="1647" spans="2:40" x14ac:dyDescent="0.25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</row>
    <row r="1648" spans="2:40" x14ac:dyDescent="0.25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</row>
    <row r="1649" spans="2:40" x14ac:dyDescent="0.25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</row>
    <row r="1650" spans="2:40" x14ac:dyDescent="0.25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</row>
    <row r="1651" spans="2:40" x14ac:dyDescent="0.25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</row>
    <row r="1652" spans="2:40" x14ac:dyDescent="0.25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</row>
    <row r="1653" spans="2:40" x14ac:dyDescent="0.25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</row>
    <row r="1654" spans="2:40" x14ac:dyDescent="0.25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</row>
    <row r="1655" spans="2:40" x14ac:dyDescent="0.25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</row>
    <row r="1656" spans="2:40" x14ac:dyDescent="0.25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</row>
    <row r="1657" spans="2:40" x14ac:dyDescent="0.25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</row>
    <row r="1658" spans="2:40" x14ac:dyDescent="0.25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</row>
    <row r="1659" spans="2:40" x14ac:dyDescent="0.25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</row>
    <row r="1660" spans="2:40" x14ac:dyDescent="0.25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</row>
    <row r="1661" spans="2:40" x14ac:dyDescent="0.25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</row>
    <row r="1662" spans="2:40" x14ac:dyDescent="0.25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</row>
    <row r="1663" spans="2:40" x14ac:dyDescent="0.25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</row>
    <row r="1664" spans="2:40" x14ac:dyDescent="0.25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</row>
    <row r="1665" spans="2:40" x14ac:dyDescent="0.25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</row>
    <row r="1666" spans="2:40" x14ac:dyDescent="0.25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</row>
    <row r="1667" spans="2:40" x14ac:dyDescent="0.25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</row>
    <row r="1668" spans="2:40" x14ac:dyDescent="0.25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</row>
    <row r="1669" spans="2:40" x14ac:dyDescent="0.25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</row>
    <row r="1670" spans="2:40" x14ac:dyDescent="0.25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</row>
    <row r="1671" spans="2:40" x14ac:dyDescent="0.25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</row>
    <row r="1672" spans="2:40" x14ac:dyDescent="0.25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</row>
    <row r="1673" spans="2:40" x14ac:dyDescent="0.25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</row>
    <row r="1674" spans="2:40" x14ac:dyDescent="0.25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</row>
    <row r="1675" spans="2:40" x14ac:dyDescent="0.25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</row>
    <row r="1676" spans="2:40" x14ac:dyDescent="0.25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</row>
    <row r="1677" spans="2:40" x14ac:dyDescent="0.25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</row>
    <row r="1678" spans="2:40" x14ac:dyDescent="0.25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</row>
    <row r="1679" spans="2:40" x14ac:dyDescent="0.25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</row>
    <row r="1680" spans="2:40" x14ac:dyDescent="0.25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</row>
    <row r="1681" spans="2:40" x14ac:dyDescent="0.25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</row>
    <row r="1682" spans="2:40" x14ac:dyDescent="0.25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</row>
    <row r="1683" spans="2:40" x14ac:dyDescent="0.25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</row>
    <row r="1684" spans="2:40" x14ac:dyDescent="0.25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</row>
    <row r="1685" spans="2:40" x14ac:dyDescent="0.25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</row>
    <row r="1686" spans="2:40" x14ac:dyDescent="0.25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</row>
    <row r="1687" spans="2:40" x14ac:dyDescent="0.25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</row>
    <row r="1688" spans="2:40" x14ac:dyDescent="0.25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</row>
    <row r="1689" spans="2:40" x14ac:dyDescent="0.25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</row>
    <row r="1690" spans="2:40" x14ac:dyDescent="0.25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</row>
    <row r="1691" spans="2:40" x14ac:dyDescent="0.25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</row>
    <row r="1692" spans="2:40" x14ac:dyDescent="0.25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</row>
    <row r="1693" spans="2:40" x14ac:dyDescent="0.25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</row>
    <row r="1694" spans="2:40" x14ac:dyDescent="0.25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</row>
    <row r="1695" spans="2:40" x14ac:dyDescent="0.25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</row>
    <row r="1696" spans="2:40" x14ac:dyDescent="0.25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</row>
    <row r="1697" spans="2:40" x14ac:dyDescent="0.25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</row>
    <row r="1698" spans="2:40" x14ac:dyDescent="0.25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</row>
    <row r="1699" spans="2:40" x14ac:dyDescent="0.25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</row>
    <row r="1700" spans="2:40" x14ac:dyDescent="0.25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</row>
    <row r="1701" spans="2:40" x14ac:dyDescent="0.25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</row>
    <row r="1702" spans="2:40" x14ac:dyDescent="0.25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</row>
    <row r="1703" spans="2:40" x14ac:dyDescent="0.25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</row>
    <row r="1704" spans="2:40" x14ac:dyDescent="0.25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</row>
    <row r="1705" spans="2:40" x14ac:dyDescent="0.25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</row>
    <row r="1706" spans="2:40" x14ac:dyDescent="0.25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</row>
    <row r="1707" spans="2:40" x14ac:dyDescent="0.25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</row>
    <row r="1708" spans="2:40" x14ac:dyDescent="0.25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</row>
    <row r="1709" spans="2:40" x14ac:dyDescent="0.25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</row>
    <row r="1710" spans="2:40" x14ac:dyDescent="0.25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</row>
    <row r="1711" spans="2:40" x14ac:dyDescent="0.25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</row>
    <row r="1712" spans="2:40" x14ac:dyDescent="0.25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</row>
    <row r="1713" spans="2:40" x14ac:dyDescent="0.25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</row>
    <row r="1714" spans="2:40" x14ac:dyDescent="0.25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</row>
    <row r="1715" spans="2:40" x14ac:dyDescent="0.25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</row>
    <row r="1716" spans="2:40" x14ac:dyDescent="0.25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</row>
    <row r="1717" spans="2:40" x14ac:dyDescent="0.25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</row>
    <row r="1718" spans="2:40" x14ac:dyDescent="0.25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</row>
    <row r="1719" spans="2:40" x14ac:dyDescent="0.25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</row>
    <row r="1720" spans="2:40" x14ac:dyDescent="0.25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</row>
    <row r="1721" spans="2:40" x14ac:dyDescent="0.25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</row>
    <row r="1722" spans="2:40" x14ac:dyDescent="0.25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</row>
    <row r="1723" spans="2:40" x14ac:dyDescent="0.25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</row>
    <row r="1724" spans="2:40" x14ac:dyDescent="0.25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</row>
    <row r="1725" spans="2:40" x14ac:dyDescent="0.25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</row>
    <row r="1726" spans="2:40" x14ac:dyDescent="0.25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</row>
    <row r="1727" spans="2:40" x14ac:dyDescent="0.25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</row>
    <row r="1728" spans="2:40" x14ac:dyDescent="0.25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</row>
    <row r="1729" spans="2:40" x14ac:dyDescent="0.25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</row>
    <row r="1730" spans="2:40" x14ac:dyDescent="0.25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</row>
    <row r="1731" spans="2:40" x14ac:dyDescent="0.25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</row>
    <row r="1732" spans="2:40" x14ac:dyDescent="0.25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</row>
    <row r="1733" spans="2:40" x14ac:dyDescent="0.25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</row>
    <row r="1734" spans="2:40" x14ac:dyDescent="0.25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</row>
    <row r="1735" spans="2:40" x14ac:dyDescent="0.25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</row>
    <row r="1736" spans="2:40" x14ac:dyDescent="0.25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</row>
    <row r="1737" spans="2:40" x14ac:dyDescent="0.25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</row>
    <row r="1738" spans="2:40" x14ac:dyDescent="0.25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</row>
    <row r="1739" spans="2:40" x14ac:dyDescent="0.25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</row>
    <row r="1740" spans="2:40" x14ac:dyDescent="0.25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</row>
    <row r="1741" spans="2:40" x14ac:dyDescent="0.25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</row>
    <row r="1742" spans="2:40" x14ac:dyDescent="0.25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</row>
    <row r="1743" spans="2:40" x14ac:dyDescent="0.25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</row>
    <row r="1744" spans="2:40" x14ac:dyDescent="0.25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</row>
    <row r="1745" spans="2:40" x14ac:dyDescent="0.25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</row>
    <row r="1746" spans="2:40" x14ac:dyDescent="0.25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</row>
    <row r="1747" spans="2:40" x14ac:dyDescent="0.25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</row>
    <row r="1748" spans="2:40" x14ac:dyDescent="0.25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</row>
    <row r="1749" spans="2:40" x14ac:dyDescent="0.25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</row>
    <row r="1750" spans="2:40" x14ac:dyDescent="0.25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</row>
    <row r="1751" spans="2:40" x14ac:dyDescent="0.25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</row>
    <row r="1752" spans="2:40" x14ac:dyDescent="0.25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</row>
    <row r="1753" spans="2:40" x14ac:dyDescent="0.25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</row>
    <row r="1754" spans="2:40" x14ac:dyDescent="0.25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</row>
    <row r="1755" spans="2:40" x14ac:dyDescent="0.25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</row>
    <row r="1756" spans="2:40" x14ac:dyDescent="0.25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</row>
    <row r="1757" spans="2:40" x14ac:dyDescent="0.25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</row>
    <row r="1758" spans="2:40" x14ac:dyDescent="0.25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</row>
    <row r="1759" spans="2:40" x14ac:dyDescent="0.25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</row>
    <row r="1760" spans="2:40" x14ac:dyDescent="0.25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</row>
    <row r="1761" spans="2:40" x14ac:dyDescent="0.25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</row>
    <row r="1762" spans="2:40" x14ac:dyDescent="0.25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</row>
    <row r="1763" spans="2:40" x14ac:dyDescent="0.25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</row>
    <row r="1764" spans="2:40" x14ac:dyDescent="0.25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</row>
    <row r="1765" spans="2:40" x14ac:dyDescent="0.25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</row>
    <row r="1766" spans="2:40" x14ac:dyDescent="0.25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</row>
    <row r="1767" spans="2:40" x14ac:dyDescent="0.25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</row>
    <row r="1768" spans="2:40" x14ac:dyDescent="0.25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</row>
    <row r="1769" spans="2:40" x14ac:dyDescent="0.25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</row>
    <row r="1770" spans="2:40" x14ac:dyDescent="0.25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</row>
    <row r="1771" spans="2:40" x14ac:dyDescent="0.25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</row>
    <row r="1772" spans="2:40" x14ac:dyDescent="0.25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</row>
    <row r="1773" spans="2:40" x14ac:dyDescent="0.25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</row>
    <row r="1774" spans="2:40" x14ac:dyDescent="0.25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</row>
    <row r="1775" spans="2:40" x14ac:dyDescent="0.25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</row>
    <row r="1776" spans="2:40" x14ac:dyDescent="0.25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</row>
    <row r="1777" spans="2:40" x14ac:dyDescent="0.25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</row>
    <row r="1778" spans="2:40" x14ac:dyDescent="0.25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</row>
    <row r="1779" spans="2:40" x14ac:dyDescent="0.25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</row>
    <row r="1780" spans="2:40" x14ac:dyDescent="0.25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</row>
    <row r="1781" spans="2:40" x14ac:dyDescent="0.25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</row>
    <row r="1782" spans="2:40" x14ac:dyDescent="0.25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</row>
    <row r="1783" spans="2:40" x14ac:dyDescent="0.25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</row>
    <row r="1784" spans="2:40" x14ac:dyDescent="0.25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</row>
    <row r="1785" spans="2:40" x14ac:dyDescent="0.25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</row>
    <row r="1786" spans="2:40" x14ac:dyDescent="0.25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</row>
    <row r="1787" spans="2:40" x14ac:dyDescent="0.25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</row>
    <row r="1788" spans="2:40" x14ac:dyDescent="0.25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</row>
    <row r="1789" spans="2:40" x14ac:dyDescent="0.25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</row>
    <row r="1790" spans="2:40" x14ac:dyDescent="0.25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</row>
    <row r="1791" spans="2:40" x14ac:dyDescent="0.25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</row>
    <row r="1792" spans="2:40" x14ac:dyDescent="0.25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</row>
    <row r="1793" spans="2:40" x14ac:dyDescent="0.25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</row>
    <row r="1794" spans="2:40" x14ac:dyDescent="0.25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</row>
    <row r="1795" spans="2:40" x14ac:dyDescent="0.25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</row>
    <row r="1796" spans="2:40" x14ac:dyDescent="0.25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</row>
    <row r="1797" spans="2:40" x14ac:dyDescent="0.25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</row>
    <row r="1798" spans="2:40" x14ac:dyDescent="0.25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</row>
    <row r="1799" spans="2:40" x14ac:dyDescent="0.25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</row>
    <row r="1800" spans="2:40" x14ac:dyDescent="0.25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</row>
    <row r="1801" spans="2:40" x14ac:dyDescent="0.25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</row>
    <row r="1802" spans="2:40" x14ac:dyDescent="0.25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</row>
    <row r="1803" spans="2:40" x14ac:dyDescent="0.25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</row>
    <row r="1804" spans="2:40" x14ac:dyDescent="0.25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</row>
    <row r="1805" spans="2:40" x14ac:dyDescent="0.25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</row>
    <row r="1806" spans="2:40" x14ac:dyDescent="0.25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</row>
    <row r="1807" spans="2:40" x14ac:dyDescent="0.25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</row>
    <row r="1808" spans="2:40" x14ac:dyDescent="0.25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</row>
    <row r="1809" spans="2:40" x14ac:dyDescent="0.25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</row>
    <row r="1810" spans="2:40" x14ac:dyDescent="0.25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</row>
    <row r="1811" spans="2:40" x14ac:dyDescent="0.25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</row>
    <row r="1812" spans="2:40" x14ac:dyDescent="0.25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</row>
    <row r="1813" spans="2:40" x14ac:dyDescent="0.25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</row>
    <row r="1814" spans="2:40" x14ac:dyDescent="0.25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</row>
    <row r="1815" spans="2:40" x14ac:dyDescent="0.25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</row>
    <row r="1816" spans="2:40" x14ac:dyDescent="0.25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</row>
    <row r="1817" spans="2:40" x14ac:dyDescent="0.25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</row>
    <row r="1818" spans="2:40" x14ac:dyDescent="0.25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</row>
    <row r="1819" spans="2:40" x14ac:dyDescent="0.25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</row>
    <row r="1820" spans="2:40" x14ac:dyDescent="0.25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</row>
    <row r="1821" spans="2:40" x14ac:dyDescent="0.25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</row>
    <row r="1822" spans="2:40" x14ac:dyDescent="0.25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</row>
    <row r="1823" spans="2:40" x14ac:dyDescent="0.25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</row>
    <row r="1824" spans="2:40" x14ac:dyDescent="0.25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</row>
    <row r="1825" spans="2:40" x14ac:dyDescent="0.25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</row>
    <row r="1826" spans="2:40" x14ac:dyDescent="0.25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</row>
    <row r="1827" spans="2:40" x14ac:dyDescent="0.25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</row>
    <row r="1828" spans="2:40" x14ac:dyDescent="0.25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</row>
    <row r="1829" spans="2:40" x14ac:dyDescent="0.25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</row>
    <row r="1830" spans="2:40" x14ac:dyDescent="0.25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</row>
    <row r="1831" spans="2:40" x14ac:dyDescent="0.25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</row>
    <row r="1832" spans="2:40" x14ac:dyDescent="0.25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</row>
    <row r="1833" spans="2:40" x14ac:dyDescent="0.25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</row>
    <row r="1834" spans="2:40" x14ac:dyDescent="0.25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</row>
    <row r="1835" spans="2:40" x14ac:dyDescent="0.25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</row>
    <row r="1836" spans="2:40" x14ac:dyDescent="0.25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</row>
    <row r="1837" spans="2:40" x14ac:dyDescent="0.25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</row>
    <row r="1838" spans="2:40" x14ac:dyDescent="0.25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</row>
    <row r="1839" spans="2:40" x14ac:dyDescent="0.25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</row>
    <row r="1840" spans="2:40" x14ac:dyDescent="0.25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</row>
    <row r="1841" spans="2:40" x14ac:dyDescent="0.25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</row>
    <row r="1842" spans="2:40" x14ac:dyDescent="0.25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</row>
    <row r="1843" spans="2:40" x14ac:dyDescent="0.25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</row>
    <row r="1844" spans="2:40" x14ac:dyDescent="0.25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</row>
    <row r="1845" spans="2:40" x14ac:dyDescent="0.25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</row>
    <row r="1846" spans="2:40" x14ac:dyDescent="0.25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</row>
    <row r="1847" spans="2:40" x14ac:dyDescent="0.25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</row>
    <row r="1848" spans="2:40" x14ac:dyDescent="0.25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</row>
    <row r="1849" spans="2:40" x14ac:dyDescent="0.25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</row>
    <row r="1850" spans="2:40" x14ac:dyDescent="0.25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</row>
    <row r="1851" spans="2:40" x14ac:dyDescent="0.25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</row>
    <row r="1852" spans="2:40" x14ac:dyDescent="0.25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</row>
    <row r="1853" spans="2:40" x14ac:dyDescent="0.25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</row>
    <row r="1854" spans="2:40" x14ac:dyDescent="0.25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</row>
    <row r="1855" spans="2:40" x14ac:dyDescent="0.25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</row>
    <row r="1856" spans="2:40" x14ac:dyDescent="0.25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</row>
    <row r="1857" spans="2:40" x14ac:dyDescent="0.25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</row>
    <row r="1858" spans="2:40" x14ac:dyDescent="0.25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</row>
    <row r="1859" spans="2:40" x14ac:dyDescent="0.25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</row>
    <row r="1860" spans="2:40" x14ac:dyDescent="0.25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</row>
    <row r="1861" spans="2:40" x14ac:dyDescent="0.25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</row>
    <row r="1862" spans="2:40" x14ac:dyDescent="0.25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</row>
    <row r="1863" spans="2:40" x14ac:dyDescent="0.25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</row>
    <row r="1864" spans="2:40" x14ac:dyDescent="0.25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</row>
    <row r="1865" spans="2:40" x14ac:dyDescent="0.25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</row>
    <row r="1866" spans="2:40" x14ac:dyDescent="0.25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</row>
    <row r="1867" spans="2:40" x14ac:dyDescent="0.25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</row>
    <row r="1868" spans="2:40" x14ac:dyDescent="0.25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</row>
    <row r="1869" spans="2:40" x14ac:dyDescent="0.25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</row>
    <row r="1870" spans="2:40" x14ac:dyDescent="0.25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</row>
    <row r="1871" spans="2:40" x14ac:dyDescent="0.25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</row>
    <row r="1872" spans="2:40" x14ac:dyDescent="0.25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</row>
    <row r="1873" spans="2:40" x14ac:dyDescent="0.25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</row>
    <row r="1874" spans="2:40" x14ac:dyDescent="0.25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</row>
    <row r="1875" spans="2:40" x14ac:dyDescent="0.25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</row>
    <row r="1876" spans="2:40" x14ac:dyDescent="0.25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</row>
    <row r="1877" spans="2:40" x14ac:dyDescent="0.25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</row>
    <row r="1878" spans="2:40" x14ac:dyDescent="0.25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</row>
    <row r="1879" spans="2:40" x14ac:dyDescent="0.25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</row>
    <row r="1880" spans="2:40" x14ac:dyDescent="0.25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</row>
    <row r="1881" spans="2:40" x14ac:dyDescent="0.25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</row>
    <row r="1882" spans="2:40" x14ac:dyDescent="0.25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</row>
    <row r="1883" spans="2:40" x14ac:dyDescent="0.25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</row>
    <row r="1884" spans="2:40" x14ac:dyDescent="0.25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</row>
    <row r="1885" spans="2:40" x14ac:dyDescent="0.25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</row>
    <row r="1886" spans="2:40" x14ac:dyDescent="0.25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</row>
    <row r="1887" spans="2:40" x14ac:dyDescent="0.25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</row>
    <row r="1888" spans="2:40" x14ac:dyDescent="0.25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</row>
    <row r="1889" spans="2:40" x14ac:dyDescent="0.25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</row>
    <row r="1890" spans="2:40" x14ac:dyDescent="0.25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</row>
    <row r="1891" spans="2:40" x14ac:dyDescent="0.25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</row>
    <row r="1892" spans="2:40" x14ac:dyDescent="0.25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</row>
    <row r="1893" spans="2:40" x14ac:dyDescent="0.25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</row>
    <row r="1894" spans="2:40" x14ac:dyDescent="0.25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</row>
    <row r="1895" spans="2:40" x14ac:dyDescent="0.25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</row>
    <row r="1896" spans="2:40" x14ac:dyDescent="0.25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</row>
    <row r="1897" spans="2:40" x14ac:dyDescent="0.25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</row>
    <row r="1898" spans="2:40" x14ac:dyDescent="0.25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</row>
    <row r="1899" spans="2:40" x14ac:dyDescent="0.25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</row>
    <row r="1900" spans="2:40" x14ac:dyDescent="0.25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</row>
    <row r="1901" spans="2:40" x14ac:dyDescent="0.25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</row>
    <row r="1902" spans="2:40" x14ac:dyDescent="0.25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</row>
    <row r="1903" spans="2:40" x14ac:dyDescent="0.25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</row>
    <row r="1904" spans="2:40" x14ac:dyDescent="0.25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</row>
    <row r="1905" spans="2:40" x14ac:dyDescent="0.25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</row>
    <row r="1906" spans="2:40" x14ac:dyDescent="0.25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</row>
    <row r="1907" spans="2:40" x14ac:dyDescent="0.25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</row>
    <row r="1908" spans="2:40" x14ac:dyDescent="0.25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</row>
    <row r="1909" spans="2:40" x14ac:dyDescent="0.25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</row>
    <row r="1910" spans="2:40" x14ac:dyDescent="0.25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</row>
    <row r="1911" spans="2:40" x14ac:dyDescent="0.25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</row>
    <row r="1912" spans="2:40" x14ac:dyDescent="0.25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</row>
    <row r="1913" spans="2:40" x14ac:dyDescent="0.25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</row>
    <row r="1914" spans="2:40" x14ac:dyDescent="0.25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</row>
    <row r="1915" spans="2:40" x14ac:dyDescent="0.25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</row>
    <row r="1916" spans="2:40" x14ac:dyDescent="0.25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</row>
    <row r="1917" spans="2:40" x14ac:dyDescent="0.25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</row>
    <row r="1918" spans="2:40" x14ac:dyDescent="0.25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</row>
    <row r="1919" spans="2:40" x14ac:dyDescent="0.25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</row>
    <row r="1920" spans="2:40" x14ac:dyDescent="0.25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</row>
    <row r="1921" spans="2:40" x14ac:dyDescent="0.25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</row>
    <row r="1922" spans="2:40" x14ac:dyDescent="0.25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</row>
    <row r="1923" spans="2:40" x14ac:dyDescent="0.25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</row>
    <row r="1924" spans="2:40" x14ac:dyDescent="0.25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</row>
    <row r="1925" spans="2:40" x14ac:dyDescent="0.25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</row>
    <row r="1926" spans="2:40" x14ac:dyDescent="0.25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</row>
    <row r="1927" spans="2:40" x14ac:dyDescent="0.25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</row>
    <row r="1928" spans="2:40" x14ac:dyDescent="0.25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</row>
    <row r="1929" spans="2:40" x14ac:dyDescent="0.25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</row>
    <row r="1930" spans="2:40" x14ac:dyDescent="0.25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</row>
    <row r="1931" spans="2:40" x14ac:dyDescent="0.25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</row>
    <row r="1932" spans="2:40" x14ac:dyDescent="0.25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</row>
    <row r="1933" spans="2:40" x14ac:dyDescent="0.25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</row>
    <row r="1934" spans="2:40" x14ac:dyDescent="0.25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</row>
    <row r="1935" spans="2:40" x14ac:dyDescent="0.25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</row>
    <row r="1936" spans="2:40" x14ac:dyDescent="0.25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</row>
    <row r="1937" spans="2:40" x14ac:dyDescent="0.25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</row>
    <row r="1938" spans="2:40" x14ac:dyDescent="0.25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</row>
    <row r="1939" spans="2:40" x14ac:dyDescent="0.25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</row>
    <row r="1940" spans="2:40" x14ac:dyDescent="0.25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</row>
    <row r="1941" spans="2:40" x14ac:dyDescent="0.25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</row>
    <row r="1942" spans="2:40" x14ac:dyDescent="0.25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</row>
    <row r="1943" spans="2:40" x14ac:dyDescent="0.25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</row>
    <row r="1944" spans="2:40" x14ac:dyDescent="0.25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</row>
    <row r="1945" spans="2:40" x14ac:dyDescent="0.25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</row>
    <row r="1946" spans="2:40" x14ac:dyDescent="0.25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</row>
    <row r="1947" spans="2:40" x14ac:dyDescent="0.25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</row>
    <row r="1948" spans="2:40" x14ac:dyDescent="0.25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</row>
    <row r="1949" spans="2:40" x14ac:dyDescent="0.25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</row>
    <row r="1950" spans="2:40" x14ac:dyDescent="0.25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</row>
    <row r="1951" spans="2:40" x14ac:dyDescent="0.25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</row>
    <row r="1952" spans="2:40" x14ac:dyDescent="0.25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</row>
    <row r="1953" spans="2:40" x14ac:dyDescent="0.25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</row>
    <row r="1954" spans="2:40" x14ac:dyDescent="0.25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</row>
    <row r="1955" spans="2:40" x14ac:dyDescent="0.25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</row>
    <row r="1956" spans="2:40" x14ac:dyDescent="0.25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</row>
    <row r="1957" spans="2:40" x14ac:dyDescent="0.25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</row>
    <row r="1958" spans="2:40" x14ac:dyDescent="0.25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</row>
    <row r="1959" spans="2:40" x14ac:dyDescent="0.25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</row>
    <row r="1960" spans="2:40" x14ac:dyDescent="0.25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</row>
    <row r="1961" spans="2:40" x14ac:dyDescent="0.25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</row>
    <row r="1962" spans="2:40" x14ac:dyDescent="0.25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</row>
    <row r="1963" spans="2:40" x14ac:dyDescent="0.25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</row>
    <row r="1964" spans="2:40" x14ac:dyDescent="0.25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</row>
    <row r="1965" spans="2:40" x14ac:dyDescent="0.25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</row>
    <row r="1966" spans="2:40" x14ac:dyDescent="0.25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</row>
    <row r="1967" spans="2:40" x14ac:dyDescent="0.25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</row>
    <row r="1968" spans="2:40" x14ac:dyDescent="0.25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</row>
    <row r="1969" spans="2:40" x14ac:dyDescent="0.25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</row>
    <row r="1970" spans="2:40" x14ac:dyDescent="0.25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</row>
    <row r="1971" spans="2:40" x14ac:dyDescent="0.25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</row>
    <row r="1972" spans="2:40" x14ac:dyDescent="0.25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</row>
    <row r="1973" spans="2:40" x14ac:dyDescent="0.25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</row>
    <row r="1974" spans="2:40" x14ac:dyDescent="0.25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</row>
    <row r="1975" spans="2:40" x14ac:dyDescent="0.25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</row>
    <row r="1976" spans="2:40" x14ac:dyDescent="0.25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</row>
    <row r="1977" spans="2:40" x14ac:dyDescent="0.25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</row>
    <row r="1978" spans="2:40" x14ac:dyDescent="0.25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</row>
    <row r="1979" spans="2:40" x14ac:dyDescent="0.25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</row>
    <row r="1980" spans="2:40" x14ac:dyDescent="0.25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</row>
    <row r="1981" spans="2:40" x14ac:dyDescent="0.25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</row>
    <row r="1982" spans="2:40" x14ac:dyDescent="0.25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</row>
    <row r="1983" spans="2:40" x14ac:dyDescent="0.25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</row>
    <row r="1984" spans="2:40" x14ac:dyDescent="0.25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</row>
    <row r="1985" spans="2:40" x14ac:dyDescent="0.25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</row>
    <row r="1986" spans="2:40" x14ac:dyDescent="0.25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</row>
    <row r="1987" spans="2:40" x14ac:dyDescent="0.25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</row>
    <row r="1988" spans="2:40" x14ac:dyDescent="0.25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</row>
    <row r="1989" spans="2:40" x14ac:dyDescent="0.25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</row>
    <row r="1990" spans="2:40" x14ac:dyDescent="0.25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</row>
    <row r="1991" spans="2:40" x14ac:dyDescent="0.25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</row>
    <row r="1992" spans="2:40" x14ac:dyDescent="0.25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</row>
    <row r="1993" spans="2:40" x14ac:dyDescent="0.25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</row>
    <row r="1994" spans="2:40" x14ac:dyDescent="0.25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</row>
    <row r="1995" spans="2:40" x14ac:dyDescent="0.25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</row>
    <row r="1996" spans="2:40" x14ac:dyDescent="0.25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</row>
    <row r="1997" spans="2:40" x14ac:dyDescent="0.25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</row>
    <row r="1998" spans="2:40" x14ac:dyDescent="0.25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</row>
    <row r="1999" spans="2:40" x14ac:dyDescent="0.25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</row>
    <row r="2000" spans="2:40" x14ac:dyDescent="0.25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</row>
    <row r="2001" spans="2:40" x14ac:dyDescent="0.25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</row>
    <row r="2002" spans="2:40" x14ac:dyDescent="0.25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</row>
    <row r="2003" spans="2:40" x14ac:dyDescent="0.25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</row>
    <row r="2004" spans="2:40" x14ac:dyDescent="0.25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</row>
    <row r="2005" spans="2:40" x14ac:dyDescent="0.25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</row>
    <row r="2006" spans="2:40" x14ac:dyDescent="0.25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</row>
    <row r="2007" spans="2:40" x14ac:dyDescent="0.25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</row>
    <row r="2008" spans="2:40" x14ac:dyDescent="0.25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</row>
    <row r="2009" spans="2:40" x14ac:dyDescent="0.25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</row>
    <row r="2010" spans="2:40" x14ac:dyDescent="0.25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</row>
    <row r="2011" spans="2:40" x14ac:dyDescent="0.25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</row>
    <row r="2012" spans="2:40" x14ac:dyDescent="0.25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</row>
    <row r="2013" spans="2:40" x14ac:dyDescent="0.25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</row>
    <row r="2014" spans="2:40" x14ac:dyDescent="0.25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</row>
    <row r="2015" spans="2:40" x14ac:dyDescent="0.25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</row>
    <row r="2016" spans="2:40" x14ac:dyDescent="0.25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</row>
    <row r="2017" spans="2:40" x14ac:dyDescent="0.25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</row>
    <row r="2018" spans="2:40" x14ac:dyDescent="0.25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</row>
    <row r="2019" spans="2:40" x14ac:dyDescent="0.25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</row>
    <row r="2020" spans="2:40" x14ac:dyDescent="0.25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</row>
    <row r="2021" spans="2:40" x14ac:dyDescent="0.25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</row>
    <row r="2022" spans="2:40" x14ac:dyDescent="0.25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</row>
    <row r="2023" spans="2:40" x14ac:dyDescent="0.25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</row>
    <row r="2024" spans="2:40" x14ac:dyDescent="0.25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</row>
    <row r="2025" spans="2:40" x14ac:dyDescent="0.25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</row>
    <row r="2026" spans="2:40" x14ac:dyDescent="0.25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</row>
    <row r="2027" spans="2:40" x14ac:dyDescent="0.25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</row>
    <row r="2028" spans="2:40" x14ac:dyDescent="0.25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</row>
    <row r="2029" spans="2:40" x14ac:dyDescent="0.25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</row>
    <row r="2030" spans="2:40" x14ac:dyDescent="0.25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</row>
    <row r="2031" spans="2:40" x14ac:dyDescent="0.25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</row>
    <row r="2032" spans="2:40" x14ac:dyDescent="0.25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</row>
    <row r="2033" spans="2:40" x14ac:dyDescent="0.25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</row>
    <row r="2034" spans="2:40" x14ac:dyDescent="0.25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</row>
    <row r="2035" spans="2:40" x14ac:dyDescent="0.25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</row>
    <row r="2036" spans="2:40" x14ac:dyDescent="0.25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</row>
    <row r="2037" spans="2:40" x14ac:dyDescent="0.25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</row>
    <row r="2038" spans="2:40" x14ac:dyDescent="0.25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</row>
    <row r="2039" spans="2:40" x14ac:dyDescent="0.25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</row>
    <row r="2040" spans="2:40" x14ac:dyDescent="0.25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</row>
    <row r="2041" spans="2:40" x14ac:dyDescent="0.25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</row>
    <row r="2042" spans="2:40" x14ac:dyDescent="0.25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</row>
    <row r="2043" spans="2:40" x14ac:dyDescent="0.25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</row>
    <row r="2044" spans="2:40" x14ac:dyDescent="0.25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</row>
    <row r="2045" spans="2:40" x14ac:dyDescent="0.25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</row>
    <row r="2046" spans="2:40" x14ac:dyDescent="0.25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</row>
    <row r="2047" spans="2:40" x14ac:dyDescent="0.25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</row>
    <row r="2048" spans="2:40" x14ac:dyDescent="0.25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</row>
    <row r="2049" spans="2:40" x14ac:dyDescent="0.25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</row>
    <row r="2050" spans="2:40" x14ac:dyDescent="0.25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</row>
    <row r="2051" spans="2:40" x14ac:dyDescent="0.25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</row>
    <row r="2052" spans="2:40" x14ac:dyDescent="0.25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</row>
    <row r="2053" spans="2:40" x14ac:dyDescent="0.25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</row>
    <row r="2054" spans="2:40" x14ac:dyDescent="0.25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</row>
    <row r="2055" spans="2:40" x14ac:dyDescent="0.25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</row>
    <row r="2056" spans="2:40" x14ac:dyDescent="0.25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</row>
    <row r="2057" spans="2:40" x14ac:dyDescent="0.25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</row>
    <row r="2058" spans="2:40" x14ac:dyDescent="0.25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</row>
    <row r="2059" spans="2:40" x14ac:dyDescent="0.25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</row>
    <row r="2060" spans="2:40" x14ac:dyDescent="0.25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</row>
    <row r="2061" spans="2:40" x14ac:dyDescent="0.25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</row>
    <row r="2062" spans="2:40" x14ac:dyDescent="0.25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</row>
    <row r="2063" spans="2:40" x14ac:dyDescent="0.25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</row>
    <row r="2064" spans="2:40" x14ac:dyDescent="0.25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</row>
    <row r="2065" spans="2:40" x14ac:dyDescent="0.25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</row>
    <row r="2066" spans="2:40" x14ac:dyDescent="0.25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</row>
    <row r="2067" spans="2:40" x14ac:dyDescent="0.25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</row>
    <row r="2068" spans="2:40" x14ac:dyDescent="0.25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</row>
    <row r="2069" spans="2:40" x14ac:dyDescent="0.25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</row>
    <row r="2070" spans="2:40" x14ac:dyDescent="0.25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</row>
    <row r="2071" spans="2:40" x14ac:dyDescent="0.25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</row>
    <row r="2072" spans="2:40" x14ac:dyDescent="0.25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</row>
    <row r="2073" spans="2:40" x14ac:dyDescent="0.25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</row>
    <row r="2074" spans="2:40" x14ac:dyDescent="0.25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</row>
    <row r="2075" spans="2:40" x14ac:dyDescent="0.25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</row>
    <row r="2076" spans="2:40" x14ac:dyDescent="0.25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</row>
    <row r="2077" spans="2:40" x14ac:dyDescent="0.25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</row>
    <row r="2078" spans="2:40" x14ac:dyDescent="0.25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</row>
    <row r="2079" spans="2:40" x14ac:dyDescent="0.25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</row>
    <row r="2080" spans="2:40" x14ac:dyDescent="0.25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</row>
    <row r="2081" spans="2:40" x14ac:dyDescent="0.25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</row>
    <row r="2082" spans="2:40" x14ac:dyDescent="0.25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</row>
    <row r="2083" spans="2:40" x14ac:dyDescent="0.25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</row>
    <row r="2084" spans="2:40" x14ac:dyDescent="0.25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</row>
    <row r="2085" spans="2:40" x14ac:dyDescent="0.25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</row>
    <row r="2086" spans="2:40" x14ac:dyDescent="0.25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</row>
    <row r="2087" spans="2:40" x14ac:dyDescent="0.25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</row>
    <row r="2088" spans="2:40" x14ac:dyDescent="0.25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</row>
    <row r="2089" spans="2:40" x14ac:dyDescent="0.25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</row>
    <row r="2090" spans="2:40" x14ac:dyDescent="0.25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</row>
    <row r="2091" spans="2:40" x14ac:dyDescent="0.25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</row>
    <row r="2092" spans="2:40" x14ac:dyDescent="0.25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</row>
    <row r="2093" spans="2:40" x14ac:dyDescent="0.25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</row>
    <row r="2094" spans="2:40" x14ac:dyDescent="0.25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</row>
    <row r="2095" spans="2:40" x14ac:dyDescent="0.25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</row>
    <row r="2096" spans="2:40" x14ac:dyDescent="0.25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</row>
    <row r="2097" spans="2:40" x14ac:dyDescent="0.25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</row>
    <row r="2098" spans="2:40" x14ac:dyDescent="0.25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</row>
    <row r="2099" spans="2:40" x14ac:dyDescent="0.25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</row>
    <row r="2100" spans="2:40" x14ac:dyDescent="0.25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</row>
    <row r="2101" spans="2:40" x14ac:dyDescent="0.25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</row>
    <row r="2102" spans="2:40" x14ac:dyDescent="0.25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</row>
    <row r="2103" spans="2:40" x14ac:dyDescent="0.25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</row>
    <row r="2104" spans="2:40" x14ac:dyDescent="0.25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</row>
    <row r="2105" spans="2:40" x14ac:dyDescent="0.25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</row>
    <row r="2106" spans="2:40" x14ac:dyDescent="0.25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</row>
    <row r="2107" spans="2:40" x14ac:dyDescent="0.25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</row>
    <row r="2108" spans="2:40" x14ac:dyDescent="0.25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</row>
    <row r="2109" spans="2:40" x14ac:dyDescent="0.25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</row>
    <row r="2110" spans="2:40" x14ac:dyDescent="0.25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</row>
    <row r="2111" spans="2:40" x14ac:dyDescent="0.25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</row>
    <row r="2112" spans="2:40" x14ac:dyDescent="0.25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</row>
    <row r="2113" spans="2:40" x14ac:dyDescent="0.25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</row>
    <row r="2114" spans="2:40" x14ac:dyDescent="0.25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</row>
    <row r="2115" spans="2:40" x14ac:dyDescent="0.25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</row>
    <row r="2116" spans="2:40" x14ac:dyDescent="0.25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</row>
    <row r="2117" spans="2:40" x14ac:dyDescent="0.25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</row>
    <row r="2118" spans="2:40" x14ac:dyDescent="0.25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</row>
    <row r="2119" spans="2:40" x14ac:dyDescent="0.25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</row>
    <row r="2120" spans="2:40" x14ac:dyDescent="0.25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</row>
    <row r="2121" spans="2:40" x14ac:dyDescent="0.25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</row>
    <row r="2122" spans="2:40" x14ac:dyDescent="0.25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</row>
    <row r="2123" spans="2:40" x14ac:dyDescent="0.25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</row>
    <row r="2124" spans="2:40" x14ac:dyDescent="0.25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</row>
    <row r="2125" spans="2:40" x14ac:dyDescent="0.25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</row>
    <row r="2126" spans="2:40" x14ac:dyDescent="0.25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</row>
    <row r="2127" spans="2:40" x14ac:dyDescent="0.25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</row>
    <row r="2128" spans="2:40" x14ac:dyDescent="0.25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</row>
    <row r="2129" spans="2:40" x14ac:dyDescent="0.25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</row>
    <row r="2130" spans="2:40" x14ac:dyDescent="0.25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</row>
    <row r="2131" spans="2:40" x14ac:dyDescent="0.25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</row>
    <row r="2132" spans="2:40" x14ac:dyDescent="0.25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</row>
    <row r="2133" spans="2:40" x14ac:dyDescent="0.25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</row>
    <row r="2134" spans="2:40" x14ac:dyDescent="0.25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</row>
    <row r="2135" spans="2:40" x14ac:dyDescent="0.25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</row>
    <row r="2136" spans="2:40" x14ac:dyDescent="0.25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</row>
    <row r="2137" spans="2:40" x14ac:dyDescent="0.25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</row>
    <row r="2138" spans="2:40" x14ac:dyDescent="0.25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</row>
    <row r="2139" spans="2:40" x14ac:dyDescent="0.25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</row>
    <row r="2140" spans="2:40" x14ac:dyDescent="0.25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</row>
    <row r="2141" spans="2:40" x14ac:dyDescent="0.25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</row>
    <row r="2142" spans="2:40" x14ac:dyDescent="0.25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</row>
    <row r="2143" spans="2:40" x14ac:dyDescent="0.25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</row>
    <row r="2144" spans="2:40" x14ac:dyDescent="0.25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</row>
    <row r="2145" spans="2:40" x14ac:dyDescent="0.25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</row>
    <row r="2146" spans="2:40" x14ac:dyDescent="0.25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</row>
    <row r="2147" spans="2:40" x14ac:dyDescent="0.25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</row>
    <row r="2148" spans="2:40" x14ac:dyDescent="0.25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</row>
    <row r="2149" spans="2:40" x14ac:dyDescent="0.25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</row>
    <row r="2150" spans="2:40" x14ac:dyDescent="0.25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</row>
    <row r="2151" spans="2:40" x14ac:dyDescent="0.25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</row>
    <row r="2152" spans="2:40" x14ac:dyDescent="0.25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</row>
    <row r="2153" spans="2:40" x14ac:dyDescent="0.25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</row>
    <row r="2154" spans="2:40" x14ac:dyDescent="0.25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</row>
    <row r="2155" spans="2:40" x14ac:dyDescent="0.25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</row>
    <row r="2156" spans="2:40" x14ac:dyDescent="0.25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</row>
    <row r="2157" spans="2:40" x14ac:dyDescent="0.25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</row>
    <row r="2158" spans="2:40" x14ac:dyDescent="0.25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</row>
    <row r="2159" spans="2:40" x14ac:dyDescent="0.25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</row>
    <row r="2160" spans="2:40" x14ac:dyDescent="0.25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</row>
    <row r="2161" spans="2:40" x14ac:dyDescent="0.25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</row>
    <row r="2162" spans="2:40" x14ac:dyDescent="0.25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</row>
    <row r="2163" spans="2:40" x14ac:dyDescent="0.25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</row>
    <row r="2164" spans="2:40" x14ac:dyDescent="0.25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</row>
    <row r="2165" spans="2:40" x14ac:dyDescent="0.25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</row>
    <row r="2166" spans="2:40" x14ac:dyDescent="0.25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</row>
    <row r="2167" spans="2:40" x14ac:dyDescent="0.25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</row>
    <row r="2168" spans="2:40" x14ac:dyDescent="0.25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</row>
    <row r="2169" spans="2:40" x14ac:dyDescent="0.25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</row>
    <row r="2170" spans="2:40" x14ac:dyDescent="0.25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</row>
    <row r="2171" spans="2:40" x14ac:dyDescent="0.25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</row>
    <row r="2172" spans="2:40" x14ac:dyDescent="0.25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</row>
    <row r="2173" spans="2:40" x14ac:dyDescent="0.25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</row>
    <row r="2174" spans="2:40" x14ac:dyDescent="0.25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</row>
    <row r="2175" spans="2:40" x14ac:dyDescent="0.25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</row>
    <row r="2176" spans="2:40" x14ac:dyDescent="0.25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</row>
    <row r="2177" spans="2:40" x14ac:dyDescent="0.25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</row>
    <row r="2178" spans="2:40" x14ac:dyDescent="0.25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</row>
    <row r="2179" spans="2:40" x14ac:dyDescent="0.25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</row>
    <row r="2180" spans="2:40" x14ac:dyDescent="0.25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</row>
    <row r="2181" spans="2:40" x14ac:dyDescent="0.25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</row>
    <row r="2182" spans="2:40" x14ac:dyDescent="0.25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</row>
    <row r="2183" spans="2:40" x14ac:dyDescent="0.25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</row>
    <row r="2184" spans="2:40" x14ac:dyDescent="0.25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</row>
    <row r="2185" spans="2:40" x14ac:dyDescent="0.25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</row>
    <row r="2186" spans="2:40" x14ac:dyDescent="0.25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</row>
    <row r="2187" spans="2:40" x14ac:dyDescent="0.25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</row>
    <row r="2188" spans="2:40" x14ac:dyDescent="0.25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</row>
    <row r="2189" spans="2:40" x14ac:dyDescent="0.25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</row>
    <row r="2190" spans="2:40" x14ac:dyDescent="0.25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</row>
    <row r="2191" spans="2:40" x14ac:dyDescent="0.25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</row>
    <row r="2192" spans="2:40" x14ac:dyDescent="0.25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</row>
    <row r="2193" spans="2:40" x14ac:dyDescent="0.25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</row>
    <row r="2194" spans="2:40" x14ac:dyDescent="0.25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</row>
    <row r="2195" spans="2:40" x14ac:dyDescent="0.25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</row>
    <row r="2196" spans="2:40" x14ac:dyDescent="0.25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</row>
    <row r="2197" spans="2:40" x14ac:dyDescent="0.25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</row>
    <row r="2198" spans="2:40" x14ac:dyDescent="0.25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</row>
    <row r="2199" spans="2:40" x14ac:dyDescent="0.25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</row>
    <row r="2200" spans="2:40" x14ac:dyDescent="0.25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</row>
    <row r="2201" spans="2:40" x14ac:dyDescent="0.25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</row>
    <row r="2202" spans="2:40" x14ac:dyDescent="0.25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</row>
    <row r="2203" spans="2:40" x14ac:dyDescent="0.25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</row>
    <row r="2204" spans="2:40" x14ac:dyDescent="0.25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</row>
    <row r="2205" spans="2:40" x14ac:dyDescent="0.25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</row>
    <row r="2206" spans="2:40" x14ac:dyDescent="0.25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</row>
    <row r="2207" spans="2:40" x14ac:dyDescent="0.25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</row>
    <row r="2208" spans="2:40" x14ac:dyDescent="0.25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</row>
    <row r="2209" spans="2:40" x14ac:dyDescent="0.25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</row>
    <row r="2210" spans="2:40" x14ac:dyDescent="0.25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</row>
    <row r="2211" spans="2:40" x14ac:dyDescent="0.25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</row>
    <row r="2212" spans="2:40" x14ac:dyDescent="0.25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</row>
    <row r="2213" spans="2:40" x14ac:dyDescent="0.25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</row>
    <row r="2214" spans="2:40" x14ac:dyDescent="0.25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</row>
    <row r="2215" spans="2:40" x14ac:dyDescent="0.25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</row>
    <row r="2216" spans="2:40" x14ac:dyDescent="0.25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</row>
    <row r="2217" spans="2:40" x14ac:dyDescent="0.25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</row>
    <row r="2218" spans="2:40" x14ac:dyDescent="0.25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</row>
    <row r="2219" spans="2:40" x14ac:dyDescent="0.25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</row>
    <row r="2220" spans="2:40" x14ac:dyDescent="0.25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</row>
    <row r="2221" spans="2:40" x14ac:dyDescent="0.25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</row>
    <row r="2222" spans="2:40" x14ac:dyDescent="0.25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</row>
    <row r="2223" spans="2:40" x14ac:dyDescent="0.25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</row>
    <row r="2224" spans="2:40" x14ac:dyDescent="0.25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</row>
    <row r="2225" spans="2:40" x14ac:dyDescent="0.25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</row>
    <row r="2226" spans="2:40" x14ac:dyDescent="0.25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</row>
    <row r="2227" spans="2:40" x14ac:dyDescent="0.25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</row>
    <row r="2228" spans="2:40" x14ac:dyDescent="0.25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</row>
    <row r="2229" spans="2:40" x14ac:dyDescent="0.25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</row>
    <row r="2230" spans="2:40" x14ac:dyDescent="0.25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</row>
    <row r="2231" spans="2:40" x14ac:dyDescent="0.25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</row>
    <row r="2232" spans="2:40" x14ac:dyDescent="0.25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</row>
    <row r="2233" spans="2:40" x14ac:dyDescent="0.25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</row>
    <row r="2234" spans="2:40" x14ac:dyDescent="0.25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</row>
    <row r="2235" spans="2:40" x14ac:dyDescent="0.25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</row>
    <row r="2236" spans="2:40" x14ac:dyDescent="0.25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</row>
    <row r="2237" spans="2:40" x14ac:dyDescent="0.25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</row>
    <row r="2238" spans="2:40" x14ac:dyDescent="0.25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</row>
    <row r="2239" spans="2:40" x14ac:dyDescent="0.25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</row>
    <row r="2240" spans="2:40" x14ac:dyDescent="0.25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</row>
    <row r="2241" spans="2:40" x14ac:dyDescent="0.25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</row>
    <row r="2242" spans="2:40" x14ac:dyDescent="0.25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</row>
    <row r="2243" spans="2:40" x14ac:dyDescent="0.25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</row>
    <row r="2244" spans="2:40" x14ac:dyDescent="0.25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</row>
    <row r="2245" spans="2:40" x14ac:dyDescent="0.25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</row>
    <row r="2246" spans="2:40" x14ac:dyDescent="0.25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</row>
    <row r="2247" spans="2:40" x14ac:dyDescent="0.25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</row>
    <row r="2248" spans="2:40" x14ac:dyDescent="0.25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</row>
    <row r="2249" spans="2:40" x14ac:dyDescent="0.25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</row>
    <row r="2250" spans="2:40" x14ac:dyDescent="0.25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</row>
    <row r="2251" spans="2:40" x14ac:dyDescent="0.25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</row>
    <row r="2252" spans="2:40" x14ac:dyDescent="0.25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</row>
    <row r="2253" spans="2:40" x14ac:dyDescent="0.25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</row>
    <row r="2254" spans="2:40" x14ac:dyDescent="0.25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</row>
    <row r="2255" spans="2:40" x14ac:dyDescent="0.25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</row>
    <row r="2256" spans="2:40" x14ac:dyDescent="0.25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</row>
    <row r="2257" spans="2:40" x14ac:dyDescent="0.25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</row>
    <row r="2258" spans="2:40" x14ac:dyDescent="0.25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</row>
    <row r="2259" spans="2:40" x14ac:dyDescent="0.25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</row>
    <row r="2260" spans="2:40" x14ac:dyDescent="0.25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</row>
    <row r="2261" spans="2:40" x14ac:dyDescent="0.25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</row>
    <row r="2262" spans="2:40" x14ac:dyDescent="0.25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</row>
    <row r="2263" spans="2:40" x14ac:dyDescent="0.25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</row>
    <row r="2264" spans="2:40" x14ac:dyDescent="0.25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</row>
    <row r="2265" spans="2:40" x14ac:dyDescent="0.25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</row>
    <row r="2266" spans="2:40" x14ac:dyDescent="0.25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</row>
    <row r="2267" spans="2:40" x14ac:dyDescent="0.25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</row>
    <row r="2268" spans="2:40" x14ac:dyDescent="0.25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</row>
    <row r="2269" spans="2:40" x14ac:dyDescent="0.25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</row>
    <row r="2270" spans="2:40" x14ac:dyDescent="0.25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</row>
    <row r="2271" spans="2:40" x14ac:dyDescent="0.25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</row>
    <row r="2272" spans="2:40" x14ac:dyDescent="0.25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</row>
    <row r="2273" spans="2:40" x14ac:dyDescent="0.25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</row>
    <row r="2274" spans="2:40" x14ac:dyDescent="0.25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</row>
    <row r="2275" spans="2:40" x14ac:dyDescent="0.25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</row>
    <row r="2276" spans="2:40" x14ac:dyDescent="0.25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</row>
    <row r="2277" spans="2:40" x14ac:dyDescent="0.25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</row>
    <row r="2278" spans="2:40" x14ac:dyDescent="0.25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</row>
    <row r="2279" spans="2:40" x14ac:dyDescent="0.25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</row>
    <row r="2280" spans="2:40" x14ac:dyDescent="0.25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</row>
    <row r="2281" spans="2:40" x14ac:dyDescent="0.25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</row>
    <row r="2282" spans="2:40" x14ac:dyDescent="0.25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</row>
    <row r="2283" spans="2:40" x14ac:dyDescent="0.25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</row>
    <row r="2284" spans="2:40" x14ac:dyDescent="0.25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</row>
    <row r="2285" spans="2:40" x14ac:dyDescent="0.25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</row>
    <row r="2286" spans="2:40" x14ac:dyDescent="0.25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</row>
    <row r="2287" spans="2:40" x14ac:dyDescent="0.25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</row>
    <row r="2288" spans="2:40" x14ac:dyDescent="0.25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</row>
    <row r="2289" spans="2:40" x14ac:dyDescent="0.25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</row>
    <row r="2290" spans="2:40" x14ac:dyDescent="0.25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</row>
    <row r="2291" spans="2:40" x14ac:dyDescent="0.25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</row>
    <row r="2292" spans="2:40" x14ac:dyDescent="0.25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</row>
    <row r="2293" spans="2:40" x14ac:dyDescent="0.25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</row>
    <row r="2294" spans="2:40" x14ac:dyDescent="0.25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</row>
    <row r="2295" spans="2:40" x14ac:dyDescent="0.25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</row>
    <row r="2296" spans="2:40" x14ac:dyDescent="0.25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</row>
    <row r="2297" spans="2:40" x14ac:dyDescent="0.25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</row>
    <row r="2298" spans="2:40" x14ac:dyDescent="0.25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</row>
    <row r="2299" spans="2:40" x14ac:dyDescent="0.25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</row>
    <row r="2300" spans="2:40" x14ac:dyDescent="0.25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</row>
    <row r="2301" spans="2:40" x14ac:dyDescent="0.25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</row>
    <row r="2302" spans="2:40" x14ac:dyDescent="0.25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</row>
    <row r="2303" spans="2:40" x14ac:dyDescent="0.25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</row>
    <row r="2304" spans="2:40" x14ac:dyDescent="0.25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</row>
    <row r="2305" spans="2:40" x14ac:dyDescent="0.25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</row>
    <row r="2306" spans="2:40" x14ac:dyDescent="0.25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</row>
    <row r="2307" spans="2:40" x14ac:dyDescent="0.25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</row>
    <row r="2308" spans="2:40" x14ac:dyDescent="0.25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</row>
    <row r="2309" spans="2:40" x14ac:dyDescent="0.25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</row>
    <row r="2310" spans="2:40" x14ac:dyDescent="0.25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</row>
    <row r="2311" spans="2:40" x14ac:dyDescent="0.25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</row>
    <row r="2312" spans="2:40" x14ac:dyDescent="0.25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</row>
    <row r="2313" spans="2:40" x14ac:dyDescent="0.25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</row>
    <row r="2314" spans="2:40" x14ac:dyDescent="0.25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</row>
    <row r="2315" spans="2:40" x14ac:dyDescent="0.25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</row>
    <row r="2316" spans="2:40" x14ac:dyDescent="0.25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</row>
    <row r="2317" spans="2:40" x14ac:dyDescent="0.25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</row>
    <row r="2318" spans="2:40" x14ac:dyDescent="0.25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</row>
    <row r="2319" spans="2:40" x14ac:dyDescent="0.25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</row>
    <row r="2320" spans="2:40" x14ac:dyDescent="0.25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</row>
    <row r="2321" spans="2:40" x14ac:dyDescent="0.25"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</row>
    <row r="2322" spans="2:40" x14ac:dyDescent="0.25"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</row>
    <row r="2323" spans="2:40" x14ac:dyDescent="0.25"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</row>
    <row r="2324" spans="2:40" x14ac:dyDescent="0.25"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</row>
    <row r="2325" spans="2:40" x14ac:dyDescent="0.25"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</row>
  </sheetData>
  <phoneticPr fontId="2" type="noConversion"/>
  <pageMargins left="0.511811024" right="0.511811024" top="0.78740157499999996" bottom="0.78740157499999996" header="0.31496062000000002" footer="0.31496062000000002"/>
  <pageSetup paperSize="9" scale="9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7:Y48"/>
  <sheetViews>
    <sheetView showGridLines="0" zoomScale="70" zoomScaleNormal="70" workbookViewId="0"/>
  </sheetViews>
  <sheetFormatPr defaultRowHeight="12.75" x14ac:dyDescent="0.2"/>
  <cols>
    <col min="1" max="1" width="21.7109375" style="219" bestFit="1" customWidth="1"/>
    <col min="2" max="2" width="22" style="219" bestFit="1" customWidth="1"/>
    <col min="3" max="3" width="14.42578125" style="219" customWidth="1"/>
    <col min="4" max="4" width="16.42578125" style="219" customWidth="1"/>
    <col min="5" max="250" width="9.140625" style="219"/>
    <col min="251" max="251" width="21.85546875" style="219" customWidth="1"/>
    <col min="252" max="252" width="9.140625" style="219"/>
    <col min="253" max="253" width="14.7109375" style="219" customWidth="1"/>
    <col min="254" max="254" width="12" style="219" customWidth="1"/>
    <col min="255" max="255" width="9.140625" style="219"/>
    <col min="256" max="256" width="10.42578125" style="219" bestFit="1" customWidth="1"/>
    <col min="257" max="257" width="21.7109375" style="219" bestFit="1" customWidth="1"/>
    <col min="258" max="258" width="22" style="219" bestFit="1" customWidth="1"/>
    <col min="259" max="259" width="14.42578125" style="219" customWidth="1"/>
    <col min="260" max="260" width="16.42578125" style="219" customWidth="1"/>
    <col min="261" max="506" width="9.140625" style="219"/>
    <col min="507" max="507" width="21.85546875" style="219" customWidth="1"/>
    <col min="508" max="508" width="9.140625" style="219"/>
    <col min="509" max="509" width="14.7109375" style="219" customWidth="1"/>
    <col min="510" max="510" width="12" style="219" customWidth="1"/>
    <col min="511" max="511" width="9.140625" style="219"/>
    <col min="512" max="512" width="10.42578125" style="219" bestFit="1" customWidth="1"/>
    <col min="513" max="513" width="21.7109375" style="219" bestFit="1" customWidth="1"/>
    <col min="514" max="514" width="22" style="219" bestFit="1" customWidth="1"/>
    <col min="515" max="515" width="14.42578125" style="219" customWidth="1"/>
    <col min="516" max="516" width="16.42578125" style="219" customWidth="1"/>
    <col min="517" max="762" width="9.140625" style="219"/>
    <col min="763" max="763" width="21.85546875" style="219" customWidth="1"/>
    <col min="764" max="764" width="9.140625" style="219"/>
    <col min="765" max="765" width="14.7109375" style="219" customWidth="1"/>
    <col min="766" max="766" width="12" style="219" customWidth="1"/>
    <col min="767" max="767" width="9.140625" style="219"/>
    <col min="768" max="768" width="10.42578125" style="219" bestFit="1" customWidth="1"/>
    <col min="769" max="769" width="21.7109375" style="219" bestFit="1" customWidth="1"/>
    <col min="770" max="770" width="22" style="219" bestFit="1" customWidth="1"/>
    <col min="771" max="771" width="14.42578125" style="219" customWidth="1"/>
    <col min="772" max="772" width="16.42578125" style="219" customWidth="1"/>
    <col min="773" max="1018" width="9.140625" style="219"/>
    <col min="1019" max="1019" width="21.85546875" style="219" customWidth="1"/>
    <col min="1020" max="1020" width="9.140625" style="219"/>
    <col min="1021" max="1021" width="14.7109375" style="219" customWidth="1"/>
    <col min="1022" max="1022" width="12" style="219" customWidth="1"/>
    <col min="1023" max="1023" width="9.140625" style="219"/>
    <col min="1024" max="1024" width="10.42578125" style="219" bestFit="1" customWidth="1"/>
    <col min="1025" max="1025" width="21.7109375" style="219" bestFit="1" customWidth="1"/>
    <col min="1026" max="1026" width="22" style="219" bestFit="1" customWidth="1"/>
    <col min="1027" max="1027" width="14.42578125" style="219" customWidth="1"/>
    <col min="1028" max="1028" width="16.42578125" style="219" customWidth="1"/>
    <col min="1029" max="1274" width="9.140625" style="219"/>
    <col min="1275" max="1275" width="21.85546875" style="219" customWidth="1"/>
    <col min="1276" max="1276" width="9.140625" style="219"/>
    <col min="1277" max="1277" width="14.7109375" style="219" customWidth="1"/>
    <col min="1278" max="1278" width="12" style="219" customWidth="1"/>
    <col min="1279" max="1279" width="9.140625" style="219"/>
    <col min="1280" max="1280" width="10.42578125" style="219" bestFit="1" customWidth="1"/>
    <col min="1281" max="1281" width="21.7109375" style="219" bestFit="1" customWidth="1"/>
    <col min="1282" max="1282" width="22" style="219" bestFit="1" customWidth="1"/>
    <col min="1283" max="1283" width="14.42578125" style="219" customWidth="1"/>
    <col min="1284" max="1284" width="16.42578125" style="219" customWidth="1"/>
    <col min="1285" max="1530" width="9.140625" style="219"/>
    <col min="1531" max="1531" width="21.85546875" style="219" customWidth="1"/>
    <col min="1532" max="1532" width="9.140625" style="219"/>
    <col min="1533" max="1533" width="14.7109375" style="219" customWidth="1"/>
    <col min="1534" max="1534" width="12" style="219" customWidth="1"/>
    <col min="1535" max="1535" width="9.140625" style="219"/>
    <col min="1536" max="1536" width="10.42578125" style="219" bestFit="1" customWidth="1"/>
    <col min="1537" max="1537" width="21.7109375" style="219" bestFit="1" customWidth="1"/>
    <col min="1538" max="1538" width="22" style="219" bestFit="1" customWidth="1"/>
    <col min="1539" max="1539" width="14.42578125" style="219" customWidth="1"/>
    <col min="1540" max="1540" width="16.42578125" style="219" customWidth="1"/>
    <col min="1541" max="1786" width="9.140625" style="219"/>
    <col min="1787" max="1787" width="21.85546875" style="219" customWidth="1"/>
    <col min="1788" max="1788" width="9.140625" style="219"/>
    <col min="1789" max="1789" width="14.7109375" style="219" customWidth="1"/>
    <col min="1790" max="1790" width="12" style="219" customWidth="1"/>
    <col min="1791" max="1791" width="9.140625" style="219"/>
    <col min="1792" max="1792" width="10.42578125" style="219" bestFit="1" customWidth="1"/>
    <col min="1793" max="1793" width="21.7109375" style="219" bestFit="1" customWidth="1"/>
    <col min="1794" max="1794" width="22" style="219" bestFit="1" customWidth="1"/>
    <col min="1795" max="1795" width="14.42578125" style="219" customWidth="1"/>
    <col min="1796" max="1796" width="16.42578125" style="219" customWidth="1"/>
    <col min="1797" max="2042" width="9.140625" style="219"/>
    <col min="2043" max="2043" width="21.85546875" style="219" customWidth="1"/>
    <col min="2044" max="2044" width="9.140625" style="219"/>
    <col min="2045" max="2045" width="14.7109375" style="219" customWidth="1"/>
    <col min="2046" max="2046" width="12" style="219" customWidth="1"/>
    <col min="2047" max="2047" width="9.140625" style="219"/>
    <col min="2048" max="2048" width="10.42578125" style="219" bestFit="1" customWidth="1"/>
    <col min="2049" max="2049" width="21.7109375" style="219" bestFit="1" customWidth="1"/>
    <col min="2050" max="2050" width="22" style="219" bestFit="1" customWidth="1"/>
    <col min="2051" max="2051" width="14.42578125" style="219" customWidth="1"/>
    <col min="2052" max="2052" width="16.42578125" style="219" customWidth="1"/>
    <col min="2053" max="2298" width="9.140625" style="219"/>
    <col min="2299" max="2299" width="21.85546875" style="219" customWidth="1"/>
    <col min="2300" max="2300" width="9.140625" style="219"/>
    <col min="2301" max="2301" width="14.7109375" style="219" customWidth="1"/>
    <col min="2302" max="2302" width="12" style="219" customWidth="1"/>
    <col min="2303" max="2303" width="9.140625" style="219"/>
    <col min="2304" max="2304" width="10.42578125" style="219" bestFit="1" customWidth="1"/>
    <col min="2305" max="2305" width="21.7109375" style="219" bestFit="1" customWidth="1"/>
    <col min="2306" max="2306" width="22" style="219" bestFit="1" customWidth="1"/>
    <col min="2307" max="2307" width="14.42578125" style="219" customWidth="1"/>
    <col min="2308" max="2308" width="16.42578125" style="219" customWidth="1"/>
    <col min="2309" max="2554" width="9.140625" style="219"/>
    <col min="2555" max="2555" width="21.85546875" style="219" customWidth="1"/>
    <col min="2556" max="2556" width="9.140625" style="219"/>
    <col min="2557" max="2557" width="14.7109375" style="219" customWidth="1"/>
    <col min="2558" max="2558" width="12" style="219" customWidth="1"/>
    <col min="2559" max="2559" width="9.140625" style="219"/>
    <col min="2560" max="2560" width="10.42578125" style="219" bestFit="1" customWidth="1"/>
    <col min="2561" max="2561" width="21.7109375" style="219" bestFit="1" customWidth="1"/>
    <col min="2562" max="2562" width="22" style="219" bestFit="1" customWidth="1"/>
    <col min="2563" max="2563" width="14.42578125" style="219" customWidth="1"/>
    <col min="2564" max="2564" width="16.42578125" style="219" customWidth="1"/>
    <col min="2565" max="2810" width="9.140625" style="219"/>
    <col min="2811" max="2811" width="21.85546875" style="219" customWidth="1"/>
    <col min="2812" max="2812" width="9.140625" style="219"/>
    <col min="2813" max="2813" width="14.7109375" style="219" customWidth="1"/>
    <col min="2814" max="2814" width="12" style="219" customWidth="1"/>
    <col min="2815" max="2815" width="9.140625" style="219"/>
    <col min="2816" max="2816" width="10.42578125" style="219" bestFit="1" customWidth="1"/>
    <col min="2817" max="2817" width="21.7109375" style="219" bestFit="1" customWidth="1"/>
    <col min="2818" max="2818" width="22" style="219" bestFit="1" customWidth="1"/>
    <col min="2819" max="2819" width="14.42578125" style="219" customWidth="1"/>
    <col min="2820" max="2820" width="16.42578125" style="219" customWidth="1"/>
    <col min="2821" max="3066" width="9.140625" style="219"/>
    <col min="3067" max="3067" width="21.85546875" style="219" customWidth="1"/>
    <col min="3068" max="3068" width="9.140625" style="219"/>
    <col min="3069" max="3069" width="14.7109375" style="219" customWidth="1"/>
    <col min="3070" max="3070" width="12" style="219" customWidth="1"/>
    <col min="3071" max="3071" width="9.140625" style="219"/>
    <col min="3072" max="3072" width="10.42578125" style="219" bestFit="1" customWidth="1"/>
    <col min="3073" max="3073" width="21.7109375" style="219" bestFit="1" customWidth="1"/>
    <col min="3074" max="3074" width="22" style="219" bestFit="1" customWidth="1"/>
    <col min="3075" max="3075" width="14.42578125" style="219" customWidth="1"/>
    <col min="3076" max="3076" width="16.42578125" style="219" customWidth="1"/>
    <col min="3077" max="3322" width="9.140625" style="219"/>
    <col min="3323" max="3323" width="21.85546875" style="219" customWidth="1"/>
    <col min="3324" max="3324" width="9.140625" style="219"/>
    <col min="3325" max="3325" width="14.7109375" style="219" customWidth="1"/>
    <col min="3326" max="3326" width="12" style="219" customWidth="1"/>
    <col min="3327" max="3327" width="9.140625" style="219"/>
    <col min="3328" max="3328" width="10.42578125" style="219" bestFit="1" customWidth="1"/>
    <col min="3329" max="3329" width="21.7109375" style="219" bestFit="1" customWidth="1"/>
    <col min="3330" max="3330" width="22" style="219" bestFit="1" customWidth="1"/>
    <col min="3331" max="3331" width="14.42578125" style="219" customWidth="1"/>
    <col min="3332" max="3332" width="16.42578125" style="219" customWidth="1"/>
    <col min="3333" max="3578" width="9.140625" style="219"/>
    <col min="3579" max="3579" width="21.85546875" style="219" customWidth="1"/>
    <col min="3580" max="3580" width="9.140625" style="219"/>
    <col min="3581" max="3581" width="14.7109375" style="219" customWidth="1"/>
    <col min="3582" max="3582" width="12" style="219" customWidth="1"/>
    <col min="3583" max="3583" width="9.140625" style="219"/>
    <col min="3584" max="3584" width="10.42578125" style="219" bestFit="1" customWidth="1"/>
    <col min="3585" max="3585" width="21.7109375" style="219" bestFit="1" customWidth="1"/>
    <col min="3586" max="3586" width="22" style="219" bestFit="1" customWidth="1"/>
    <col min="3587" max="3587" width="14.42578125" style="219" customWidth="1"/>
    <col min="3588" max="3588" width="16.42578125" style="219" customWidth="1"/>
    <col min="3589" max="3834" width="9.140625" style="219"/>
    <col min="3835" max="3835" width="21.85546875" style="219" customWidth="1"/>
    <col min="3836" max="3836" width="9.140625" style="219"/>
    <col min="3837" max="3837" width="14.7109375" style="219" customWidth="1"/>
    <col min="3838" max="3838" width="12" style="219" customWidth="1"/>
    <col min="3839" max="3839" width="9.140625" style="219"/>
    <col min="3840" max="3840" width="10.42578125" style="219" bestFit="1" customWidth="1"/>
    <col min="3841" max="3841" width="21.7109375" style="219" bestFit="1" customWidth="1"/>
    <col min="3842" max="3842" width="22" style="219" bestFit="1" customWidth="1"/>
    <col min="3843" max="3843" width="14.42578125" style="219" customWidth="1"/>
    <col min="3844" max="3844" width="16.42578125" style="219" customWidth="1"/>
    <col min="3845" max="4090" width="9.140625" style="219"/>
    <col min="4091" max="4091" width="21.85546875" style="219" customWidth="1"/>
    <col min="4092" max="4092" width="9.140625" style="219"/>
    <col min="4093" max="4093" width="14.7109375" style="219" customWidth="1"/>
    <col min="4094" max="4094" width="12" style="219" customWidth="1"/>
    <col min="4095" max="4095" width="9.140625" style="219"/>
    <col min="4096" max="4096" width="10.42578125" style="219" bestFit="1" customWidth="1"/>
    <col min="4097" max="4097" width="21.7109375" style="219" bestFit="1" customWidth="1"/>
    <col min="4098" max="4098" width="22" style="219" bestFit="1" customWidth="1"/>
    <col min="4099" max="4099" width="14.42578125" style="219" customWidth="1"/>
    <col min="4100" max="4100" width="16.42578125" style="219" customWidth="1"/>
    <col min="4101" max="4346" width="9.140625" style="219"/>
    <col min="4347" max="4347" width="21.85546875" style="219" customWidth="1"/>
    <col min="4348" max="4348" width="9.140625" style="219"/>
    <col min="4349" max="4349" width="14.7109375" style="219" customWidth="1"/>
    <col min="4350" max="4350" width="12" style="219" customWidth="1"/>
    <col min="4351" max="4351" width="9.140625" style="219"/>
    <col min="4352" max="4352" width="10.42578125" style="219" bestFit="1" customWidth="1"/>
    <col min="4353" max="4353" width="21.7109375" style="219" bestFit="1" customWidth="1"/>
    <col min="4354" max="4354" width="22" style="219" bestFit="1" customWidth="1"/>
    <col min="4355" max="4355" width="14.42578125" style="219" customWidth="1"/>
    <col min="4356" max="4356" width="16.42578125" style="219" customWidth="1"/>
    <col min="4357" max="4602" width="9.140625" style="219"/>
    <col min="4603" max="4603" width="21.85546875" style="219" customWidth="1"/>
    <col min="4604" max="4604" width="9.140625" style="219"/>
    <col min="4605" max="4605" width="14.7109375" style="219" customWidth="1"/>
    <col min="4606" max="4606" width="12" style="219" customWidth="1"/>
    <col min="4607" max="4607" width="9.140625" style="219"/>
    <col min="4608" max="4608" width="10.42578125" style="219" bestFit="1" customWidth="1"/>
    <col min="4609" max="4609" width="21.7109375" style="219" bestFit="1" customWidth="1"/>
    <col min="4610" max="4610" width="22" style="219" bestFit="1" customWidth="1"/>
    <col min="4611" max="4611" width="14.42578125" style="219" customWidth="1"/>
    <col min="4612" max="4612" width="16.42578125" style="219" customWidth="1"/>
    <col min="4613" max="4858" width="9.140625" style="219"/>
    <col min="4859" max="4859" width="21.85546875" style="219" customWidth="1"/>
    <col min="4860" max="4860" width="9.140625" style="219"/>
    <col min="4861" max="4861" width="14.7109375" style="219" customWidth="1"/>
    <col min="4862" max="4862" width="12" style="219" customWidth="1"/>
    <col min="4863" max="4863" width="9.140625" style="219"/>
    <col min="4864" max="4864" width="10.42578125" style="219" bestFit="1" customWidth="1"/>
    <col min="4865" max="4865" width="21.7109375" style="219" bestFit="1" customWidth="1"/>
    <col min="4866" max="4866" width="22" style="219" bestFit="1" customWidth="1"/>
    <col min="4867" max="4867" width="14.42578125" style="219" customWidth="1"/>
    <col min="4868" max="4868" width="16.42578125" style="219" customWidth="1"/>
    <col min="4869" max="5114" width="9.140625" style="219"/>
    <col min="5115" max="5115" width="21.85546875" style="219" customWidth="1"/>
    <col min="5116" max="5116" width="9.140625" style="219"/>
    <col min="5117" max="5117" width="14.7109375" style="219" customWidth="1"/>
    <col min="5118" max="5118" width="12" style="219" customWidth="1"/>
    <col min="5119" max="5119" width="9.140625" style="219"/>
    <col min="5120" max="5120" width="10.42578125" style="219" bestFit="1" customWidth="1"/>
    <col min="5121" max="5121" width="21.7109375" style="219" bestFit="1" customWidth="1"/>
    <col min="5122" max="5122" width="22" style="219" bestFit="1" customWidth="1"/>
    <col min="5123" max="5123" width="14.42578125" style="219" customWidth="1"/>
    <col min="5124" max="5124" width="16.42578125" style="219" customWidth="1"/>
    <col min="5125" max="5370" width="9.140625" style="219"/>
    <col min="5371" max="5371" width="21.85546875" style="219" customWidth="1"/>
    <col min="5372" max="5372" width="9.140625" style="219"/>
    <col min="5373" max="5373" width="14.7109375" style="219" customWidth="1"/>
    <col min="5374" max="5374" width="12" style="219" customWidth="1"/>
    <col min="5375" max="5375" width="9.140625" style="219"/>
    <col min="5376" max="5376" width="10.42578125" style="219" bestFit="1" customWidth="1"/>
    <col min="5377" max="5377" width="21.7109375" style="219" bestFit="1" customWidth="1"/>
    <col min="5378" max="5378" width="22" style="219" bestFit="1" customWidth="1"/>
    <col min="5379" max="5379" width="14.42578125" style="219" customWidth="1"/>
    <col min="5380" max="5380" width="16.42578125" style="219" customWidth="1"/>
    <col min="5381" max="5626" width="9.140625" style="219"/>
    <col min="5627" max="5627" width="21.85546875" style="219" customWidth="1"/>
    <col min="5628" max="5628" width="9.140625" style="219"/>
    <col min="5629" max="5629" width="14.7109375" style="219" customWidth="1"/>
    <col min="5630" max="5630" width="12" style="219" customWidth="1"/>
    <col min="5631" max="5631" width="9.140625" style="219"/>
    <col min="5632" max="5632" width="10.42578125" style="219" bestFit="1" customWidth="1"/>
    <col min="5633" max="5633" width="21.7109375" style="219" bestFit="1" customWidth="1"/>
    <col min="5634" max="5634" width="22" style="219" bestFit="1" customWidth="1"/>
    <col min="5635" max="5635" width="14.42578125" style="219" customWidth="1"/>
    <col min="5636" max="5636" width="16.42578125" style="219" customWidth="1"/>
    <col min="5637" max="5882" width="9.140625" style="219"/>
    <col min="5883" max="5883" width="21.85546875" style="219" customWidth="1"/>
    <col min="5884" max="5884" width="9.140625" style="219"/>
    <col min="5885" max="5885" width="14.7109375" style="219" customWidth="1"/>
    <col min="5886" max="5886" width="12" style="219" customWidth="1"/>
    <col min="5887" max="5887" width="9.140625" style="219"/>
    <col min="5888" max="5888" width="10.42578125" style="219" bestFit="1" customWidth="1"/>
    <col min="5889" max="5889" width="21.7109375" style="219" bestFit="1" customWidth="1"/>
    <col min="5890" max="5890" width="22" style="219" bestFit="1" customWidth="1"/>
    <col min="5891" max="5891" width="14.42578125" style="219" customWidth="1"/>
    <col min="5892" max="5892" width="16.42578125" style="219" customWidth="1"/>
    <col min="5893" max="6138" width="9.140625" style="219"/>
    <col min="6139" max="6139" width="21.85546875" style="219" customWidth="1"/>
    <col min="6140" max="6140" width="9.140625" style="219"/>
    <col min="6141" max="6141" width="14.7109375" style="219" customWidth="1"/>
    <col min="6142" max="6142" width="12" style="219" customWidth="1"/>
    <col min="6143" max="6143" width="9.140625" style="219"/>
    <col min="6144" max="6144" width="10.42578125" style="219" bestFit="1" customWidth="1"/>
    <col min="6145" max="6145" width="21.7109375" style="219" bestFit="1" customWidth="1"/>
    <col min="6146" max="6146" width="22" style="219" bestFit="1" customWidth="1"/>
    <col min="6147" max="6147" width="14.42578125" style="219" customWidth="1"/>
    <col min="6148" max="6148" width="16.42578125" style="219" customWidth="1"/>
    <col min="6149" max="6394" width="9.140625" style="219"/>
    <col min="6395" max="6395" width="21.85546875" style="219" customWidth="1"/>
    <col min="6396" max="6396" width="9.140625" style="219"/>
    <col min="6397" max="6397" width="14.7109375" style="219" customWidth="1"/>
    <col min="6398" max="6398" width="12" style="219" customWidth="1"/>
    <col min="6399" max="6399" width="9.140625" style="219"/>
    <col min="6400" max="6400" width="10.42578125" style="219" bestFit="1" customWidth="1"/>
    <col min="6401" max="6401" width="21.7109375" style="219" bestFit="1" customWidth="1"/>
    <col min="6402" max="6402" width="22" style="219" bestFit="1" customWidth="1"/>
    <col min="6403" max="6403" width="14.42578125" style="219" customWidth="1"/>
    <col min="6404" max="6404" width="16.42578125" style="219" customWidth="1"/>
    <col min="6405" max="6650" width="9.140625" style="219"/>
    <col min="6651" max="6651" width="21.85546875" style="219" customWidth="1"/>
    <col min="6652" max="6652" width="9.140625" style="219"/>
    <col min="6653" max="6653" width="14.7109375" style="219" customWidth="1"/>
    <col min="6654" max="6654" width="12" style="219" customWidth="1"/>
    <col min="6655" max="6655" width="9.140625" style="219"/>
    <col min="6656" max="6656" width="10.42578125" style="219" bestFit="1" customWidth="1"/>
    <col min="6657" max="6657" width="21.7109375" style="219" bestFit="1" customWidth="1"/>
    <col min="6658" max="6658" width="22" style="219" bestFit="1" customWidth="1"/>
    <col min="6659" max="6659" width="14.42578125" style="219" customWidth="1"/>
    <col min="6660" max="6660" width="16.42578125" style="219" customWidth="1"/>
    <col min="6661" max="6906" width="9.140625" style="219"/>
    <col min="6907" max="6907" width="21.85546875" style="219" customWidth="1"/>
    <col min="6908" max="6908" width="9.140625" style="219"/>
    <col min="6909" max="6909" width="14.7109375" style="219" customWidth="1"/>
    <col min="6910" max="6910" width="12" style="219" customWidth="1"/>
    <col min="6911" max="6911" width="9.140625" style="219"/>
    <col min="6912" max="6912" width="10.42578125" style="219" bestFit="1" customWidth="1"/>
    <col min="6913" max="6913" width="21.7109375" style="219" bestFit="1" customWidth="1"/>
    <col min="6914" max="6914" width="22" style="219" bestFit="1" customWidth="1"/>
    <col min="6915" max="6915" width="14.42578125" style="219" customWidth="1"/>
    <col min="6916" max="6916" width="16.42578125" style="219" customWidth="1"/>
    <col min="6917" max="7162" width="9.140625" style="219"/>
    <col min="7163" max="7163" width="21.85546875" style="219" customWidth="1"/>
    <col min="7164" max="7164" width="9.140625" style="219"/>
    <col min="7165" max="7165" width="14.7109375" style="219" customWidth="1"/>
    <col min="7166" max="7166" width="12" style="219" customWidth="1"/>
    <col min="7167" max="7167" width="9.140625" style="219"/>
    <col min="7168" max="7168" width="10.42578125" style="219" bestFit="1" customWidth="1"/>
    <col min="7169" max="7169" width="21.7109375" style="219" bestFit="1" customWidth="1"/>
    <col min="7170" max="7170" width="22" style="219" bestFit="1" customWidth="1"/>
    <col min="7171" max="7171" width="14.42578125" style="219" customWidth="1"/>
    <col min="7172" max="7172" width="16.42578125" style="219" customWidth="1"/>
    <col min="7173" max="7418" width="9.140625" style="219"/>
    <col min="7419" max="7419" width="21.85546875" style="219" customWidth="1"/>
    <col min="7420" max="7420" width="9.140625" style="219"/>
    <col min="7421" max="7421" width="14.7109375" style="219" customWidth="1"/>
    <col min="7422" max="7422" width="12" style="219" customWidth="1"/>
    <col min="7423" max="7423" width="9.140625" style="219"/>
    <col min="7424" max="7424" width="10.42578125" style="219" bestFit="1" customWidth="1"/>
    <col min="7425" max="7425" width="21.7109375" style="219" bestFit="1" customWidth="1"/>
    <col min="7426" max="7426" width="22" style="219" bestFit="1" customWidth="1"/>
    <col min="7427" max="7427" width="14.42578125" style="219" customWidth="1"/>
    <col min="7428" max="7428" width="16.42578125" style="219" customWidth="1"/>
    <col min="7429" max="7674" width="9.140625" style="219"/>
    <col min="7675" max="7675" width="21.85546875" style="219" customWidth="1"/>
    <col min="7676" max="7676" width="9.140625" style="219"/>
    <col min="7677" max="7677" width="14.7109375" style="219" customWidth="1"/>
    <col min="7678" max="7678" width="12" style="219" customWidth="1"/>
    <col min="7679" max="7679" width="9.140625" style="219"/>
    <col min="7680" max="7680" width="10.42578125" style="219" bestFit="1" customWidth="1"/>
    <col min="7681" max="7681" width="21.7109375" style="219" bestFit="1" customWidth="1"/>
    <col min="7682" max="7682" width="22" style="219" bestFit="1" customWidth="1"/>
    <col min="7683" max="7683" width="14.42578125" style="219" customWidth="1"/>
    <col min="7684" max="7684" width="16.42578125" style="219" customWidth="1"/>
    <col min="7685" max="7930" width="9.140625" style="219"/>
    <col min="7931" max="7931" width="21.85546875" style="219" customWidth="1"/>
    <col min="7932" max="7932" width="9.140625" style="219"/>
    <col min="7933" max="7933" width="14.7109375" style="219" customWidth="1"/>
    <col min="7934" max="7934" width="12" style="219" customWidth="1"/>
    <col min="7935" max="7935" width="9.140625" style="219"/>
    <col min="7936" max="7936" width="10.42578125" style="219" bestFit="1" customWidth="1"/>
    <col min="7937" max="7937" width="21.7109375" style="219" bestFit="1" customWidth="1"/>
    <col min="7938" max="7938" width="22" style="219" bestFit="1" customWidth="1"/>
    <col min="7939" max="7939" width="14.42578125" style="219" customWidth="1"/>
    <col min="7940" max="7940" width="16.42578125" style="219" customWidth="1"/>
    <col min="7941" max="8186" width="9.140625" style="219"/>
    <col min="8187" max="8187" width="21.85546875" style="219" customWidth="1"/>
    <col min="8188" max="8188" width="9.140625" style="219"/>
    <col min="8189" max="8189" width="14.7109375" style="219" customWidth="1"/>
    <col min="8190" max="8190" width="12" style="219" customWidth="1"/>
    <col min="8191" max="8191" width="9.140625" style="219"/>
    <col min="8192" max="8192" width="10.42578125" style="219" bestFit="1" customWidth="1"/>
    <col min="8193" max="8193" width="21.7109375" style="219" bestFit="1" customWidth="1"/>
    <col min="8194" max="8194" width="22" style="219" bestFit="1" customWidth="1"/>
    <col min="8195" max="8195" width="14.42578125" style="219" customWidth="1"/>
    <col min="8196" max="8196" width="16.42578125" style="219" customWidth="1"/>
    <col min="8197" max="8442" width="9.140625" style="219"/>
    <col min="8443" max="8443" width="21.85546875" style="219" customWidth="1"/>
    <col min="8444" max="8444" width="9.140625" style="219"/>
    <col min="8445" max="8445" width="14.7109375" style="219" customWidth="1"/>
    <col min="8446" max="8446" width="12" style="219" customWidth="1"/>
    <col min="8447" max="8447" width="9.140625" style="219"/>
    <col min="8448" max="8448" width="10.42578125" style="219" bestFit="1" customWidth="1"/>
    <col min="8449" max="8449" width="21.7109375" style="219" bestFit="1" customWidth="1"/>
    <col min="8450" max="8450" width="22" style="219" bestFit="1" customWidth="1"/>
    <col min="8451" max="8451" width="14.42578125" style="219" customWidth="1"/>
    <col min="8452" max="8452" width="16.42578125" style="219" customWidth="1"/>
    <col min="8453" max="8698" width="9.140625" style="219"/>
    <col min="8699" max="8699" width="21.85546875" style="219" customWidth="1"/>
    <col min="8700" max="8700" width="9.140625" style="219"/>
    <col min="8701" max="8701" width="14.7109375" style="219" customWidth="1"/>
    <col min="8702" max="8702" width="12" style="219" customWidth="1"/>
    <col min="8703" max="8703" width="9.140625" style="219"/>
    <col min="8704" max="8704" width="10.42578125" style="219" bestFit="1" customWidth="1"/>
    <col min="8705" max="8705" width="21.7109375" style="219" bestFit="1" customWidth="1"/>
    <col min="8706" max="8706" width="22" style="219" bestFit="1" customWidth="1"/>
    <col min="8707" max="8707" width="14.42578125" style="219" customWidth="1"/>
    <col min="8708" max="8708" width="16.42578125" style="219" customWidth="1"/>
    <col min="8709" max="8954" width="9.140625" style="219"/>
    <col min="8955" max="8955" width="21.85546875" style="219" customWidth="1"/>
    <col min="8956" max="8956" width="9.140625" style="219"/>
    <col min="8957" max="8957" width="14.7109375" style="219" customWidth="1"/>
    <col min="8958" max="8958" width="12" style="219" customWidth="1"/>
    <col min="8959" max="8959" width="9.140625" style="219"/>
    <col min="8960" max="8960" width="10.42578125" style="219" bestFit="1" customWidth="1"/>
    <col min="8961" max="8961" width="21.7109375" style="219" bestFit="1" customWidth="1"/>
    <col min="8962" max="8962" width="22" style="219" bestFit="1" customWidth="1"/>
    <col min="8963" max="8963" width="14.42578125" style="219" customWidth="1"/>
    <col min="8964" max="8964" width="16.42578125" style="219" customWidth="1"/>
    <col min="8965" max="9210" width="9.140625" style="219"/>
    <col min="9211" max="9211" width="21.85546875" style="219" customWidth="1"/>
    <col min="9212" max="9212" width="9.140625" style="219"/>
    <col min="9213" max="9213" width="14.7109375" style="219" customWidth="1"/>
    <col min="9214" max="9214" width="12" style="219" customWidth="1"/>
    <col min="9215" max="9215" width="9.140625" style="219"/>
    <col min="9216" max="9216" width="10.42578125" style="219" bestFit="1" customWidth="1"/>
    <col min="9217" max="9217" width="21.7109375" style="219" bestFit="1" customWidth="1"/>
    <col min="9218" max="9218" width="22" style="219" bestFit="1" customWidth="1"/>
    <col min="9219" max="9219" width="14.42578125" style="219" customWidth="1"/>
    <col min="9220" max="9220" width="16.42578125" style="219" customWidth="1"/>
    <col min="9221" max="9466" width="9.140625" style="219"/>
    <col min="9467" max="9467" width="21.85546875" style="219" customWidth="1"/>
    <col min="9468" max="9468" width="9.140625" style="219"/>
    <col min="9469" max="9469" width="14.7109375" style="219" customWidth="1"/>
    <col min="9470" max="9470" width="12" style="219" customWidth="1"/>
    <col min="9471" max="9471" width="9.140625" style="219"/>
    <col min="9472" max="9472" width="10.42578125" style="219" bestFit="1" customWidth="1"/>
    <col min="9473" max="9473" width="21.7109375" style="219" bestFit="1" customWidth="1"/>
    <col min="9474" max="9474" width="22" style="219" bestFit="1" customWidth="1"/>
    <col min="9475" max="9475" width="14.42578125" style="219" customWidth="1"/>
    <col min="9476" max="9476" width="16.42578125" style="219" customWidth="1"/>
    <col min="9477" max="9722" width="9.140625" style="219"/>
    <col min="9723" max="9723" width="21.85546875" style="219" customWidth="1"/>
    <col min="9724" max="9724" width="9.140625" style="219"/>
    <col min="9725" max="9725" width="14.7109375" style="219" customWidth="1"/>
    <col min="9726" max="9726" width="12" style="219" customWidth="1"/>
    <col min="9727" max="9727" width="9.140625" style="219"/>
    <col min="9728" max="9728" width="10.42578125" style="219" bestFit="1" customWidth="1"/>
    <col min="9729" max="9729" width="21.7109375" style="219" bestFit="1" customWidth="1"/>
    <col min="9730" max="9730" width="22" style="219" bestFit="1" customWidth="1"/>
    <col min="9731" max="9731" width="14.42578125" style="219" customWidth="1"/>
    <col min="9732" max="9732" width="16.42578125" style="219" customWidth="1"/>
    <col min="9733" max="9978" width="9.140625" style="219"/>
    <col min="9979" max="9979" width="21.85546875" style="219" customWidth="1"/>
    <col min="9980" max="9980" width="9.140625" style="219"/>
    <col min="9981" max="9981" width="14.7109375" style="219" customWidth="1"/>
    <col min="9982" max="9982" width="12" style="219" customWidth="1"/>
    <col min="9983" max="9983" width="9.140625" style="219"/>
    <col min="9984" max="9984" width="10.42578125" style="219" bestFit="1" customWidth="1"/>
    <col min="9985" max="9985" width="21.7109375" style="219" bestFit="1" customWidth="1"/>
    <col min="9986" max="9986" width="22" style="219" bestFit="1" customWidth="1"/>
    <col min="9987" max="9987" width="14.42578125" style="219" customWidth="1"/>
    <col min="9988" max="9988" width="16.42578125" style="219" customWidth="1"/>
    <col min="9989" max="10234" width="9.140625" style="219"/>
    <col min="10235" max="10235" width="21.85546875" style="219" customWidth="1"/>
    <col min="10236" max="10236" width="9.140625" style="219"/>
    <col min="10237" max="10237" width="14.7109375" style="219" customWidth="1"/>
    <col min="10238" max="10238" width="12" style="219" customWidth="1"/>
    <col min="10239" max="10239" width="9.140625" style="219"/>
    <col min="10240" max="10240" width="10.42578125" style="219" bestFit="1" customWidth="1"/>
    <col min="10241" max="10241" width="21.7109375" style="219" bestFit="1" customWidth="1"/>
    <col min="10242" max="10242" width="22" style="219" bestFit="1" customWidth="1"/>
    <col min="10243" max="10243" width="14.42578125" style="219" customWidth="1"/>
    <col min="10244" max="10244" width="16.42578125" style="219" customWidth="1"/>
    <col min="10245" max="10490" width="9.140625" style="219"/>
    <col min="10491" max="10491" width="21.85546875" style="219" customWidth="1"/>
    <col min="10492" max="10492" width="9.140625" style="219"/>
    <col min="10493" max="10493" width="14.7109375" style="219" customWidth="1"/>
    <col min="10494" max="10494" width="12" style="219" customWidth="1"/>
    <col min="10495" max="10495" width="9.140625" style="219"/>
    <col min="10496" max="10496" width="10.42578125" style="219" bestFit="1" customWidth="1"/>
    <col min="10497" max="10497" width="21.7109375" style="219" bestFit="1" customWidth="1"/>
    <col min="10498" max="10498" width="22" style="219" bestFit="1" customWidth="1"/>
    <col min="10499" max="10499" width="14.42578125" style="219" customWidth="1"/>
    <col min="10500" max="10500" width="16.42578125" style="219" customWidth="1"/>
    <col min="10501" max="10746" width="9.140625" style="219"/>
    <col min="10747" max="10747" width="21.85546875" style="219" customWidth="1"/>
    <col min="10748" max="10748" width="9.140625" style="219"/>
    <col min="10749" max="10749" width="14.7109375" style="219" customWidth="1"/>
    <col min="10750" max="10750" width="12" style="219" customWidth="1"/>
    <col min="10751" max="10751" width="9.140625" style="219"/>
    <col min="10752" max="10752" width="10.42578125" style="219" bestFit="1" customWidth="1"/>
    <col min="10753" max="10753" width="21.7109375" style="219" bestFit="1" customWidth="1"/>
    <col min="10754" max="10754" width="22" style="219" bestFit="1" customWidth="1"/>
    <col min="10755" max="10755" width="14.42578125" style="219" customWidth="1"/>
    <col min="10756" max="10756" width="16.42578125" style="219" customWidth="1"/>
    <col min="10757" max="11002" width="9.140625" style="219"/>
    <col min="11003" max="11003" width="21.85546875" style="219" customWidth="1"/>
    <col min="11004" max="11004" width="9.140625" style="219"/>
    <col min="11005" max="11005" width="14.7109375" style="219" customWidth="1"/>
    <col min="11006" max="11006" width="12" style="219" customWidth="1"/>
    <col min="11007" max="11007" width="9.140625" style="219"/>
    <col min="11008" max="11008" width="10.42578125" style="219" bestFit="1" customWidth="1"/>
    <col min="11009" max="11009" width="21.7109375" style="219" bestFit="1" customWidth="1"/>
    <col min="11010" max="11010" width="22" style="219" bestFit="1" customWidth="1"/>
    <col min="11011" max="11011" width="14.42578125" style="219" customWidth="1"/>
    <col min="11012" max="11012" width="16.42578125" style="219" customWidth="1"/>
    <col min="11013" max="11258" width="9.140625" style="219"/>
    <col min="11259" max="11259" width="21.85546875" style="219" customWidth="1"/>
    <col min="11260" max="11260" width="9.140625" style="219"/>
    <col min="11261" max="11261" width="14.7109375" style="219" customWidth="1"/>
    <col min="11262" max="11262" width="12" style="219" customWidth="1"/>
    <col min="11263" max="11263" width="9.140625" style="219"/>
    <col min="11264" max="11264" width="10.42578125" style="219" bestFit="1" customWidth="1"/>
    <col min="11265" max="11265" width="21.7109375" style="219" bestFit="1" customWidth="1"/>
    <col min="11266" max="11266" width="22" style="219" bestFit="1" customWidth="1"/>
    <col min="11267" max="11267" width="14.42578125" style="219" customWidth="1"/>
    <col min="11268" max="11268" width="16.42578125" style="219" customWidth="1"/>
    <col min="11269" max="11514" width="9.140625" style="219"/>
    <col min="11515" max="11515" width="21.85546875" style="219" customWidth="1"/>
    <col min="11516" max="11516" width="9.140625" style="219"/>
    <col min="11517" max="11517" width="14.7109375" style="219" customWidth="1"/>
    <col min="11518" max="11518" width="12" style="219" customWidth="1"/>
    <col min="11519" max="11519" width="9.140625" style="219"/>
    <col min="11520" max="11520" width="10.42578125" style="219" bestFit="1" customWidth="1"/>
    <col min="11521" max="11521" width="21.7109375" style="219" bestFit="1" customWidth="1"/>
    <col min="11522" max="11522" width="22" style="219" bestFit="1" customWidth="1"/>
    <col min="11523" max="11523" width="14.42578125" style="219" customWidth="1"/>
    <col min="11524" max="11524" width="16.42578125" style="219" customWidth="1"/>
    <col min="11525" max="11770" width="9.140625" style="219"/>
    <col min="11771" max="11771" width="21.85546875" style="219" customWidth="1"/>
    <col min="11772" max="11772" width="9.140625" style="219"/>
    <col min="11773" max="11773" width="14.7109375" style="219" customWidth="1"/>
    <col min="11774" max="11774" width="12" style="219" customWidth="1"/>
    <col min="11775" max="11775" width="9.140625" style="219"/>
    <col min="11776" max="11776" width="10.42578125" style="219" bestFit="1" customWidth="1"/>
    <col min="11777" max="11777" width="21.7109375" style="219" bestFit="1" customWidth="1"/>
    <col min="11778" max="11778" width="22" style="219" bestFit="1" customWidth="1"/>
    <col min="11779" max="11779" width="14.42578125" style="219" customWidth="1"/>
    <col min="11780" max="11780" width="16.42578125" style="219" customWidth="1"/>
    <col min="11781" max="12026" width="9.140625" style="219"/>
    <col min="12027" max="12027" width="21.85546875" style="219" customWidth="1"/>
    <col min="12028" max="12028" width="9.140625" style="219"/>
    <col min="12029" max="12029" width="14.7109375" style="219" customWidth="1"/>
    <col min="12030" max="12030" width="12" style="219" customWidth="1"/>
    <col min="12031" max="12031" width="9.140625" style="219"/>
    <col min="12032" max="12032" width="10.42578125" style="219" bestFit="1" customWidth="1"/>
    <col min="12033" max="12033" width="21.7109375" style="219" bestFit="1" customWidth="1"/>
    <col min="12034" max="12034" width="22" style="219" bestFit="1" customWidth="1"/>
    <col min="12035" max="12035" width="14.42578125" style="219" customWidth="1"/>
    <col min="12036" max="12036" width="16.42578125" style="219" customWidth="1"/>
    <col min="12037" max="12282" width="9.140625" style="219"/>
    <col min="12283" max="12283" width="21.85546875" style="219" customWidth="1"/>
    <col min="12284" max="12284" width="9.140625" style="219"/>
    <col min="12285" max="12285" width="14.7109375" style="219" customWidth="1"/>
    <col min="12286" max="12286" width="12" style="219" customWidth="1"/>
    <col min="12287" max="12287" width="9.140625" style="219"/>
    <col min="12288" max="12288" width="10.42578125" style="219" bestFit="1" customWidth="1"/>
    <col min="12289" max="12289" width="21.7109375" style="219" bestFit="1" customWidth="1"/>
    <col min="12290" max="12290" width="22" style="219" bestFit="1" customWidth="1"/>
    <col min="12291" max="12291" width="14.42578125" style="219" customWidth="1"/>
    <col min="12292" max="12292" width="16.42578125" style="219" customWidth="1"/>
    <col min="12293" max="12538" width="9.140625" style="219"/>
    <col min="12539" max="12539" width="21.85546875" style="219" customWidth="1"/>
    <col min="12540" max="12540" width="9.140625" style="219"/>
    <col min="12541" max="12541" width="14.7109375" style="219" customWidth="1"/>
    <col min="12542" max="12542" width="12" style="219" customWidth="1"/>
    <col min="12543" max="12543" width="9.140625" style="219"/>
    <col min="12544" max="12544" width="10.42578125" style="219" bestFit="1" customWidth="1"/>
    <col min="12545" max="12545" width="21.7109375" style="219" bestFit="1" customWidth="1"/>
    <col min="12546" max="12546" width="22" style="219" bestFit="1" customWidth="1"/>
    <col min="12547" max="12547" width="14.42578125" style="219" customWidth="1"/>
    <col min="12548" max="12548" width="16.42578125" style="219" customWidth="1"/>
    <col min="12549" max="12794" width="9.140625" style="219"/>
    <col min="12795" max="12795" width="21.85546875" style="219" customWidth="1"/>
    <col min="12796" max="12796" width="9.140625" style="219"/>
    <col min="12797" max="12797" width="14.7109375" style="219" customWidth="1"/>
    <col min="12798" max="12798" width="12" style="219" customWidth="1"/>
    <col min="12799" max="12799" width="9.140625" style="219"/>
    <col min="12800" max="12800" width="10.42578125" style="219" bestFit="1" customWidth="1"/>
    <col min="12801" max="12801" width="21.7109375" style="219" bestFit="1" customWidth="1"/>
    <col min="12802" max="12802" width="22" style="219" bestFit="1" customWidth="1"/>
    <col min="12803" max="12803" width="14.42578125" style="219" customWidth="1"/>
    <col min="12804" max="12804" width="16.42578125" style="219" customWidth="1"/>
    <col min="12805" max="13050" width="9.140625" style="219"/>
    <col min="13051" max="13051" width="21.85546875" style="219" customWidth="1"/>
    <col min="13052" max="13052" width="9.140625" style="219"/>
    <col min="13053" max="13053" width="14.7109375" style="219" customWidth="1"/>
    <col min="13054" max="13054" width="12" style="219" customWidth="1"/>
    <col min="13055" max="13055" width="9.140625" style="219"/>
    <col min="13056" max="13056" width="10.42578125" style="219" bestFit="1" customWidth="1"/>
    <col min="13057" max="13057" width="21.7109375" style="219" bestFit="1" customWidth="1"/>
    <col min="13058" max="13058" width="22" style="219" bestFit="1" customWidth="1"/>
    <col min="13059" max="13059" width="14.42578125" style="219" customWidth="1"/>
    <col min="13060" max="13060" width="16.42578125" style="219" customWidth="1"/>
    <col min="13061" max="13306" width="9.140625" style="219"/>
    <col min="13307" max="13307" width="21.85546875" style="219" customWidth="1"/>
    <col min="13308" max="13308" width="9.140625" style="219"/>
    <col min="13309" max="13309" width="14.7109375" style="219" customWidth="1"/>
    <col min="13310" max="13310" width="12" style="219" customWidth="1"/>
    <col min="13311" max="13311" width="9.140625" style="219"/>
    <col min="13312" max="13312" width="10.42578125" style="219" bestFit="1" customWidth="1"/>
    <col min="13313" max="13313" width="21.7109375" style="219" bestFit="1" customWidth="1"/>
    <col min="13314" max="13314" width="22" style="219" bestFit="1" customWidth="1"/>
    <col min="13315" max="13315" width="14.42578125" style="219" customWidth="1"/>
    <col min="13316" max="13316" width="16.42578125" style="219" customWidth="1"/>
    <col min="13317" max="13562" width="9.140625" style="219"/>
    <col min="13563" max="13563" width="21.85546875" style="219" customWidth="1"/>
    <col min="13564" max="13564" width="9.140625" style="219"/>
    <col min="13565" max="13565" width="14.7109375" style="219" customWidth="1"/>
    <col min="13566" max="13566" width="12" style="219" customWidth="1"/>
    <col min="13567" max="13567" width="9.140625" style="219"/>
    <col min="13568" max="13568" width="10.42578125" style="219" bestFit="1" customWidth="1"/>
    <col min="13569" max="13569" width="21.7109375" style="219" bestFit="1" customWidth="1"/>
    <col min="13570" max="13570" width="22" style="219" bestFit="1" customWidth="1"/>
    <col min="13571" max="13571" width="14.42578125" style="219" customWidth="1"/>
    <col min="13572" max="13572" width="16.42578125" style="219" customWidth="1"/>
    <col min="13573" max="13818" width="9.140625" style="219"/>
    <col min="13819" max="13819" width="21.85546875" style="219" customWidth="1"/>
    <col min="13820" max="13820" width="9.140625" style="219"/>
    <col min="13821" max="13821" width="14.7109375" style="219" customWidth="1"/>
    <col min="13822" max="13822" width="12" style="219" customWidth="1"/>
    <col min="13823" max="13823" width="9.140625" style="219"/>
    <col min="13824" max="13824" width="10.42578125" style="219" bestFit="1" customWidth="1"/>
    <col min="13825" max="13825" width="21.7109375" style="219" bestFit="1" customWidth="1"/>
    <col min="13826" max="13826" width="22" style="219" bestFit="1" customWidth="1"/>
    <col min="13827" max="13827" width="14.42578125" style="219" customWidth="1"/>
    <col min="13828" max="13828" width="16.42578125" style="219" customWidth="1"/>
    <col min="13829" max="14074" width="9.140625" style="219"/>
    <col min="14075" max="14075" width="21.85546875" style="219" customWidth="1"/>
    <col min="14076" max="14076" width="9.140625" style="219"/>
    <col min="14077" max="14077" width="14.7109375" style="219" customWidth="1"/>
    <col min="14078" max="14078" width="12" style="219" customWidth="1"/>
    <col min="14079" max="14079" width="9.140625" style="219"/>
    <col min="14080" max="14080" width="10.42578125" style="219" bestFit="1" customWidth="1"/>
    <col min="14081" max="14081" width="21.7109375" style="219" bestFit="1" customWidth="1"/>
    <col min="14082" max="14082" width="22" style="219" bestFit="1" customWidth="1"/>
    <col min="14083" max="14083" width="14.42578125" style="219" customWidth="1"/>
    <col min="14084" max="14084" width="16.42578125" style="219" customWidth="1"/>
    <col min="14085" max="14330" width="9.140625" style="219"/>
    <col min="14331" max="14331" width="21.85546875" style="219" customWidth="1"/>
    <col min="14332" max="14332" width="9.140625" style="219"/>
    <col min="14333" max="14333" width="14.7109375" style="219" customWidth="1"/>
    <col min="14334" max="14334" width="12" style="219" customWidth="1"/>
    <col min="14335" max="14335" width="9.140625" style="219"/>
    <col min="14336" max="14336" width="10.42578125" style="219" bestFit="1" customWidth="1"/>
    <col min="14337" max="14337" width="21.7109375" style="219" bestFit="1" customWidth="1"/>
    <col min="14338" max="14338" width="22" style="219" bestFit="1" customWidth="1"/>
    <col min="14339" max="14339" width="14.42578125" style="219" customWidth="1"/>
    <col min="14340" max="14340" width="16.42578125" style="219" customWidth="1"/>
    <col min="14341" max="14586" width="9.140625" style="219"/>
    <col min="14587" max="14587" width="21.85546875" style="219" customWidth="1"/>
    <col min="14588" max="14588" width="9.140625" style="219"/>
    <col min="14589" max="14589" width="14.7109375" style="219" customWidth="1"/>
    <col min="14590" max="14590" width="12" style="219" customWidth="1"/>
    <col min="14591" max="14591" width="9.140625" style="219"/>
    <col min="14592" max="14592" width="10.42578125" style="219" bestFit="1" customWidth="1"/>
    <col min="14593" max="14593" width="21.7109375" style="219" bestFit="1" customWidth="1"/>
    <col min="14594" max="14594" width="22" style="219" bestFit="1" customWidth="1"/>
    <col min="14595" max="14595" width="14.42578125" style="219" customWidth="1"/>
    <col min="14596" max="14596" width="16.42578125" style="219" customWidth="1"/>
    <col min="14597" max="14842" width="9.140625" style="219"/>
    <col min="14843" max="14843" width="21.85546875" style="219" customWidth="1"/>
    <col min="14844" max="14844" width="9.140625" style="219"/>
    <col min="14845" max="14845" width="14.7109375" style="219" customWidth="1"/>
    <col min="14846" max="14846" width="12" style="219" customWidth="1"/>
    <col min="14847" max="14847" width="9.140625" style="219"/>
    <col min="14848" max="14848" width="10.42578125" style="219" bestFit="1" customWidth="1"/>
    <col min="14849" max="14849" width="21.7109375" style="219" bestFit="1" customWidth="1"/>
    <col min="14850" max="14850" width="22" style="219" bestFit="1" customWidth="1"/>
    <col min="14851" max="14851" width="14.42578125" style="219" customWidth="1"/>
    <col min="14852" max="14852" width="16.42578125" style="219" customWidth="1"/>
    <col min="14853" max="15098" width="9.140625" style="219"/>
    <col min="15099" max="15099" width="21.85546875" style="219" customWidth="1"/>
    <col min="15100" max="15100" width="9.140625" style="219"/>
    <col min="15101" max="15101" width="14.7109375" style="219" customWidth="1"/>
    <col min="15102" max="15102" width="12" style="219" customWidth="1"/>
    <col min="15103" max="15103" width="9.140625" style="219"/>
    <col min="15104" max="15104" width="10.42578125" style="219" bestFit="1" customWidth="1"/>
    <col min="15105" max="15105" width="21.7109375" style="219" bestFit="1" customWidth="1"/>
    <col min="15106" max="15106" width="22" style="219" bestFit="1" customWidth="1"/>
    <col min="15107" max="15107" width="14.42578125" style="219" customWidth="1"/>
    <col min="15108" max="15108" width="16.42578125" style="219" customWidth="1"/>
    <col min="15109" max="15354" width="9.140625" style="219"/>
    <col min="15355" max="15355" width="21.85546875" style="219" customWidth="1"/>
    <col min="15356" max="15356" width="9.140625" style="219"/>
    <col min="15357" max="15357" width="14.7109375" style="219" customWidth="1"/>
    <col min="15358" max="15358" width="12" style="219" customWidth="1"/>
    <col min="15359" max="15359" width="9.140625" style="219"/>
    <col min="15360" max="15360" width="10.42578125" style="219" bestFit="1" customWidth="1"/>
    <col min="15361" max="15361" width="21.7109375" style="219" bestFit="1" customWidth="1"/>
    <col min="15362" max="15362" width="22" style="219" bestFit="1" customWidth="1"/>
    <col min="15363" max="15363" width="14.42578125" style="219" customWidth="1"/>
    <col min="15364" max="15364" width="16.42578125" style="219" customWidth="1"/>
    <col min="15365" max="15610" width="9.140625" style="219"/>
    <col min="15611" max="15611" width="21.85546875" style="219" customWidth="1"/>
    <col min="15612" max="15612" width="9.140625" style="219"/>
    <col min="15613" max="15613" width="14.7109375" style="219" customWidth="1"/>
    <col min="15614" max="15614" width="12" style="219" customWidth="1"/>
    <col min="15615" max="15615" width="9.140625" style="219"/>
    <col min="15616" max="15616" width="10.42578125" style="219" bestFit="1" customWidth="1"/>
    <col min="15617" max="15617" width="21.7109375" style="219" bestFit="1" customWidth="1"/>
    <col min="15618" max="15618" width="22" style="219" bestFit="1" customWidth="1"/>
    <col min="15619" max="15619" width="14.42578125" style="219" customWidth="1"/>
    <col min="15620" max="15620" width="16.42578125" style="219" customWidth="1"/>
    <col min="15621" max="15866" width="9.140625" style="219"/>
    <col min="15867" max="15867" width="21.85546875" style="219" customWidth="1"/>
    <col min="15868" max="15868" width="9.140625" style="219"/>
    <col min="15869" max="15869" width="14.7109375" style="219" customWidth="1"/>
    <col min="15870" max="15870" width="12" style="219" customWidth="1"/>
    <col min="15871" max="15871" width="9.140625" style="219"/>
    <col min="15872" max="15872" width="10.42578125" style="219" bestFit="1" customWidth="1"/>
    <col min="15873" max="15873" width="21.7109375" style="219" bestFit="1" customWidth="1"/>
    <col min="15874" max="15874" width="22" style="219" bestFit="1" customWidth="1"/>
    <col min="15875" max="15875" width="14.42578125" style="219" customWidth="1"/>
    <col min="15876" max="15876" width="16.42578125" style="219" customWidth="1"/>
    <col min="15877" max="16122" width="9.140625" style="219"/>
    <col min="16123" max="16123" width="21.85546875" style="219" customWidth="1"/>
    <col min="16124" max="16124" width="9.140625" style="219"/>
    <col min="16125" max="16125" width="14.7109375" style="219" customWidth="1"/>
    <col min="16126" max="16126" width="12" style="219" customWidth="1"/>
    <col min="16127" max="16127" width="9.140625" style="219"/>
    <col min="16128" max="16128" width="10.42578125" style="219" bestFit="1" customWidth="1"/>
    <col min="16129" max="16129" width="21.7109375" style="219" bestFit="1" customWidth="1"/>
    <col min="16130" max="16130" width="22" style="219" bestFit="1" customWidth="1"/>
    <col min="16131" max="16131" width="14.42578125" style="219" customWidth="1"/>
    <col min="16132" max="16132" width="16.42578125" style="219" customWidth="1"/>
    <col min="16133" max="16384" width="9.140625" style="219"/>
  </cols>
  <sheetData>
    <row r="47" spans="1:25" x14ac:dyDescent="0.2">
      <c r="A47" s="220"/>
      <c r="B47" s="220"/>
      <c r="D47" s="220"/>
      <c r="E47" s="220"/>
      <c r="I47" s="220"/>
      <c r="J47" s="220"/>
      <c r="K47" s="220"/>
      <c r="N47" s="220"/>
      <c r="O47" s="220"/>
      <c r="P47" s="220"/>
      <c r="S47" s="218"/>
      <c r="T47" s="220"/>
      <c r="U47" s="220"/>
      <c r="Y47" s="220"/>
    </row>
    <row r="48" spans="1:25" x14ac:dyDescent="0.2">
      <c r="C48" s="223" t="s">
        <v>238</v>
      </c>
      <c r="D48" s="221"/>
      <c r="F48" s="222"/>
      <c r="G48" s="220" t="s">
        <v>239</v>
      </c>
      <c r="H48" s="220"/>
      <c r="I48" s="221"/>
      <c r="L48" s="334" t="s">
        <v>240</v>
      </c>
      <c r="M48" s="335"/>
      <c r="N48" s="221"/>
      <c r="Q48" s="222"/>
      <c r="R48" s="220" t="s">
        <v>241</v>
      </c>
      <c r="S48" s="220"/>
      <c r="T48" s="221"/>
      <c r="V48" s="222"/>
      <c r="W48" s="220" t="s">
        <v>242</v>
      </c>
      <c r="X48" s="220"/>
      <c r="Y48" s="221"/>
    </row>
  </sheetData>
  <mergeCells count="1">
    <mergeCell ref="L48:M48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extrusora</vt:lpstr>
      <vt:lpstr>tecelagem</vt:lpstr>
      <vt:lpstr>laminação</vt:lpstr>
      <vt:lpstr>laminação refilo</vt:lpstr>
      <vt:lpstr>corte box</vt:lpstr>
      <vt:lpstr>operação manual de costura</vt:lpstr>
      <vt:lpstr>balanceamento</vt:lpstr>
      <vt:lpstr>gráf. balanc</vt:lpstr>
      <vt:lpstr>mapa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GbRiG</cp:lastModifiedBy>
  <cp:lastPrinted>2011-10-19T21:03:46Z</cp:lastPrinted>
  <dcterms:created xsi:type="dcterms:W3CDTF">2011-03-01T01:22:05Z</dcterms:created>
  <dcterms:modified xsi:type="dcterms:W3CDTF">2011-10-26T22:00:14Z</dcterms:modified>
</cp:coreProperties>
</file>