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0" windowWidth="7530" windowHeight="4860"/>
  </bookViews>
  <sheets>
    <sheet name="Família 1" sheetId="19" r:id="rId1"/>
    <sheet name="extrusora" sheetId="4" r:id="rId2"/>
    <sheet name="tecelagem" sheetId="5" r:id="rId3"/>
    <sheet name="laminação" sheetId="20" r:id="rId4"/>
    <sheet name="balanceamento" sheetId="15" r:id="rId5"/>
    <sheet name="gráf. balanc" sheetId="17" r:id="rId6"/>
    <sheet name="mapa" sheetId="21" r:id="rId7"/>
    <sheet name="mapa (2)" sheetId="23" r:id="rId8"/>
    <sheet name="IconesBase" sheetId="22" r:id="rId9"/>
  </sheets>
  <externalReferences>
    <externalReference r:id="rId10"/>
    <externalReference r:id="rId11"/>
  </externalReferences>
  <definedNames>
    <definedName name="Annual_Vol" localSheetId="0">#REF!</definedName>
    <definedName name="Annual_Vol" localSheetId="3">#REF!</definedName>
    <definedName name="Annual_Vol">#REF!</definedName>
    <definedName name="_xlnm.Print_Area" localSheetId="8">IconesBase!$A$1:$BW$57</definedName>
    <definedName name="Cell_Qty" localSheetId="0">#REF!</definedName>
    <definedName name="Cell_Qty" localSheetId="3">#REF!</definedName>
    <definedName name="Cell_Qty">#REF!</definedName>
    <definedName name="Cell_Qty_on_MBC" localSheetId="0">#REF!</definedName>
    <definedName name="Cell_Qty_on_MBC" localSheetId="3">#REF!</definedName>
    <definedName name="Cell_Qty_on_MBC">#REF!</definedName>
    <definedName name="Chart" localSheetId="0">#REF!</definedName>
    <definedName name="Chart" localSheetId="3">#REF!</definedName>
    <definedName name="Chart">#REF!</definedName>
    <definedName name="CO_Dur" localSheetId="0">#REF!</definedName>
    <definedName name="CO_Dur" localSheetId="3">#REF!</definedName>
    <definedName name="CO_Dur">#REF!</definedName>
    <definedName name="CO_Freq" localSheetId="0">#REF!</definedName>
    <definedName name="CO_Freq" localSheetId="3">#REF!</definedName>
    <definedName name="CO_Freq">#REF!</definedName>
    <definedName name="CO_Percent" localSheetId="0">#REF!</definedName>
    <definedName name="CO_Percent" localSheetId="3">#REF!</definedName>
    <definedName name="CO_Percent">#REF!</definedName>
    <definedName name="CO_Time_per_Cycle" localSheetId="0">#REF!</definedName>
    <definedName name="CO_Time_per_Cycle" localSheetId="3">#REF!</definedName>
    <definedName name="CO_Time_per_Cycle">#REF!</definedName>
    <definedName name="Cons_Chg_Interv" localSheetId="0">#REF!</definedName>
    <definedName name="Cons_Chg_Interv" localSheetId="3">#REF!</definedName>
    <definedName name="Cons_Chg_Interv">#REF!</definedName>
    <definedName name="Cons_Dur" localSheetId="0">#REF!</definedName>
    <definedName name="Cons_Dur" localSheetId="3">#REF!</definedName>
    <definedName name="Cons_Dur">#REF!</definedName>
    <definedName name="Cons_Freq" localSheetId="0">#REF!</definedName>
    <definedName name="Cons_Freq" localSheetId="3">#REF!</definedName>
    <definedName name="Cons_Freq">#REF!</definedName>
    <definedName name="Cons_Percent" localSheetId="0">#REF!</definedName>
    <definedName name="Cons_Percent" localSheetId="3">#REF!</definedName>
    <definedName name="Cons_Percent">#REF!</definedName>
    <definedName name="Cons_Time_per_Cycle" localSheetId="0">#REF!</definedName>
    <definedName name="Cons_Time_per_Cycle" localSheetId="3">#REF!</definedName>
    <definedName name="Cons_Time_per_Cycle">#REF!</definedName>
    <definedName name="Cost_per_Machine" localSheetId="0">#REF!</definedName>
    <definedName name="Cost_per_Machine" localSheetId="3">#REF!</definedName>
    <definedName name="Cost_per_Machine">#REF!</definedName>
    <definedName name="Cum_FTQ_Loss" localSheetId="0">#REF!</definedName>
    <definedName name="Cum_FTQ_Loss" localSheetId="3">#REF!</definedName>
    <definedName name="Cum_FTQ_Loss">#REF!</definedName>
    <definedName name="Cycle_Time" localSheetId="0">#REF!</definedName>
    <definedName name="Cycle_Time" localSheetId="3">#REF!</definedName>
    <definedName name="Cycle_Time">#REF!</definedName>
    <definedName name="Daily_Vol" localSheetId="0">#REF!</definedName>
    <definedName name="Daily_Vol" localSheetId="3">#REF!</definedName>
    <definedName name="Daily_Vol">#REF!</definedName>
    <definedName name="Design_Cycle_Time_on_MB" localSheetId="0">#REF!</definedName>
    <definedName name="Design_Cycle_Time_on_MB" localSheetId="3">#REF!</definedName>
    <definedName name="Design_Cycle_Time_on_MB">#REF!</definedName>
    <definedName name="Design_Thruput_Rate" localSheetId="0">#REF!</definedName>
    <definedName name="Design_Thruput_Rate" localSheetId="3">#REF!</definedName>
    <definedName name="Design_Thruput_Rate">#REF!</definedName>
    <definedName name="Downstream_Loss_Contribution" localSheetId="0">#REF!</definedName>
    <definedName name="Downstream_Loss_Contribution" localSheetId="3">#REF!</definedName>
    <definedName name="Downstream_Loss_Contribution">#REF!</definedName>
    <definedName name="DS_CLTQ" localSheetId="0">#REF!</definedName>
    <definedName name="DS_CLTQ" localSheetId="3">#REF!</definedName>
    <definedName name="DS_CLTQ">#REF!</definedName>
    <definedName name="Eff_Mach_CT" localSheetId="0">#REF!</definedName>
    <definedName name="Eff_Mach_CT" localSheetId="3">#REF!</definedName>
    <definedName name="Eff_Mach_CT">#REF!</definedName>
    <definedName name="Eff_Mach_CT_Sys" localSheetId="0">#REF!</definedName>
    <definedName name="Eff_Mach_CT_Sys" localSheetId="3">#REF!</definedName>
    <definedName name="Eff_Mach_CT_Sys">#REF!</definedName>
    <definedName name="Eff_Sys_Thru" localSheetId="0">#REF!</definedName>
    <definedName name="Eff_Sys_Thru" localSheetId="3">#REF!</definedName>
    <definedName name="Eff_Sys_Thru">#REF!</definedName>
    <definedName name="EST" localSheetId="0">#REF!</definedName>
    <definedName name="EST" localSheetId="3">#REF!</definedName>
    <definedName name="EST">#REF!</definedName>
    <definedName name="FTQ_Loss" localSheetId="0">#REF!</definedName>
    <definedName name="FTQ_Loss" localSheetId="3">#REF!</definedName>
    <definedName name="FTQ_Loss">#REF!</definedName>
    <definedName name="FTQ_per_Cycle" localSheetId="0">#REF!</definedName>
    <definedName name="FTQ_per_Cycle" localSheetId="3">#REF!</definedName>
    <definedName name="FTQ_per_Cycle">#REF!</definedName>
    <definedName name="Mach_DT_per_Cycle" localSheetId="0">#REF!</definedName>
    <definedName name="Mach_DT_per_Cycle" localSheetId="3">#REF!</definedName>
    <definedName name="Mach_DT_per_Cycle">#REF!</definedName>
    <definedName name="Mach_Qty" localSheetId="0">#REF!</definedName>
    <definedName name="Mach_Qty" localSheetId="3">#REF!</definedName>
    <definedName name="Mach_Qty">#REF!</definedName>
    <definedName name="Machine_CT" localSheetId="0">#REF!</definedName>
    <definedName name="Machine_CT" localSheetId="3">#REF!</definedName>
    <definedName name="Machine_CT">#REF!</definedName>
    <definedName name="Machine_DT" localSheetId="0">#REF!</definedName>
    <definedName name="Machine_DT" localSheetId="3">#REF!</definedName>
    <definedName name="Machine_DT">#REF!</definedName>
    <definedName name="Machine_Name" localSheetId="0">#REF!</definedName>
    <definedName name="Machine_Name" localSheetId="3">#REF!</definedName>
    <definedName name="Machine_Name">#REF!</definedName>
    <definedName name="MB_Chart" localSheetId="0">#REF!</definedName>
    <definedName name="MB_Chart" localSheetId="3">#REF!</definedName>
    <definedName name="MB_Chart">#REF!</definedName>
    <definedName name="MB_Data_Input" localSheetId="0">#REF!</definedName>
    <definedName name="MB_Data_Input" localSheetId="3">#REF!</definedName>
    <definedName name="MB_Data_Input">#REF!</definedName>
    <definedName name="MB_Takt_DCT_Table" localSheetId="0">#REF!</definedName>
    <definedName name="MB_Takt_DCT_Table" localSheetId="3">#REF!</definedName>
    <definedName name="MB_Takt_DCT_Table">#REF!</definedName>
    <definedName name="OP_2" localSheetId="0">'[1]STR-2_p1'!#REF!</definedName>
    <definedName name="OP_2" localSheetId="8">'[1]STR-2_p1'!#REF!</definedName>
    <definedName name="OP_2" localSheetId="3">'[1]STR-2_p1'!#REF!</definedName>
    <definedName name="OP_2" localSheetId="6">'[1]STR-2_p1'!#REF!</definedName>
    <definedName name="OP_2" localSheetId="7">'[1]STR-2_p1'!#REF!</definedName>
    <definedName name="OP_2">'[1]STR-2_p1'!#REF!</definedName>
    <definedName name="OP_3" localSheetId="0">'[1]STR-2_p1'!#REF!</definedName>
    <definedName name="OP_3" localSheetId="8">'[1]STR-2_p1'!#REF!</definedName>
    <definedName name="OP_3" localSheetId="3">'[1]STR-2_p1'!#REF!</definedName>
    <definedName name="OP_3" localSheetId="6">'[1]STR-2_p1'!#REF!</definedName>
    <definedName name="OP_3" localSheetId="7">'[1]STR-2_p1'!#REF!</definedName>
    <definedName name="OP_3">'[1]STR-2_p1'!#REF!</definedName>
    <definedName name="OP_4" localSheetId="0">'[1]STR-2_p1'!#REF!</definedName>
    <definedName name="OP_4" localSheetId="8">'[1]STR-2_p1'!#REF!</definedName>
    <definedName name="OP_4" localSheetId="3">'[1]STR-2_p1'!#REF!</definedName>
    <definedName name="OP_4" localSheetId="6">'[1]STR-2_p1'!#REF!</definedName>
    <definedName name="OP_4" localSheetId="7">'[1]STR-2_p1'!#REF!</definedName>
    <definedName name="OP_4">'[1]STR-2_p1'!#REF!</definedName>
    <definedName name="OP_5" localSheetId="0">'[1]STR-2_p1'!#REF!</definedName>
    <definedName name="OP_5" localSheetId="8">'[1]STR-2_p1'!#REF!</definedName>
    <definedName name="OP_5" localSheetId="3">'[1]STR-2_p1'!#REF!</definedName>
    <definedName name="OP_5" localSheetId="6">'[1]STR-2_p1'!#REF!</definedName>
    <definedName name="OP_5" localSheetId="7">'[1]STR-2_p1'!#REF!</definedName>
    <definedName name="OP_5">'[1]STR-2_p1'!#REF!</definedName>
    <definedName name="OP_6" localSheetId="8">'[1]STR-2_p1'!#REF!</definedName>
    <definedName name="OP_6" localSheetId="3">'[1]STR-2_p1'!#REF!</definedName>
    <definedName name="OP_6" localSheetId="6">'[1]STR-2_p1'!#REF!</definedName>
    <definedName name="OP_6" localSheetId="7">'[1]STR-2_p1'!#REF!</definedName>
    <definedName name="OP_6">'[1]STR-2_p1'!#REF!</definedName>
    <definedName name="OP_7" localSheetId="8">'[1]STR-2_p1'!#REF!</definedName>
    <definedName name="OP_7" localSheetId="3">'[1]STR-2_p1'!#REF!</definedName>
    <definedName name="OP_7" localSheetId="6">'[1]STR-2_p1'!#REF!</definedName>
    <definedName name="OP_7" localSheetId="7">'[1]STR-2_p1'!#REF!</definedName>
    <definedName name="OP_7">'[1]STR-2_p1'!#REF!</definedName>
    <definedName name="Op_L_Un" localSheetId="0">#REF!</definedName>
    <definedName name="Op_L_Un" localSheetId="3">#REF!</definedName>
    <definedName name="Op_L_Un">#REF!</definedName>
    <definedName name="Op_Name" localSheetId="0">#REF!</definedName>
    <definedName name="Op_Name" localSheetId="3">#REF!</definedName>
    <definedName name="Op_Name">#REF!</definedName>
    <definedName name="Operating_CT" localSheetId="0">#REF!</definedName>
    <definedName name="Operating_CT" localSheetId="3">#REF!</definedName>
    <definedName name="Operating_CT">#REF!</definedName>
    <definedName name="Ops_per_Day" localSheetId="0">#REF!</definedName>
    <definedName name="Ops_per_Day" localSheetId="3">#REF!</definedName>
    <definedName name="Ops_per_Day">#REF!</definedName>
    <definedName name="Pcs_per_Cycle" localSheetId="0">#REF!</definedName>
    <definedName name="Pcs_per_Cycle" localSheetId="3">#REF!</definedName>
    <definedName name="Pcs_per_Cycle">#REF!</definedName>
    <definedName name="Pcs_per_Op_Cycle" localSheetId="0">[2]WCT!#REF!</definedName>
    <definedName name="Pcs_per_Op_Cycle" localSheetId="8">[2]WCT!#REF!</definedName>
    <definedName name="Pcs_per_Op_Cycle" localSheetId="3">[2]WCT!#REF!</definedName>
    <definedName name="Pcs_per_Op_Cycle" localSheetId="6">[2]WCT!#REF!</definedName>
    <definedName name="Pcs_per_Op_Cycle" localSheetId="7">[2]WCT!#REF!</definedName>
    <definedName name="Pcs_per_Op_Cycle">[2]WCT!#REF!</definedName>
    <definedName name="Project" localSheetId="0">#REF!</definedName>
    <definedName name="Project" localSheetId="3">#REF!</definedName>
    <definedName name="Project">#REF!</definedName>
    <definedName name="Sch_Days_per_Wk" localSheetId="0">#REF!</definedName>
    <definedName name="Sch_Days_per_Wk" localSheetId="3">#REF!</definedName>
    <definedName name="Sch_Days_per_Wk">#REF!</definedName>
    <definedName name="Sch_Days_per_Yr" localSheetId="0">#REF!</definedName>
    <definedName name="Sch_Days_per_Yr" localSheetId="3">#REF!</definedName>
    <definedName name="Sch_Days_per_Yr">#REF!</definedName>
    <definedName name="SRT_GTE3" localSheetId="0">#REF!</definedName>
    <definedName name="SRT_GTE3" localSheetId="3">#REF!</definedName>
    <definedName name="SRT_GTE3">#REF!</definedName>
    <definedName name="SRT_LT3" localSheetId="0">#REF!</definedName>
    <definedName name="SRT_LT3" localSheetId="3">#REF!</definedName>
    <definedName name="SRT_LT3">#REF!</definedName>
    <definedName name="SRT_per_Day" localSheetId="0">#REF!</definedName>
    <definedName name="SRT_per_Day" localSheetId="3">#REF!</definedName>
    <definedName name="SRT_per_Day">#REF!</definedName>
    <definedName name="Sys_Cap_CT" localSheetId="0">#REF!</definedName>
    <definedName name="Sys_Cap_CT" localSheetId="3">#REF!</definedName>
    <definedName name="Sys_Cap_CT">#REF!</definedName>
    <definedName name="System_CT" localSheetId="0">#REF!</definedName>
    <definedName name="System_CT" localSheetId="3">#REF!</definedName>
    <definedName name="System_CT">#REF!</definedName>
    <definedName name="System_Downtime" localSheetId="0">#REF!</definedName>
    <definedName name="System_Downtime" localSheetId="3">#REF!</definedName>
    <definedName name="System_Downtime">#REF!</definedName>
    <definedName name="System_Level" localSheetId="0">#REF!</definedName>
    <definedName name="System_Level" localSheetId="3">#REF!</definedName>
    <definedName name="System_Level">#REF!</definedName>
    <definedName name="Takt_Range" localSheetId="0">#REF!</definedName>
    <definedName name="Takt_Range" localSheetId="3">#REF!</definedName>
    <definedName name="Takt_Range">#REF!</definedName>
    <definedName name="Takt_Table" localSheetId="0">#REF!</definedName>
    <definedName name="Takt_Table" localSheetId="3">#REF!</definedName>
    <definedName name="Takt_Table">#REF!</definedName>
    <definedName name="Takt_Time" localSheetId="0">#REF!</definedName>
    <definedName name="Takt_Time" localSheetId="3">#REF!</definedName>
    <definedName name="Takt_Time">#REF!</definedName>
    <definedName name="Takt_Time_on_MB" localSheetId="0">#REF!</definedName>
    <definedName name="Takt_Time_on_MB" localSheetId="3">#REF!</definedName>
    <definedName name="Takt_Time_on_MB">#REF!</definedName>
    <definedName name="Total_Equip_Invest" localSheetId="0">#REF!</definedName>
    <definedName name="Total_Equip_Invest" localSheetId="3">#REF!</definedName>
    <definedName name="Total_Equip_Invest">#REF!</definedName>
    <definedName name="Vol_Table" localSheetId="0">#REF!</definedName>
    <definedName name="Vol_Table" localSheetId="3">#REF!</definedName>
    <definedName name="Vol_Table">#REF!</definedName>
    <definedName name="Wks_per_Yr" localSheetId="0">#REF!</definedName>
    <definedName name="Wks_per_Yr" localSheetId="3">#REF!</definedName>
    <definedName name="Wks_per_Yr">#REF!</definedName>
  </definedNames>
  <calcPr calcId="124519"/>
</workbook>
</file>

<file path=xl/calcChain.xml><?xml version="1.0" encoding="utf-8"?>
<calcChain xmlns="http://schemas.openxmlformats.org/spreadsheetml/2006/main">
  <c r="R50" i="23"/>
  <c r="S65"/>
  <c r="V50"/>
  <c r="U53" s="1"/>
  <c r="V48"/>
  <c r="T48"/>
  <c r="E28"/>
  <c r="D16"/>
  <c r="C16"/>
  <c r="C13"/>
  <c r="D13" s="1"/>
  <c r="H12"/>
  <c r="R50" i="21"/>
  <c r="T53" i="23" l="1"/>
  <c r="V53"/>
  <c r="C42" i="20"/>
  <c r="C37" i="5"/>
  <c r="C43" i="4" l="1"/>
  <c r="D10" i="15"/>
  <c r="D9"/>
  <c r="D8"/>
  <c r="D29" i="4"/>
  <c r="D74" i="21" l="1"/>
  <c r="D74" i="23"/>
  <c r="G74" i="21"/>
  <c r="G74" i="23"/>
  <c r="L74" i="21"/>
  <c r="L74" i="23"/>
  <c r="C5" i="15"/>
  <c r="C24" i="20"/>
  <c r="D26" s="1"/>
  <c r="C19" i="5"/>
  <c r="D21" s="1"/>
  <c r="C18" i="23" l="1"/>
  <c r="S65" i="21"/>
  <c r="H12" l="1"/>
  <c r="C18"/>
  <c r="C13" l="1"/>
  <c r="T48" l="1"/>
  <c r="D13"/>
  <c r="D37" i="15" l="1"/>
  <c r="C37"/>
  <c r="C3" l="1"/>
  <c r="C24" i="4"/>
  <c r="F69" i="5"/>
  <c r="E52"/>
  <c r="H13" i="21" l="1"/>
  <c r="H13" i="23"/>
  <c r="C59" i="20"/>
  <c r="C44"/>
  <c r="C45" s="1"/>
  <c r="C46" s="1"/>
  <c r="C33"/>
  <c r="E27"/>
  <c r="E26"/>
  <c r="F14"/>
  <c r="F13"/>
  <c r="F12"/>
  <c r="F11"/>
  <c r="F10"/>
  <c r="F9"/>
  <c r="F8"/>
  <c r="F7"/>
  <c r="E28" l="1"/>
  <c r="E29" s="1"/>
  <c r="F16"/>
  <c r="C48" l="1"/>
  <c r="C37" s="1"/>
  <c r="C38" s="1"/>
  <c r="C49" l="1"/>
  <c r="C50" s="1"/>
  <c r="F29" i="19"/>
  <c r="B5" i="15" s="1"/>
  <c r="D29" i="19"/>
  <c r="R16" s="1"/>
  <c r="H27"/>
  <c r="E27"/>
  <c r="H26"/>
  <c r="E26"/>
  <c r="H25"/>
  <c r="E25"/>
  <c r="H24"/>
  <c r="E24"/>
  <c r="H23"/>
  <c r="E23"/>
  <c r="H22"/>
  <c r="E22"/>
  <c r="H21"/>
  <c r="E21"/>
  <c r="Q20"/>
  <c r="H20"/>
  <c r="E20"/>
  <c r="H19"/>
  <c r="E19"/>
  <c r="H18"/>
  <c r="E18"/>
  <c r="Q17"/>
  <c r="H17"/>
  <c r="E17"/>
  <c r="H16"/>
  <c r="E16"/>
  <c r="H15"/>
  <c r="E15"/>
  <c r="Q14"/>
  <c r="H14"/>
  <c r="E14"/>
  <c r="H13"/>
  <c r="E13"/>
  <c r="H12"/>
  <c r="E12"/>
  <c r="Q11"/>
  <c r="H11"/>
  <c r="E11"/>
  <c r="H10"/>
  <c r="E10"/>
  <c r="H9"/>
  <c r="E9"/>
  <c r="H8"/>
  <c r="E8"/>
  <c r="H7"/>
  <c r="E7"/>
  <c r="R6"/>
  <c r="C39" i="20" s="1"/>
  <c r="C40" s="1"/>
  <c r="H6" i="19"/>
  <c r="E6"/>
  <c r="R5"/>
  <c r="C34" i="5" s="1"/>
  <c r="H5" i="19"/>
  <c r="E5"/>
  <c r="R4"/>
  <c r="C40" i="4" s="1"/>
  <c r="C14" i="21" l="1"/>
  <c r="C14" i="23"/>
  <c r="C19" i="21"/>
  <c r="D14"/>
  <c r="C51" i="20"/>
  <c r="H15" i="15" s="1"/>
  <c r="O23" i="19"/>
  <c r="G27" s="1"/>
  <c r="C16" i="21"/>
  <c r="D16"/>
  <c r="C53" i="20"/>
  <c r="C54" s="1"/>
  <c r="E10" i="15" s="1"/>
  <c r="H28" i="19"/>
  <c r="R9"/>
  <c r="R13"/>
  <c r="R8"/>
  <c r="E29"/>
  <c r="O29" s="1"/>
  <c r="R19"/>
  <c r="R10"/>
  <c r="G19"/>
  <c r="G14"/>
  <c r="G23"/>
  <c r="G5"/>
  <c r="G20"/>
  <c r="G22"/>
  <c r="G17"/>
  <c r="G8"/>
  <c r="G16"/>
  <c r="G11"/>
  <c r="G13"/>
  <c r="L73" i="23" l="1"/>
  <c r="L75" s="1"/>
  <c r="C19"/>
  <c r="D14"/>
  <c r="C52" i="20"/>
  <c r="G12" i="19"/>
  <c r="G15"/>
  <c r="G10"/>
  <c r="G26"/>
  <c r="G9"/>
  <c r="G18"/>
  <c r="G7"/>
  <c r="G6"/>
  <c r="G21"/>
  <c r="G25"/>
  <c r="G24"/>
  <c r="L73" i="21"/>
  <c r="L75" s="1"/>
  <c r="O5" i="19"/>
  <c r="N5" s="1"/>
  <c r="E28" i="21"/>
  <c r="O14" i="19"/>
  <c r="N14" s="1"/>
  <c r="O17"/>
  <c r="N17" s="1"/>
  <c r="O22"/>
  <c r="N22" s="1"/>
  <c r="O4"/>
  <c r="N4" s="1"/>
  <c r="O7"/>
  <c r="N7" s="1"/>
  <c r="O20"/>
  <c r="N20" s="1"/>
  <c r="O16"/>
  <c r="N16" s="1"/>
  <c r="O28"/>
  <c r="R14" s="1"/>
  <c r="R15" s="1"/>
  <c r="O10"/>
  <c r="N10" s="1"/>
  <c r="O13"/>
  <c r="N13" s="1"/>
  <c r="O11"/>
  <c r="N11" s="1"/>
  <c r="O6"/>
  <c r="N6" s="1"/>
  <c r="O19"/>
  <c r="N19" s="1"/>
  <c r="G28"/>
  <c r="R7"/>
  <c r="R22"/>
  <c r="L76" i="23" l="1"/>
  <c r="L77"/>
  <c r="L76" i="21"/>
  <c r="L77"/>
  <c r="V48"/>
  <c r="O9" i="19"/>
  <c r="N9" s="1"/>
  <c r="R17"/>
  <c r="R18" s="1"/>
  <c r="R11"/>
  <c r="R12" s="1"/>
  <c r="R20"/>
  <c r="R21" s="1"/>
  <c r="O8"/>
  <c r="N8" s="1"/>
  <c r="D61" i="4" l="1"/>
  <c r="C22" l="1"/>
  <c r="C23" s="1"/>
  <c r="C46"/>
  <c r="C39" i="5" l="1"/>
  <c r="C40" s="1"/>
  <c r="C41" s="1"/>
  <c r="C41" i="4"/>
  <c r="B29" i="15"/>
  <c r="B28"/>
  <c r="D5"/>
  <c r="B27"/>
  <c r="F7" i="5"/>
  <c r="E21"/>
  <c r="E22"/>
  <c r="C28"/>
  <c r="C21" i="15"/>
  <c r="E62" i="5"/>
  <c r="E64" s="1"/>
  <c r="C81"/>
  <c r="F7" i="4"/>
  <c r="F10"/>
  <c r="F11"/>
  <c r="E29"/>
  <c r="E30"/>
  <c r="C35"/>
  <c r="C47"/>
  <c r="C48" s="1"/>
  <c r="C20" i="23" l="1"/>
  <c r="C15" s="1"/>
  <c r="D15" s="1"/>
  <c r="E31" i="4"/>
  <c r="G5" i="15"/>
  <c r="C20" i="21"/>
  <c r="C15" s="1"/>
  <c r="D15" s="1"/>
  <c r="E15" i="15"/>
  <c r="E53" i="5"/>
  <c r="C22" i="15" s="1"/>
  <c r="F70" i="5"/>
  <c r="V50" i="21" s="1"/>
  <c r="E23" i="5"/>
  <c r="E24" s="1"/>
  <c r="C50" i="4"/>
  <c r="C21" i="21" l="1"/>
  <c r="C21" i="23"/>
  <c r="E14" i="15"/>
  <c r="E13"/>
  <c r="U53" i="21"/>
  <c r="V53"/>
  <c r="T53"/>
  <c r="C43" i="5"/>
  <c r="C32" s="1"/>
  <c r="C33" s="1"/>
  <c r="C38" i="4"/>
  <c r="C39" s="1"/>
  <c r="C51"/>
  <c r="C52" s="1"/>
  <c r="C35" i="5"/>
  <c r="C53" i="4" l="1"/>
  <c r="C55" s="1"/>
  <c r="C56" s="1"/>
  <c r="C57" s="1"/>
  <c r="E8" i="15" s="1"/>
  <c r="F8" s="1"/>
  <c r="C13" s="1"/>
  <c r="C44" i="5"/>
  <c r="C45" s="1"/>
  <c r="C46" s="1"/>
  <c r="F10" i="15"/>
  <c r="C15" s="1"/>
  <c r="G15" s="1"/>
  <c r="I15" s="1"/>
  <c r="C54" i="4"/>
  <c r="H13" i="15"/>
  <c r="D73" i="23" l="1"/>
  <c r="D75" s="1"/>
  <c r="G13" i="15"/>
  <c r="I13" s="1"/>
  <c r="D73" i="21"/>
  <c r="D75" s="1"/>
  <c r="D38" i="15"/>
  <c r="D39" s="1"/>
  <c r="D40" s="1"/>
  <c r="C38"/>
  <c r="C39" s="1"/>
  <c r="C40" s="1"/>
  <c r="C48" i="5"/>
  <c r="C47"/>
  <c r="H14" i="15"/>
  <c r="D29"/>
  <c r="H3" l="1"/>
  <c r="G73" i="23"/>
  <c r="G75" s="1"/>
  <c r="C22"/>
  <c r="C23"/>
  <c r="D77"/>
  <c r="D76"/>
  <c r="G73" i="21"/>
  <c r="G75" s="1"/>
  <c r="C24" s="1"/>
  <c r="C49" i="5"/>
  <c r="E9" i="15" s="1"/>
  <c r="F9" s="1"/>
  <c r="C14" s="1"/>
  <c r="G14" s="1"/>
  <c r="C22" i="21"/>
  <c r="C23"/>
  <c r="D76"/>
  <c r="D77"/>
  <c r="C28" i="15"/>
  <c r="C27"/>
  <c r="C29"/>
  <c r="D49" i="23" l="1"/>
  <c r="I49"/>
  <c r="R48" s="1"/>
  <c r="C24"/>
  <c r="G77"/>
  <c r="G76"/>
  <c r="D28" i="15"/>
  <c r="I14"/>
  <c r="D49" i="21"/>
  <c r="I49"/>
  <c r="G77"/>
  <c r="G76"/>
  <c r="D27" i="15"/>
  <c r="R48" i="21" l="1"/>
</calcChain>
</file>

<file path=xl/sharedStrings.xml><?xml version="1.0" encoding="utf-8"?>
<sst xmlns="http://schemas.openxmlformats.org/spreadsheetml/2006/main" count="541" uniqueCount="252">
  <si>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</si>
  <si>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</si>
  <si>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</si>
  <si>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</si>
  <si>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</si>
  <si>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</si>
  <si>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</si>
  <si>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</si>
  <si>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</si>
  <si>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</si>
  <si>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</si>
  <si>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</si>
  <si>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</si>
  <si>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</si>
  <si>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</si>
  <si>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</si>
  <si>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</si>
  <si>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</si>
  <si>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</si>
  <si>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</si>
  <si>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</si>
  <si>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</si>
  <si>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</si>
  <si>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</si>
  <si>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</si>
  <si>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</si>
  <si>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</si>
  <si>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</si>
  <si>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</si>
  <si>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</si>
  <si>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Trama</t>
  </si>
  <si>
    <t>Média</t>
  </si>
  <si>
    <t>TPM</t>
  </si>
  <si>
    <t>UPB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</si>
  <si>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</si>
  <si>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</si>
  <si>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</si>
  <si>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</si>
  <si>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</si>
  <si>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</si>
  <si>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</si>
  <si>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</si>
  <si>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</si>
  <si>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</si>
  <si>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</si>
  <si>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</si>
  <si>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</si>
  <si>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</si>
  <si>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</si>
  <si>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</si>
  <si>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</si>
  <si>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</si>
  <si>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</si>
  <si>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</si>
  <si>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</si>
  <si>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</si>
  <si>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</si>
  <si>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</si>
  <si>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</si>
  <si>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</si>
  <si>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</si>
  <si>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</si>
  <si>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</si>
  <si>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</si>
  <si>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</si>
  <si>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</si>
  <si>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</si>
  <si>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</si>
  <si>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</si>
  <si>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</si>
  <si>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</si>
  <si>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</si>
  <si>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</si>
  <si>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</si>
  <si>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considerando o padrão de bobina = 1330 metros</t>
  </si>
  <si>
    <t>consumo do tear por fita de urdume</t>
  </si>
  <si>
    <t>consumo do tear por fita de trama</t>
  </si>
  <si>
    <t>Sub produto precedente</t>
  </si>
  <si>
    <t>Chinesa</t>
  </si>
  <si>
    <t>Supra</t>
  </si>
  <si>
    <t>Taubaté</t>
  </si>
  <si>
    <t>Vitra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</si>
  <si>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</si>
  <si>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</si>
  <si>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</si>
  <si>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</si>
  <si>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</si>
  <si>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</si>
  <si>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</si>
  <si>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</si>
  <si>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</si>
  <si>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</si>
  <si>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</si>
  <si>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</si>
  <si>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</si>
  <si>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</si>
  <si>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</si>
  <si>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</si>
  <si>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</si>
  <si>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Takt Time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</si>
  <si>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</si>
  <si>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</si>
  <si>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</si>
  <si>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</si>
  <si>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</si>
  <si>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</si>
  <si>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</si>
  <si>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</si>
  <si>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</si>
  <si>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</si>
  <si>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</si>
  <si>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</si>
  <si>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</si>
  <si>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processo</t>
  </si>
  <si>
    <t>Tempo de liberação da máquina</t>
  </si>
  <si>
    <t>Tempo aquecimento (segunda feira)</t>
  </si>
  <si>
    <t>Setup Mês Lib. Máq. + Aquec. Máq.</t>
  </si>
  <si>
    <t>Trama Leve Branca - TLB</t>
  </si>
  <si>
    <t>trama leve - 23 tubetes por saco em média</t>
  </si>
  <si>
    <t>TLB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</si>
  <si>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</si>
  <si>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</si>
  <si>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</si>
  <si>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</si>
  <si>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</si>
  <si>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</si>
  <si>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</si>
  <si>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</si>
  <si>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</si>
  <si>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</si>
  <si>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</si>
  <si>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</si>
  <si>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</si>
  <si>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laminação</t>
  </si>
  <si>
    <t>Refilo</t>
  </si>
  <si>
    <t>Thunder</t>
  </si>
  <si>
    <t>Padane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</si>
  <si>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</si>
  <si>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</si>
  <si>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</si>
  <si>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</si>
  <si>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</si>
  <si>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</si>
  <si>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</si>
  <si>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</si>
  <si>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</si>
  <si>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</si>
  <si>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</si>
  <si>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unidades</t>
  </si>
  <si>
    <t>MÉDIA</t>
  </si>
  <si>
    <t>Tempo de Processo</t>
  </si>
  <si>
    <t>Laminação</t>
  </si>
  <si>
    <t>laminadora</t>
  </si>
  <si>
    <t>Polipropileno H103</t>
  </si>
  <si>
    <t>Polipropileno BC818</t>
  </si>
  <si>
    <t>Número das bobinas</t>
  </si>
  <si>
    <t>bobina de tecido</t>
  </si>
  <si>
    <t>bobina</t>
  </si>
  <si>
    <t>-----------------</t>
  </si>
  <si>
    <t>Ineficiência da laminadora</t>
  </si>
  <si>
    <t>-------------------------</t>
  </si>
  <si>
    <t>Laminadora</t>
  </si>
  <si>
    <t>TSC 0111</t>
  </si>
  <si>
    <t>TSC 0211</t>
  </si>
  <si>
    <t>TSC 0311</t>
  </si>
  <si>
    <t>TSC 0411</t>
  </si>
  <si>
    <t>ZE 0111</t>
  </si>
  <si>
    <t>C/T - Trama TLB</t>
  </si>
  <si>
    <t>em processo 1 bobinas (1 * 3500 = 3500)</t>
  </si>
  <si>
    <t>1 bobina na laminadora 46,66 minutos.</t>
  </si>
  <si>
    <t>----------------</t>
  </si>
  <si>
    <t>considerando o padrão de bobina = 3500 metros</t>
  </si>
  <si>
    <t>90 Kg de fita a cada 30 minutos</t>
  </si>
  <si>
    <t>Para a família 01 no período considerado é utilizado apenas 1 tear. Bobina branca laminado de 60 cm (Tubular).</t>
  </si>
  <si>
    <t>1 bobina por tear a cada 933,33 minutos.</t>
  </si>
  <si>
    <t>Para a família 05 no período considerado é utilizado o processo de laminação. Bobina branco para laminar de 60 cm (Tubular).</t>
  </si>
  <si>
    <t>Processo Extrusão</t>
  </si>
  <si>
    <t>Componente</t>
  </si>
  <si>
    <t>Urdume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</si>
  <si>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</si>
  <si>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</si>
  <si>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</si>
  <si>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</si>
  <si>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</si>
  <si>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</si>
  <si>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</si>
  <si>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</si>
  <si>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r>
      <t xml:space="preserve">Velocidade do tear = 3,75 m/minuto (Bobina padrão média </t>
    </r>
    <r>
      <rPr>
        <sz val="10"/>
        <rFont val="Symbol"/>
        <family val="1"/>
        <charset val="2"/>
      </rPr>
      <t>@</t>
    </r>
    <r>
      <rPr>
        <sz val="10"/>
        <rFont val="Times New Roman"/>
        <family val="1"/>
      </rPr>
      <t xml:space="preserve"> 3500 metros) </t>
    </r>
    <r>
      <rPr>
        <sz val="10"/>
        <rFont val="Symbol"/>
        <family val="1"/>
        <charset val="2"/>
      </rPr>
      <t>®</t>
    </r>
    <r>
      <rPr>
        <sz val="10"/>
        <rFont val="Times New Roman"/>
        <family val="1"/>
      </rPr>
      <t xml:space="preserve"> 3500 m / 3,75 = 933,33 min.</t>
    </r>
  </si>
  <si>
    <r>
      <t xml:space="preserve">Velocidade do  = 75 m/minuto (Bobina padrão média </t>
    </r>
    <r>
      <rPr>
        <sz val="9"/>
        <rFont val="Symbol"/>
        <family val="1"/>
        <charset val="2"/>
      </rPr>
      <t>@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3500 m / 75 = 46,66 min.</t>
    </r>
  </si>
  <si>
    <t>PRODUTO</t>
  </si>
  <si>
    <t>Consumo Mensal</t>
  </si>
  <si>
    <t>Produção</t>
  </si>
  <si>
    <t>Consumo Diário</t>
  </si>
  <si>
    <t>Dias úteis</t>
  </si>
  <si>
    <t>Consumo diário</t>
  </si>
  <si>
    <t>Consumo</t>
  </si>
  <si>
    <t>Tempo de Processamento</t>
  </si>
  <si>
    <t>tecido laminado</t>
  </si>
  <si>
    <t>Lâmina</t>
  </si>
  <si>
    <t>Trama Leve Branca</t>
  </si>
  <si>
    <t>polipropileno</t>
  </si>
  <si>
    <t>Antifibrilante</t>
  </si>
  <si>
    <t>Corante</t>
  </si>
  <si>
    <t>JORNADA</t>
  </si>
  <si>
    <t>RECURSOS</t>
  </si>
  <si>
    <t>TOTAL DE HORAS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</si>
  <si>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</si>
  <si>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</si>
  <si>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</si>
  <si>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</si>
  <si>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</si>
  <si>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</si>
  <si>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</si>
  <si>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</si>
  <si>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</si>
  <si>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</si>
  <si>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</si>
  <si>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</si>
  <si>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</si>
  <si>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</si>
  <si>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</si>
  <si>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</si>
  <si>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</si>
  <si>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</si>
  <si>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</si>
  <si>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</si>
  <si>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</si>
  <si>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</si>
  <si>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</si>
  <si>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</si>
  <si>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</si>
  <si>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</si>
  <si>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</si>
  <si>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</si>
  <si>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</si>
  <si>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</si>
  <si>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</si>
  <si>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</si>
  <si>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</si>
  <si>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FAMÍLIA TSC</t>
  </si>
  <si>
    <t>Família 01</t>
  </si>
  <si>
    <t>Produto Família 01</t>
  </si>
  <si>
    <t>Trama Branca Leve</t>
  </si>
  <si>
    <t>Mat. Prima e insumo</t>
  </si>
  <si>
    <t>Corante Branco - pigmento</t>
  </si>
  <si>
    <t>FAMÍLIA 1</t>
  </si>
  <si>
    <t>Relação</t>
  </si>
  <si>
    <t>Número máq.</t>
  </si>
  <si>
    <t>% retrabalho</t>
  </si>
  <si>
    <t>a cada 126,1638 min. há a nec. de 1 unidade</t>
  </si>
  <si>
    <t>Extrusora</t>
  </si>
  <si>
    <t>Lead Time - Estoque</t>
  </si>
</sst>
</file>

<file path=xl/styles.xml><?xml version="1.0" encoding="utf-8"?>
<styleSheet xmlns="http://schemas.openxmlformats.org/spreadsheetml/2006/main">
  <numFmts count="56">
    <numFmt numFmtId="43" formatCode="_(* #,##0.00_);_(* \(#,##0.00\);_(* &quot;-&quot;??_);_(@_)"/>
    <numFmt numFmtId="164" formatCode="0.00\ &quot;minutos&quot;"/>
    <numFmt numFmtId="165" formatCode="0.00\ &quot;horas&quot;"/>
    <numFmt numFmtId="166" formatCode="0.0"/>
    <numFmt numFmtId="167" formatCode="0.00\ &quot;Kg&quot;"/>
    <numFmt numFmtId="168" formatCode="dd/mm/yy;@"/>
    <numFmt numFmtId="169" formatCode="0.00\ &quot;tubetes&quot;"/>
    <numFmt numFmtId="170" formatCode="0\ &quot;dias/mês&quot;"/>
    <numFmt numFmtId="171" formatCode="0.00\ &quot;horas/mês&quot;"/>
    <numFmt numFmtId="172" formatCode="0.00\ &quot;metros&quot;"/>
    <numFmt numFmtId="173" formatCode="0.00\ &quot;min/bobina/máquina&quot;"/>
    <numFmt numFmtId="174" formatCode="0.00\ &quot;unidades&quot;"/>
    <numFmt numFmtId="175" formatCode="0.00\ &quot;bobinas&quot;"/>
    <numFmt numFmtId="176" formatCode="0\ &quot;número&quot;"/>
    <numFmt numFmtId="177" formatCode="0\ &quot;cm&quot;"/>
    <numFmt numFmtId="178" formatCode="0.00\ &quot;milimetro&quot;"/>
    <numFmt numFmtId="179" formatCode="0.00\ &quot;g/m&quot;"/>
    <numFmt numFmtId="180" formatCode="0.00\ &quot;kg&quot;"/>
    <numFmt numFmtId="181" formatCode="0\ &quot;metros&quot;"/>
    <numFmt numFmtId="182" formatCode="0.00\ &quot;hrs/dia&quot;"/>
    <numFmt numFmtId="183" formatCode="0.00\ &quot;cap. met.&quot;"/>
    <numFmt numFmtId="184" formatCode="0.00\ &quot;met quad&quot;"/>
    <numFmt numFmtId="185" formatCode="0\ &quot;met quad&quot;"/>
    <numFmt numFmtId="186" formatCode="0.0\ &quot;min.&quot;"/>
    <numFmt numFmtId="187" formatCode="0\ &quot;núm. de setup&quot;"/>
    <numFmt numFmtId="188" formatCode="0.00\ &quot;met quadr&quot;"/>
    <numFmt numFmtId="189" formatCode="0.0000\ &quot;Kg / met quad&quot;"/>
    <numFmt numFmtId="190" formatCode="0.000\ &quot;met quad&quot;"/>
    <numFmt numFmtId="191" formatCode="0.00\ &quot;unidade&quot;"/>
    <numFmt numFmtId="192" formatCode="0.00\ &quot;cm&quot;"/>
    <numFmt numFmtId="193" formatCode="General\ &quot;metro&quot;"/>
    <numFmt numFmtId="194" formatCode="General\ &quot;metros&quot;"/>
    <numFmt numFmtId="195" formatCode="General\ &quot;gramas&quot;"/>
    <numFmt numFmtId="196" formatCode="General\ &quot;Kg&quot;"/>
    <numFmt numFmtId="197" formatCode="General\ &quot;metros/minuto&quot;"/>
    <numFmt numFmtId="198" formatCode="0\ &quot;número de tubetes&quot;"/>
    <numFmt numFmtId="199" formatCode="General\ &quot;minutos&quot;"/>
    <numFmt numFmtId="200" formatCode="General\ &quot;tiradas&quot;"/>
    <numFmt numFmtId="201" formatCode="General\ &quot;tubetes&quot;"/>
    <numFmt numFmtId="202" formatCode="0.00\ &quot;met linear&quot;"/>
    <numFmt numFmtId="203" formatCode="0.00000%"/>
    <numFmt numFmtId="204" formatCode="0.00000%\ &quot;da família&quot;"/>
    <numFmt numFmtId="205" formatCode="0\ &quot;dias por mês&quot;"/>
    <numFmt numFmtId="206" formatCode="0.00\ &quot;(a cada 43,01 min. 1 unidade - parâmetro met quadr)&quot;"/>
    <numFmt numFmtId="207" formatCode="0.00\ &quot;(a cada 43,01 min. 1 unidade - parâmetro unidade)&quot;"/>
    <numFmt numFmtId="208" formatCode="0.0000000\ &quot;dias&quot;"/>
    <numFmt numFmtId="209" formatCode="0.00\ &quot;dias&quot;"/>
    <numFmt numFmtId="210" formatCode="0.000\ &quot;Kg&quot;"/>
    <numFmt numFmtId="211" formatCode="0.0000\ &quot;Kg&quot;"/>
    <numFmt numFmtId="212" formatCode="0.000000\ &quot;Kg&quot;"/>
    <numFmt numFmtId="213" formatCode="0.0\ &quot;horas/dia&quot;"/>
    <numFmt numFmtId="214" formatCode="0.0000\ &quot;horas/dia&quot;"/>
    <numFmt numFmtId="215" formatCode="0.00\ &quot;met&quot;"/>
    <numFmt numFmtId="216" formatCode="0.0000\ &quot;minutos&quot;"/>
    <numFmt numFmtId="217" formatCode="0.000\ &quot;minutos&quot;"/>
    <numFmt numFmtId="218" formatCode="0.00\ &quot;(a cada 126,16 min. 1 unidade - parâmetro metro linear)&quot;"/>
  </numFmts>
  <fonts count="36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Symbol"/>
      <family val="1"/>
      <charset val="2"/>
    </font>
    <font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9"/>
      <name val="Times New Roman"/>
      <family val="1"/>
    </font>
    <font>
      <sz val="9"/>
      <name val="Arial"/>
      <family val="2"/>
    </font>
    <font>
      <sz val="9"/>
      <name val="Times New Roman"/>
      <family val="1"/>
    </font>
    <font>
      <sz val="9"/>
      <name val="Symbol"/>
      <family val="1"/>
      <charset val="2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sz val="10"/>
      <color indexed="8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sz val="10"/>
      <color theme="1"/>
      <name val="Times New Roman"/>
      <family val="1"/>
    </font>
    <font>
      <b/>
      <sz val="16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  <fill>
      <patternFill patternType="solid">
        <fgColor theme="7" tint="0.599963377788628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58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0" fontId="8" fillId="5" borderId="6" xfId="1" applyFont="1" applyFill="1" applyBorder="1" applyAlignment="1">
      <alignment horizontal="center"/>
    </xf>
    <xf numFmtId="169" fontId="8" fillId="5" borderId="6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80" fontId="8" fillId="5" borderId="6" xfId="1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8" fillId="10" borderId="6" xfId="1" applyNumberFormat="1" applyFont="1" applyFill="1" applyBorder="1" applyAlignment="1">
      <alignment horizontal="center" vertical="center"/>
    </xf>
    <xf numFmtId="178" fontId="8" fillId="10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12" borderId="6" xfId="0" applyFont="1" applyFill="1" applyBorder="1" applyAlignment="1">
      <alignment horizontal="center" vertical="center"/>
    </xf>
    <xf numFmtId="10" fontId="12" fillId="11" borderId="6" xfId="0" applyNumberFormat="1" applyFont="1" applyFill="1" applyBorder="1" applyAlignment="1">
      <alignment horizontal="center" vertical="center"/>
    </xf>
    <xf numFmtId="167" fontId="12" fillId="9" borderId="6" xfId="0" applyNumberFormat="1" applyFont="1" applyFill="1" applyBorder="1" applyAlignment="1">
      <alignment horizontal="center" vertical="center"/>
    </xf>
    <xf numFmtId="0" fontId="13" fillId="12" borderId="6" xfId="0" applyFont="1" applyFill="1" applyBorder="1" applyAlignment="1">
      <alignment horizontal="center" vertical="center"/>
    </xf>
    <xf numFmtId="10" fontId="13" fillId="11" borderId="6" xfId="0" applyNumberFormat="1" applyFont="1" applyFill="1" applyBorder="1" applyAlignment="1">
      <alignment horizontal="center" vertical="center"/>
    </xf>
    <xf numFmtId="167" fontId="13" fillId="9" borderId="6" xfId="0" applyNumberFormat="1" applyFont="1" applyFill="1" applyBorder="1" applyAlignment="1">
      <alignment horizontal="center" vertical="center"/>
    </xf>
    <xf numFmtId="184" fontId="5" fillId="9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10" borderId="6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67" fontId="5" fillId="11" borderId="6" xfId="0" applyNumberFormat="1" applyFont="1" applyFill="1" applyBorder="1" applyAlignment="1">
      <alignment horizontal="center" vertical="center"/>
    </xf>
    <xf numFmtId="177" fontId="5" fillId="9" borderId="6" xfId="0" applyNumberFormat="1" applyFont="1" applyFill="1" applyBorder="1" applyAlignment="1">
      <alignment horizontal="center" vertical="center"/>
    </xf>
    <xf numFmtId="190" fontId="5" fillId="11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188" fontId="5" fillId="9" borderId="6" xfId="0" applyNumberFormat="1" applyFont="1" applyFill="1" applyBorder="1" applyAlignment="1">
      <alignment horizontal="center" vertical="center"/>
    </xf>
    <xf numFmtId="167" fontId="13" fillId="11" borderId="6" xfId="0" applyNumberFormat="1" applyFont="1" applyFill="1" applyBorder="1" applyAlignment="1">
      <alignment horizontal="center" vertical="center"/>
    </xf>
    <xf numFmtId="174" fontId="13" fillId="9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174" fontId="13" fillId="11" borderId="6" xfId="0" applyNumberFormat="1" applyFont="1" applyFill="1" applyBorder="1" applyAlignment="1">
      <alignment horizontal="center" vertical="center"/>
    </xf>
    <xf numFmtId="188" fontId="5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189" fontId="5" fillId="9" borderId="6" xfId="0" applyNumberFormat="1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92" fontId="5" fillId="10" borderId="6" xfId="0" applyNumberFormat="1" applyFont="1" applyFill="1" applyBorder="1" applyAlignment="1">
      <alignment horizontal="center" vertical="center"/>
    </xf>
    <xf numFmtId="190" fontId="5" fillId="10" borderId="6" xfId="0" applyNumberFormat="1" applyFont="1" applyFill="1" applyBorder="1" applyAlignment="1">
      <alignment horizontal="center" vertical="center"/>
    </xf>
    <xf numFmtId="184" fontId="5" fillId="14" borderId="6" xfId="0" applyNumberFormat="1" applyFont="1" applyFill="1" applyBorder="1" applyAlignment="1">
      <alignment horizontal="center" vertical="center"/>
    </xf>
    <xf numFmtId="185" fontId="5" fillId="0" borderId="0" xfId="0" applyNumberFormat="1" applyFont="1" applyAlignment="1">
      <alignment horizontal="center" vertical="center"/>
    </xf>
    <xf numFmtId="167" fontId="12" fillId="11" borderId="6" xfId="0" applyNumberFormat="1" applyFont="1" applyFill="1" applyBorder="1" applyAlignment="1">
      <alignment horizontal="center" vertical="center"/>
    </xf>
    <xf numFmtId="188" fontId="12" fillId="9" borderId="6" xfId="0" applyNumberFormat="1" applyFont="1" applyFill="1" applyBorder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167" fontId="11" fillId="14" borderId="6" xfId="0" applyNumberFormat="1" applyFont="1" applyFill="1" applyBorder="1" applyAlignment="1">
      <alignment horizontal="center" vertical="center"/>
    </xf>
    <xf numFmtId="10" fontId="11" fillId="14" borderId="6" xfId="0" applyNumberFormat="1" applyFont="1" applyFill="1" applyBorder="1" applyAlignment="1">
      <alignment horizontal="center" vertical="center"/>
    </xf>
    <xf numFmtId="191" fontId="13" fillId="9" borderId="6" xfId="0" applyNumberFormat="1" applyFont="1" applyFill="1" applyBorder="1" applyAlignment="1">
      <alignment horizontal="center" vertical="center"/>
    </xf>
    <xf numFmtId="172" fontId="13" fillId="9" borderId="6" xfId="0" applyNumberFormat="1" applyFont="1" applyFill="1" applyBorder="1" applyAlignment="1">
      <alignment horizontal="center" vertical="center"/>
    </xf>
    <xf numFmtId="10" fontId="5" fillId="11" borderId="6" xfId="0" applyNumberFormat="1" applyFont="1" applyFill="1" applyBorder="1" applyAlignment="1">
      <alignment horizontal="center" vertical="center"/>
    </xf>
    <xf numFmtId="167" fontId="5" fillId="9" borderId="6" xfId="0" applyNumberFormat="1" applyFont="1" applyFill="1" applyBorder="1" applyAlignment="1">
      <alignment horizontal="center" vertical="center"/>
    </xf>
    <xf numFmtId="0" fontId="14" fillId="2" borderId="6" xfId="1" applyFont="1" applyFill="1" applyBorder="1" applyAlignment="1">
      <alignment horizontal="center" vertical="center"/>
    </xf>
    <xf numFmtId="0" fontId="15" fillId="0" borderId="0" xfId="1" applyFont="1"/>
    <xf numFmtId="0" fontId="16" fillId="0" borderId="0" xfId="1" applyFont="1"/>
    <xf numFmtId="0" fontId="16" fillId="0" borderId="6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6" fillId="3" borderId="6" xfId="1" applyFont="1" applyFill="1" applyBorder="1" applyAlignment="1">
      <alignment horizontal="center" vertical="center"/>
    </xf>
    <xf numFmtId="168" fontId="16" fillId="10" borderId="6" xfId="1" applyNumberFormat="1" applyFont="1" applyFill="1" applyBorder="1" applyAlignment="1">
      <alignment horizontal="center" vertical="center"/>
    </xf>
    <xf numFmtId="0" fontId="16" fillId="11" borderId="6" xfId="1" applyFont="1" applyFill="1" applyBorder="1" applyAlignment="1">
      <alignment horizontal="center" vertical="center"/>
    </xf>
    <xf numFmtId="0" fontId="16" fillId="10" borderId="6" xfId="1" applyFont="1" applyFill="1" applyBorder="1" applyAlignment="1">
      <alignment horizontal="center" vertical="center"/>
    </xf>
    <xf numFmtId="167" fontId="16" fillId="0" borderId="6" xfId="1" applyNumberFormat="1" applyFont="1" applyBorder="1" applyAlignment="1">
      <alignment horizontal="center" vertical="center"/>
    </xf>
    <xf numFmtId="0" fontId="14" fillId="4" borderId="6" xfId="1" applyFont="1" applyFill="1" applyBorder="1" applyAlignment="1">
      <alignment horizontal="left" vertical="center"/>
    </xf>
    <xf numFmtId="0" fontId="16" fillId="0" borderId="4" xfId="1" applyFont="1" applyBorder="1" applyAlignment="1">
      <alignment horizontal="left" vertical="center"/>
    </xf>
    <xf numFmtId="0" fontId="16" fillId="0" borderId="1" xfId="1" applyFont="1" applyBorder="1" applyAlignment="1">
      <alignment horizontal="left" vertical="center"/>
    </xf>
    <xf numFmtId="0" fontId="14" fillId="2" borderId="0" xfId="1" applyFont="1" applyFill="1" applyBorder="1" applyAlignment="1">
      <alignment horizontal="center" vertical="center"/>
    </xf>
    <xf numFmtId="0" fontId="14" fillId="4" borderId="6" xfId="1" applyFont="1" applyFill="1" applyBorder="1" applyAlignment="1">
      <alignment horizontal="center" vertical="center"/>
    </xf>
    <xf numFmtId="164" fontId="14" fillId="10" borderId="6" xfId="1" applyNumberFormat="1" applyFont="1" applyFill="1" applyBorder="1" applyAlignment="1">
      <alignment horizontal="center" vertical="center"/>
    </xf>
    <xf numFmtId="0" fontId="14" fillId="10" borderId="6" xfId="1" applyFont="1" applyFill="1" applyBorder="1" applyAlignment="1">
      <alignment horizontal="center" vertical="center"/>
    </xf>
    <xf numFmtId="167" fontId="14" fillId="10" borderId="6" xfId="1" applyNumberFormat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6" fillId="2" borderId="6" xfId="1" applyFont="1" applyFill="1" applyBorder="1" applyAlignment="1">
      <alignment horizontal="center" vertical="center"/>
    </xf>
    <xf numFmtId="164" fontId="16" fillId="10" borderId="6" xfId="1" applyNumberFormat="1" applyFont="1" applyFill="1" applyBorder="1" applyAlignment="1">
      <alignment horizontal="center" vertical="center"/>
    </xf>
    <xf numFmtId="164" fontId="16" fillId="2" borderId="6" xfId="1" applyNumberFormat="1" applyFont="1" applyFill="1" applyBorder="1" applyAlignment="1">
      <alignment horizontal="center" vertical="center"/>
    </xf>
    <xf numFmtId="167" fontId="16" fillId="2" borderId="6" xfId="1" applyNumberFormat="1" applyFont="1" applyFill="1" applyBorder="1" applyAlignment="1">
      <alignment horizontal="center" vertical="center"/>
    </xf>
    <xf numFmtId="0" fontId="16" fillId="3" borderId="7" xfId="1" applyFont="1" applyFill="1" applyBorder="1" applyAlignment="1">
      <alignment horizontal="center" vertical="center"/>
    </xf>
    <xf numFmtId="170" fontId="16" fillId="3" borderId="7" xfId="1" applyNumberFormat="1" applyFont="1" applyFill="1" applyBorder="1" applyAlignment="1">
      <alignment horizontal="center" vertical="center"/>
    </xf>
    <xf numFmtId="165" fontId="16" fillId="2" borderId="6" xfId="1" applyNumberFormat="1" applyFont="1" applyFill="1" applyBorder="1" applyAlignment="1">
      <alignment horizontal="center" vertical="center"/>
    </xf>
    <xf numFmtId="171" fontId="16" fillId="2" borderId="6" xfId="1" applyNumberFormat="1" applyFont="1" applyFill="1" applyBorder="1" applyAlignment="1">
      <alignment horizontal="center" vertical="center"/>
    </xf>
    <xf numFmtId="171" fontId="16" fillId="2" borderId="0" xfId="1" applyNumberFormat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/>
    </xf>
    <xf numFmtId="2" fontId="14" fillId="2" borderId="6" xfId="1" applyNumberFormat="1" applyFont="1" applyFill="1" applyBorder="1" applyAlignment="1">
      <alignment horizontal="center" vertical="center"/>
    </xf>
    <xf numFmtId="10" fontId="14" fillId="9" borderId="6" xfId="1" applyNumberFormat="1" applyFont="1" applyFill="1" applyBorder="1" applyAlignment="1">
      <alignment horizontal="center" vertical="center"/>
    </xf>
    <xf numFmtId="2" fontId="14" fillId="9" borderId="6" xfId="1" applyNumberFormat="1" applyFont="1" applyFill="1" applyBorder="1" applyAlignment="1">
      <alignment horizontal="center" vertical="center"/>
    </xf>
    <xf numFmtId="2" fontId="16" fillId="2" borderId="6" xfId="1" applyNumberFormat="1" applyFont="1" applyFill="1" applyBorder="1" applyAlignment="1">
      <alignment horizontal="center" vertical="center"/>
    </xf>
    <xf numFmtId="166" fontId="14" fillId="2" borderId="6" xfId="1" applyNumberFormat="1" applyFont="1" applyFill="1" applyBorder="1" applyAlignment="1">
      <alignment horizontal="center" vertical="center"/>
    </xf>
    <xf numFmtId="2" fontId="14" fillId="2" borderId="0" xfId="1" applyNumberFormat="1" applyFont="1" applyFill="1" applyBorder="1" applyAlignment="1">
      <alignment horizontal="center" vertical="center"/>
    </xf>
    <xf numFmtId="167" fontId="16" fillId="10" borderId="6" xfId="1" applyNumberFormat="1" applyFont="1" applyFill="1" applyBorder="1" applyAlignment="1">
      <alignment horizontal="center" vertical="center"/>
    </xf>
    <xf numFmtId="169" fontId="16" fillId="10" borderId="6" xfId="1" applyNumberFormat="1" applyFont="1" applyFill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168" fontId="6" fillId="10" borderId="6" xfId="1" applyNumberFormat="1" applyFont="1" applyFill="1" applyBorder="1" applyAlignment="1">
      <alignment horizontal="center" vertical="center"/>
    </xf>
    <xf numFmtId="0" fontId="6" fillId="0" borderId="0" xfId="1" applyFont="1"/>
    <xf numFmtId="0" fontId="6" fillId="2" borderId="6" xfId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 vertical="center"/>
    </xf>
    <xf numFmtId="167" fontId="6" fillId="10" borderId="6" xfId="1" applyNumberFormat="1" applyFont="1" applyFill="1" applyBorder="1" applyAlignment="1">
      <alignment horizontal="center" vertical="center"/>
    </xf>
    <xf numFmtId="167" fontId="6" fillId="0" borderId="6" xfId="1" applyNumberFormat="1" applyFont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1" fillId="0" borderId="0" xfId="1" applyFont="1"/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left"/>
    </xf>
    <xf numFmtId="0" fontId="6" fillId="2" borderId="0" xfId="1" applyFont="1" applyFill="1" applyBorder="1"/>
    <xf numFmtId="0" fontId="6" fillId="2" borderId="0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170" fontId="6" fillId="3" borderId="7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71" fontId="6" fillId="2" borderId="6" xfId="1" applyNumberFormat="1" applyFont="1" applyFill="1" applyBorder="1" applyAlignment="1">
      <alignment horizontal="center" vertical="center"/>
    </xf>
    <xf numFmtId="171" fontId="6" fillId="2" borderId="0" xfId="1" applyNumberFormat="1" applyFont="1" applyFill="1" applyBorder="1" applyAlignment="1">
      <alignment horizontal="center" vertical="center"/>
    </xf>
    <xf numFmtId="0" fontId="6" fillId="12" borderId="6" xfId="1" applyFont="1" applyFill="1" applyBorder="1" applyAlignment="1">
      <alignment horizontal="center" vertical="center"/>
    </xf>
    <xf numFmtId="187" fontId="6" fillId="13" borderId="6" xfId="1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186" fontId="6" fillId="13" borderId="6" xfId="1" applyNumberFormat="1" applyFont="1" applyFill="1" applyBorder="1" applyAlignment="1">
      <alignment horizontal="center" vertical="center"/>
    </xf>
    <xf numFmtId="10" fontId="8" fillId="9" borderId="6" xfId="1" applyNumberFormat="1" applyFont="1" applyFill="1" applyBorder="1" applyAlignment="1">
      <alignment horizontal="center" vertical="center"/>
    </xf>
    <xf numFmtId="2" fontId="8" fillId="9" borderId="6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166" fontId="8" fillId="2" borderId="6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 vertical="center"/>
    </xf>
    <xf numFmtId="169" fontId="6" fillId="2" borderId="0" xfId="1" applyNumberFormat="1" applyFont="1" applyFill="1" applyBorder="1" applyAlignment="1">
      <alignment horizontal="center" vertical="center"/>
    </xf>
    <xf numFmtId="169" fontId="6" fillId="5" borderId="6" xfId="1" applyNumberFormat="1" applyFont="1" applyFill="1" applyBorder="1" applyAlignment="1">
      <alignment horizontal="center" vertical="center"/>
    </xf>
    <xf numFmtId="177" fontId="6" fillId="10" borderId="6" xfId="1" applyNumberFormat="1" applyFont="1" applyFill="1" applyBorder="1" applyAlignment="1">
      <alignment horizontal="center" vertical="center"/>
    </xf>
    <xf numFmtId="179" fontId="6" fillId="10" borderId="6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/>
    </xf>
    <xf numFmtId="167" fontId="6" fillId="2" borderId="0" xfId="1" applyNumberFormat="1" applyFont="1" applyFill="1" applyBorder="1" applyAlignment="1">
      <alignment horizontal="center" vertical="center"/>
    </xf>
    <xf numFmtId="167" fontId="6" fillId="3" borderId="6" xfId="1" applyNumberFormat="1" applyFont="1" applyFill="1" applyBorder="1" applyAlignment="1">
      <alignment horizontal="center" vertical="center"/>
    </xf>
    <xf numFmtId="0" fontId="6" fillId="0" borderId="0" xfId="1" applyFont="1" applyBorder="1"/>
    <xf numFmtId="172" fontId="6" fillId="10" borderId="6" xfId="1" applyNumberFormat="1" applyFont="1" applyFill="1" applyBorder="1" applyAlignment="1">
      <alignment horizontal="center" vertical="center"/>
    </xf>
    <xf numFmtId="0" fontId="14" fillId="9" borderId="6" xfId="1" applyFont="1" applyFill="1" applyBorder="1" applyAlignment="1">
      <alignment horizontal="center"/>
    </xf>
    <xf numFmtId="172" fontId="16" fillId="10" borderId="6" xfId="1" applyNumberFormat="1" applyFont="1" applyFill="1" applyBorder="1" applyAlignment="1">
      <alignment horizontal="center" vertical="center"/>
    </xf>
    <xf numFmtId="175" fontId="16" fillId="0" borderId="6" xfId="1" applyNumberFormat="1" applyFont="1" applyBorder="1" applyAlignment="1">
      <alignment horizontal="center" vertical="center"/>
    </xf>
    <xf numFmtId="0" fontId="16" fillId="0" borderId="6" xfId="1" quotePrefix="1" applyFont="1" applyBorder="1" applyAlignment="1">
      <alignment horizontal="center"/>
    </xf>
    <xf numFmtId="172" fontId="16" fillId="9" borderId="6" xfId="1" applyNumberFormat="1" applyFont="1" applyFill="1" applyBorder="1" applyAlignment="1">
      <alignment horizontal="center" vertical="center"/>
    </xf>
    <xf numFmtId="175" fontId="16" fillId="9" borderId="6" xfId="1" applyNumberFormat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left"/>
    </xf>
    <xf numFmtId="0" fontId="16" fillId="2" borderId="0" xfId="1" applyFont="1" applyFill="1" applyBorder="1"/>
    <xf numFmtId="0" fontId="16" fillId="10" borderId="6" xfId="1" applyFont="1" applyFill="1" applyBorder="1" applyAlignment="1">
      <alignment horizontal="center"/>
    </xf>
    <xf numFmtId="0" fontId="16" fillId="10" borderId="6" xfId="1" quotePrefix="1" applyFont="1" applyFill="1" applyBorder="1" applyAlignment="1">
      <alignment horizontal="center"/>
    </xf>
    <xf numFmtId="0" fontId="14" fillId="10" borderId="6" xfId="1" applyFont="1" applyFill="1" applyBorder="1" applyAlignment="1">
      <alignment horizontal="center"/>
    </xf>
    <xf numFmtId="169" fontId="16" fillId="2" borderId="0" xfId="1" applyNumberFormat="1" applyFont="1" applyFill="1" applyBorder="1" applyAlignment="1">
      <alignment horizontal="center" vertical="center"/>
    </xf>
    <xf numFmtId="167" fontId="16" fillId="3" borderId="6" xfId="1" applyNumberFormat="1" applyFont="1" applyFill="1" applyBorder="1" applyAlignment="1">
      <alignment horizontal="center" vertical="center"/>
    </xf>
    <xf numFmtId="0" fontId="16" fillId="0" borderId="0" xfId="1" applyFont="1" applyBorder="1"/>
    <xf numFmtId="0" fontId="18" fillId="9" borderId="6" xfId="0" applyFont="1" applyFill="1" applyBorder="1" applyAlignment="1">
      <alignment horizontal="center" vertical="center"/>
    </xf>
    <xf numFmtId="184" fontId="19" fillId="9" borderId="6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185" fontId="21" fillId="10" borderId="6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85" fontId="20" fillId="0" borderId="6" xfId="0" applyNumberFormat="1" applyFont="1" applyBorder="1" applyAlignment="1">
      <alignment horizontal="center" vertical="center"/>
    </xf>
    <xf numFmtId="177" fontId="21" fillId="10" borderId="6" xfId="0" applyNumberFormat="1" applyFont="1" applyFill="1" applyBorder="1" applyAlignment="1">
      <alignment horizontal="center" vertical="center"/>
    </xf>
    <xf numFmtId="181" fontId="20" fillId="0" borderId="6" xfId="0" applyNumberFormat="1" applyFont="1" applyBorder="1" applyAlignment="1">
      <alignment horizontal="center" vertical="center"/>
    </xf>
    <xf numFmtId="1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72" fontId="20" fillId="0" borderId="6" xfId="0" applyNumberFormat="1" applyFont="1" applyBorder="1" applyAlignment="1">
      <alignment horizontal="center" vertical="center"/>
    </xf>
    <xf numFmtId="183" fontId="20" fillId="7" borderId="6" xfId="0" applyNumberFormat="1" applyFont="1" applyFill="1" applyBorder="1" applyAlignment="1">
      <alignment horizontal="center" vertical="center"/>
    </xf>
    <xf numFmtId="182" fontId="20" fillId="0" borderId="6" xfId="0" applyNumberFormat="1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/>
    </xf>
    <xf numFmtId="183" fontId="20" fillId="0" borderId="0" xfId="0" applyNumberFormat="1" applyFont="1" applyAlignment="1">
      <alignment horizontal="center" vertical="center"/>
    </xf>
    <xf numFmtId="0" fontId="23" fillId="10" borderId="6" xfId="1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/>
    </xf>
    <xf numFmtId="193" fontId="20" fillId="0" borderId="0" xfId="0" applyNumberFormat="1" applyFont="1" applyAlignment="1">
      <alignment horizontal="center" vertical="center"/>
    </xf>
    <xf numFmtId="194" fontId="20" fillId="0" borderId="0" xfId="0" applyNumberFormat="1" applyFont="1" applyAlignment="1">
      <alignment horizontal="center" vertical="center"/>
    </xf>
    <xf numFmtId="196" fontId="20" fillId="0" borderId="0" xfId="0" applyNumberFormat="1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0" fontId="18" fillId="14" borderId="6" xfId="0" applyFont="1" applyFill="1" applyBorder="1" applyAlignment="1">
      <alignment horizontal="center" vertical="center"/>
    </xf>
    <xf numFmtId="197" fontId="20" fillId="0" borderId="6" xfId="0" applyNumberFormat="1" applyFont="1" applyBorder="1" applyAlignment="1">
      <alignment horizontal="center" vertical="center"/>
    </xf>
    <xf numFmtId="195" fontId="20" fillId="0" borderId="6" xfId="0" applyNumberFormat="1" applyFont="1" applyBorder="1" applyAlignment="1">
      <alignment horizontal="center" vertical="center"/>
    </xf>
    <xf numFmtId="194" fontId="20" fillId="0" borderId="6" xfId="0" applyNumberFormat="1" applyFont="1" applyBorder="1" applyAlignment="1">
      <alignment horizontal="center" vertical="center"/>
    </xf>
    <xf numFmtId="198" fontId="20" fillId="10" borderId="6" xfId="0" applyNumberFormat="1" applyFont="1" applyFill="1" applyBorder="1" applyAlignment="1">
      <alignment horizontal="center" vertical="center"/>
    </xf>
    <xf numFmtId="199" fontId="20" fillId="10" borderId="6" xfId="0" applyNumberFormat="1" applyFont="1" applyFill="1" applyBorder="1" applyAlignment="1">
      <alignment horizontal="center" vertical="center"/>
    </xf>
    <xf numFmtId="164" fontId="20" fillId="0" borderId="6" xfId="0" applyNumberFormat="1" applyFont="1" applyBorder="1" applyAlignment="1">
      <alignment horizontal="center" vertical="center"/>
    </xf>
    <xf numFmtId="200" fontId="20" fillId="0" borderId="6" xfId="0" applyNumberFormat="1" applyFont="1" applyBorder="1" applyAlignment="1">
      <alignment horizontal="center" vertical="center"/>
    </xf>
    <xf numFmtId="201" fontId="20" fillId="0" borderId="6" xfId="0" applyNumberFormat="1" applyFont="1" applyBorder="1" applyAlignment="1">
      <alignment horizontal="center" vertical="center"/>
    </xf>
    <xf numFmtId="0" fontId="24" fillId="0" borderId="0" xfId="0" applyFont="1"/>
    <xf numFmtId="0" fontId="25" fillId="3" borderId="6" xfId="1" applyFont="1" applyFill="1" applyBorder="1" applyAlignment="1">
      <alignment horizontal="center" vertical="center"/>
    </xf>
    <xf numFmtId="168" fontId="25" fillId="10" borderId="6" xfId="1" applyNumberFormat="1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26" fillId="9" borderId="6" xfId="5" applyFont="1" applyFill="1" applyBorder="1" applyAlignment="1">
      <alignment horizontal="center" vertical="center"/>
    </xf>
    <xf numFmtId="202" fontId="26" fillId="9" borderId="6" xfId="5" applyNumberFormat="1" applyFont="1" applyFill="1" applyBorder="1" applyAlignment="1">
      <alignment horizontal="center" vertical="center"/>
    </xf>
    <xf numFmtId="0" fontId="26" fillId="12" borderId="6" xfId="5" applyFont="1" applyFill="1" applyBorder="1" applyAlignment="1">
      <alignment horizontal="center" vertical="center"/>
    </xf>
    <xf numFmtId="184" fontId="26" fillId="12" borderId="6" xfId="5" applyNumberFormat="1" applyFont="1" applyFill="1" applyBorder="1" applyAlignment="1">
      <alignment horizontal="center" vertical="center"/>
    </xf>
    <xf numFmtId="203" fontId="26" fillId="12" borderId="6" xfId="5" applyNumberFormat="1" applyFont="1" applyFill="1" applyBorder="1" applyAlignment="1">
      <alignment horizontal="center" vertical="center"/>
    </xf>
    <xf numFmtId="188" fontId="26" fillId="9" borderId="6" xfId="5" applyNumberFormat="1" applyFont="1" applyFill="1" applyBorder="1" applyAlignment="1">
      <alignment horizontal="center" vertical="center"/>
    </xf>
    <xf numFmtId="0" fontId="16" fillId="0" borderId="0" xfId="5" applyFont="1" applyAlignment="1">
      <alignment horizontal="center"/>
    </xf>
    <xf numFmtId="174" fontId="26" fillId="9" borderId="6" xfId="5" applyNumberFormat="1" applyFont="1" applyFill="1" applyBorder="1" applyAlignment="1">
      <alignment horizontal="center" vertical="center"/>
    </xf>
    <xf numFmtId="204" fontId="26" fillId="9" borderId="6" xfId="5" applyNumberFormat="1" applyFont="1" applyFill="1" applyBorder="1" applyAlignment="1">
      <alignment horizontal="center" vertical="center"/>
    </xf>
    <xf numFmtId="0" fontId="26" fillId="14" borderId="6" xfId="5" applyFont="1" applyFill="1" applyBorder="1" applyAlignment="1">
      <alignment horizontal="center" vertical="center"/>
    </xf>
    <xf numFmtId="167" fontId="26" fillId="14" borderId="6" xfId="5" applyNumberFormat="1" applyFont="1" applyFill="1" applyBorder="1" applyAlignment="1">
      <alignment horizontal="center" vertical="center"/>
    </xf>
    <xf numFmtId="203" fontId="26" fillId="14" borderId="6" xfId="5" applyNumberFormat="1" applyFont="1" applyFill="1" applyBorder="1" applyAlignment="1">
      <alignment horizontal="center" vertical="center"/>
    </xf>
    <xf numFmtId="0" fontId="27" fillId="10" borderId="6" xfId="5" applyFont="1" applyFill="1" applyBorder="1" applyAlignment="1">
      <alignment horizontal="center" vertical="center"/>
    </xf>
    <xf numFmtId="0" fontId="29" fillId="0" borderId="0" xfId="5" applyFont="1" applyAlignment="1">
      <alignment horizontal="right"/>
    </xf>
    <xf numFmtId="10" fontId="29" fillId="9" borderId="6" xfId="5" applyNumberFormat="1" applyFont="1" applyFill="1" applyBorder="1" applyAlignment="1">
      <alignment horizontal="center" vertical="center"/>
    </xf>
    <xf numFmtId="0" fontId="26" fillId="0" borderId="0" xfId="5" applyFont="1"/>
    <xf numFmtId="0" fontId="1" fillId="0" borderId="0" xfId="5" applyBorder="1"/>
    <xf numFmtId="0" fontId="1" fillId="0" borderId="1" xfId="5" applyBorder="1"/>
    <xf numFmtId="0" fontId="26" fillId="0" borderId="0" xfId="5" applyFont="1" applyAlignment="1">
      <alignment horizontal="center" vertical="center"/>
    </xf>
    <xf numFmtId="0" fontId="1" fillId="0" borderId="12" xfId="5" applyBorder="1"/>
    <xf numFmtId="177" fontId="26" fillId="9" borderId="13" xfId="5" applyNumberFormat="1" applyFont="1" applyFill="1" applyBorder="1" applyAlignment="1">
      <alignment horizontal="center" vertical="center"/>
    </xf>
    <xf numFmtId="0" fontId="26" fillId="14" borderId="13" xfId="5" applyFont="1" applyFill="1" applyBorder="1" applyAlignment="1">
      <alignment horizontal="center"/>
    </xf>
    <xf numFmtId="210" fontId="26" fillId="14" borderId="13" xfId="5" applyNumberFormat="1" applyFont="1" applyFill="1" applyBorder="1" applyAlignment="1">
      <alignment horizontal="center"/>
    </xf>
    <xf numFmtId="211" fontId="26" fillId="15" borderId="13" xfId="5" applyNumberFormat="1" applyFont="1" applyFill="1" applyBorder="1" applyAlignment="1">
      <alignment horizontal="center"/>
    </xf>
    <xf numFmtId="211" fontId="26" fillId="0" borderId="0" xfId="5" applyNumberFormat="1" applyFont="1" applyAlignment="1">
      <alignment horizontal="center" vertical="center"/>
    </xf>
    <xf numFmtId="213" fontId="26" fillId="0" borderId="6" xfId="5" applyNumberFormat="1" applyFont="1" applyBorder="1" applyAlignment="1">
      <alignment horizontal="center" vertical="center"/>
    </xf>
    <xf numFmtId="214" fontId="26" fillId="0" borderId="6" xfId="5" applyNumberFormat="1" applyFont="1" applyBorder="1" applyAlignment="1">
      <alignment horizontal="center" vertical="center"/>
    </xf>
    <xf numFmtId="0" fontId="1" fillId="17" borderId="14" xfId="1" applyFill="1" applyBorder="1"/>
    <xf numFmtId="0" fontId="1" fillId="17" borderId="15" xfId="1" applyFill="1" applyBorder="1"/>
    <xf numFmtId="0" fontId="1" fillId="17" borderId="16" xfId="1" applyFill="1" applyBorder="1"/>
    <xf numFmtId="0" fontId="1" fillId="17" borderId="17" xfId="1" applyFill="1" applyBorder="1"/>
    <xf numFmtId="0" fontId="1" fillId="17" borderId="18" xfId="1" applyFill="1" applyBorder="1"/>
    <xf numFmtId="0" fontId="1" fillId="17" borderId="19" xfId="1" applyFill="1" applyBorder="1"/>
    <xf numFmtId="0" fontId="31" fillId="17" borderId="19" xfId="1" applyFont="1" applyFill="1" applyBorder="1"/>
    <xf numFmtId="0" fontId="31" fillId="17" borderId="17" xfId="1" applyFont="1" applyFill="1" applyBorder="1"/>
    <xf numFmtId="0" fontId="31" fillId="17" borderId="18" xfId="1" applyFont="1" applyFill="1" applyBorder="1"/>
    <xf numFmtId="0" fontId="31" fillId="0" borderId="0" xfId="1" applyFont="1"/>
    <xf numFmtId="0" fontId="1" fillId="0" borderId="0" xfId="1" applyBorder="1"/>
    <xf numFmtId="0" fontId="32" fillId="17" borderId="19" xfId="1" applyFont="1" applyFill="1" applyBorder="1"/>
    <xf numFmtId="0" fontId="32" fillId="17" borderId="17" xfId="1" applyFont="1" applyFill="1" applyBorder="1"/>
    <xf numFmtId="0" fontId="32" fillId="17" borderId="18" xfId="1" applyFont="1" applyFill="1" applyBorder="1"/>
    <xf numFmtId="0" fontId="33" fillId="17" borderId="19" xfId="1" applyFont="1" applyFill="1" applyBorder="1"/>
    <xf numFmtId="0" fontId="33" fillId="17" borderId="17" xfId="1" applyFont="1" applyFill="1" applyBorder="1"/>
    <xf numFmtId="0" fontId="26" fillId="0" borderId="20" xfId="5" applyFont="1" applyBorder="1" applyAlignment="1">
      <alignment horizontal="center" vertical="center"/>
    </xf>
    <xf numFmtId="0" fontId="1" fillId="0" borderId="21" xfId="5" applyBorder="1"/>
    <xf numFmtId="0" fontId="1" fillId="0" borderId="20" xfId="5" applyBorder="1"/>
    <xf numFmtId="0" fontId="26" fillId="0" borderId="20" xfId="5" applyFont="1" applyBorder="1"/>
    <xf numFmtId="0" fontId="8" fillId="4" borderId="6" xfId="1" applyFont="1" applyFill="1" applyBorder="1" applyAlignment="1">
      <alignment horizontal="center" vertical="center"/>
    </xf>
    <xf numFmtId="215" fontId="6" fillId="12" borderId="6" xfId="5" applyNumberFormat="1" applyFont="1" applyFill="1" applyBorder="1" applyAlignment="1">
      <alignment horizontal="center" vertical="center"/>
    </xf>
    <xf numFmtId="209" fontId="26" fillId="0" borderId="1" xfId="5" applyNumberFormat="1" applyFont="1" applyFill="1" applyBorder="1" applyAlignment="1">
      <alignment horizontal="center"/>
    </xf>
    <xf numFmtId="0" fontId="1" fillId="0" borderId="3" xfId="5" applyBorder="1"/>
    <xf numFmtId="216" fontId="20" fillId="0" borderId="6" xfId="0" applyNumberFormat="1" applyFont="1" applyBorder="1" applyAlignment="1">
      <alignment horizontal="center" vertical="center"/>
    </xf>
    <xf numFmtId="217" fontId="20" fillId="0" borderId="6" xfId="0" applyNumberFormat="1" applyFont="1" applyBorder="1" applyAlignment="1">
      <alignment horizontal="center" vertical="center"/>
    </xf>
    <xf numFmtId="0" fontId="26" fillId="12" borderId="6" xfId="5" applyFont="1" applyFill="1" applyBorder="1" applyAlignment="1">
      <alignment horizontal="center" vertical="center"/>
    </xf>
    <xf numFmtId="184" fontId="26" fillId="12" borderId="6" xfId="5" applyNumberFormat="1" applyFont="1" applyFill="1" applyBorder="1" applyAlignment="1">
      <alignment horizontal="center" vertical="center"/>
    </xf>
    <xf numFmtId="0" fontId="26" fillId="16" borderId="13" xfId="5" applyFont="1" applyFill="1" applyBorder="1" applyAlignment="1">
      <alignment horizontal="center" vertical="center"/>
    </xf>
    <xf numFmtId="212" fontId="26" fillId="16" borderId="13" xfId="5" applyNumberFormat="1" applyFont="1" applyFill="1" applyBorder="1" applyAlignment="1">
      <alignment horizontal="center" vertical="center"/>
    </xf>
    <xf numFmtId="10" fontId="16" fillId="0" borderId="6" xfId="1" applyNumberFormat="1" applyFont="1" applyBorder="1" applyAlignment="1">
      <alignment horizontal="center" vertical="center"/>
    </xf>
    <xf numFmtId="10" fontId="16" fillId="0" borderId="23" xfId="1" applyNumberFormat="1" applyFont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171" fontId="5" fillId="2" borderId="6" xfId="1" applyNumberFormat="1" applyFont="1" applyFill="1" applyBorder="1" applyAlignment="1">
      <alignment horizontal="center" vertical="center"/>
    </xf>
    <xf numFmtId="0" fontId="34" fillId="6" borderId="6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9" borderId="6" xfId="0" applyFont="1" applyFill="1" applyBorder="1" applyAlignment="1">
      <alignment horizontal="center" vertical="center"/>
    </xf>
    <xf numFmtId="1" fontId="26" fillId="0" borderId="6" xfId="5" applyNumberFormat="1" applyFont="1" applyBorder="1" applyAlignment="1">
      <alignment horizontal="center" vertical="center"/>
    </xf>
    <xf numFmtId="0" fontId="1" fillId="0" borderId="0" xfId="5" applyBorder="1" applyAlignment="1">
      <alignment horizontal="center"/>
    </xf>
    <xf numFmtId="10" fontId="14" fillId="2" borderId="6" xfId="1" applyNumberFormat="1" applyFont="1" applyFill="1" applyBorder="1" applyAlignment="1">
      <alignment horizontal="center" vertical="center"/>
    </xf>
    <xf numFmtId="10" fontId="6" fillId="2" borderId="6" xfId="1" applyNumberFormat="1" applyFont="1" applyFill="1" applyBorder="1" applyAlignment="1">
      <alignment horizontal="center" vertical="center"/>
    </xf>
    <xf numFmtId="10" fontId="8" fillId="2" borderId="6" xfId="1" applyNumberFormat="1" applyFont="1" applyFill="1" applyBorder="1" applyAlignment="1">
      <alignment horizontal="center" vertical="center"/>
    </xf>
    <xf numFmtId="10" fontId="16" fillId="2" borderId="6" xfId="1" applyNumberFormat="1" applyFont="1" applyFill="1" applyBorder="1" applyAlignment="1">
      <alignment horizontal="center" vertical="center"/>
    </xf>
    <xf numFmtId="164" fontId="16" fillId="0" borderId="23" xfId="5" applyNumberFormat="1" applyFont="1" applyBorder="1" applyAlignment="1">
      <alignment horizontal="center"/>
    </xf>
    <xf numFmtId="214" fontId="26" fillId="0" borderId="6" xfId="5" applyNumberFormat="1" applyFont="1" applyBorder="1" applyAlignment="1">
      <alignment horizontal="center" vertical="center"/>
    </xf>
    <xf numFmtId="184" fontId="26" fillId="12" borderId="6" xfId="5" applyNumberFormat="1" applyFont="1" applyFill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" fillId="0" borderId="0" xfId="5" applyBorder="1" applyAlignment="1">
      <alignment horizontal="center"/>
    </xf>
    <xf numFmtId="0" fontId="26" fillId="12" borderId="6" xfId="5" applyFont="1" applyFill="1" applyBorder="1" applyAlignment="1">
      <alignment horizontal="center" vertical="center"/>
    </xf>
    <xf numFmtId="213" fontId="26" fillId="0" borderId="6" xfId="5" applyNumberFormat="1" applyFont="1" applyBorder="1" applyAlignment="1">
      <alignment horizontal="center" vertical="center"/>
    </xf>
    <xf numFmtId="1" fontId="26" fillId="0" borderId="6" xfId="5" applyNumberFormat="1" applyFont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14" fillId="3" borderId="6" xfId="1" applyFont="1" applyFill="1" applyBorder="1" applyAlignment="1">
      <alignment horizontal="center" vertical="center"/>
    </xf>
    <xf numFmtId="0" fontId="16" fillId="10" borderId="6" xfId="1" applyFont="1" applyFill="1" applyBorder="1" applyAlignment="1">
      <alignment horizontal="center" vertical="center"/>
    </xf>
    <xf numFmtId="0" fontId="16" fillId="3" borderId="6" xfId="1" applyFont="1" applyFill="1" applyBorder="1" applyAlignment="1">
      <alignment horizontal="center" vertical="center"/>
    </xf>
    <xf numFmtId="0" fontId="16" fillId="10" borderId="2" xfId="1" applyFont="1" applyFill="1" applyBorder="1" applyAlignment="1">
      <alignment horizontal="left" vertical="center"/>
    </xf>
    <xf numFmtId="0" fontId="16" fillId="10" borderId="0" xfId="1" applyFont="1" applyFill="1" applyBorder="1" applyAlignment="1">
      <alignment horizontal="left" vertical="center"/>
    </xf>
    <xf numFmtId="0" fontId="16" fillId="10" borderId="5" xfId="1" applyFont="1" applyFill="1" applyBorder="1" applyAlignment="1">
      <alignment horizontal="left" vertical="center"/>
    </xf>
    <xf numFmtId="0" fontId="16" fillId="10" borderId="4" xfId="1" applyFont="1" applyFill="1" applyBorder="1" applyAlignment="1">
      <alignment horizontal="left" vertical="center"/>
    </xf>
    <xf numFmtId="0" fontId="16" fillId="10" borderId="1" xfId="1" applyFont="1" applyFill="1" applyBorder="1" applyAlignment="1">
      <alignment horizontal="left" vertical="center"/>
    </xf>
    <xf numFmtId="0" fontId="16" fillId="10" borderId="3" xfId="1" applyFont="1" applyFill="1" applyBorder="1" applyAlignment="1">
      <alignment horizontal="left" vertical="center"/>
    </xf>
    <xf numFmtId="0" fontId="6" fillId="5" borderId="6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left" vertical="center"/>
    </xf>
    <xf numFmtId="0" fontId="8" fillId="3" borderId="6" xfId="1" applyFont="1" applyFill="1" applyBorder="1" applyAlignment="1">
      <alignment horizontal="center" vertical="center"/>
    </xf>
    <xf numFmtId="0" fontId="6" fillId="10" borderId="2" xfId="1" applyFont="1" applyFill="1" applyBorder="1" applyAlignment="1">
      <alignment horizontal="left" vertical="center"/>
    </xf>
    <xf numFmtId="0" fontId="6" fillId="10" borderId="0" xfId="1" applyFont="1" applyFill="1" applyBorder="1" applyAlignment="1">
      <alignment horizontal="left" vertical="center"/>
    </xf>
    <xf numFmtId="0" fontId="6" fillId="10" borderId="5" xfId="1" applyFont="1" applyFill="1" applyBorder="1" applyAlignment="1">
      <alignment horizontal="left" vertical="center"/>
    </xf>
    <xf numFmtId="0" fontId="6" fillId="10" borderId="4" xfId="1" applyFont="1" applyFill="1" applyBorder="1" applyAlignment="1">
      <alignment horizontal="left" vertical="center"/>
    </xf>
    <xf numFmtId="0" fontId="6" fillId="10" borderId="1" xfId="1" applyFont="1" applyFill="1" applyBorder="1" applyAlignment="1">
      <alignment horizontal="left" vertical="center"/>
    </xf>
    <xf numFmtId="0" fontId="6" fillId="10" borderId="3" xfId="1" applyFont="1" applyFill="1" applyBorder="1" applyAlignment="1">
      <alignment horizontal="left" vertical="center"/>
    </xf>
    <xf numFmtId="169" fontId="6" fillId="10" borderId="6" xfId="1" applyNumberFormat="1" applyFont="1" applyFill="1" applyBorder="1" applyAlignment="1">
      <alignment horizontal="center" vertical="center"/>
    </xf>
    <xf numFmtId="173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10" borderId="9" xfId="1" applyFont="1" applyFill="1" applyBorder="1" applyAlignment="1">
      <alignment horizontal="center" vertical="center" wrapText="1"/>
    </xf>
    <xf numFmtId="0" fontId="8" fillId="10" borderId="10" xfId="1" applyFont="1" applyFill="1" applyBorder="1" applyAlignment="1">
      <alignment horizontal="center" vertical="center" wrapText="1"/>
    </xf>
    <xf numFmtId="0" fontId="8" fillId="10" borderId="4" xfId="1" applyFont="1" applyFill="1" applyBorder="1" applyAlignment="1">
      <alignment horizontal="center" vertical="center" wrapText="1"/>
    </xf>
    <xf numFmtId="0" fontId="8" fillId="10" borderId="3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/>
    </xf>
    <xf numFmtId="0" fontId="8" fillId="12" borderId="6" xfId="1" applyFont="1" applyFill="1" applyBorder="1" applyAlignment="1">
      <alignment horizontal="center" vertical="center"/>
    </xf>
    <xf numFmtId="2" fontId="16" fillId="10" borderId="6" xfId="1" applyNumberFormat="1" applyFont="1" applyFill="1" applyBorder="1" applyAlignment="1">
      <alignment horizontal="center" vertical="center"/>
    </xf>
    <xf numFmtId="173" fontId="16" fillId="10" borderId="6" xfId="1" applyNumberFormat="1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/>
    </xf>
    <xf numFmtId="0" fontId="18" fillId="6" borderId="6" xfId="0" applyFont="1" applyFill="1" applyBorder="1" applyAlignment="1">
      <alignment horizontal="center" vertical="center"/>
    </xf>
    <xf numFmtId="169" fontId="23" fillId="10" borderId="6" xfId="1" applyNumberFormat="1" applyFont="1" applyFill="1" applyBorder="1" applyAlignment="1">
      <alignment horizontal="center" vertical="center"/>
    </xf>
    <xf numFmtId="0" fontId="1" fillId="12" borderId="6" xfId="5" applyFill="1" applyBorder="1" applyAlignment="1">
      <alignment horizontal="center"/>
    </xf>
    <xf numFmtId="213" fontId="30" fillId="0" borderId="6" xfId="5" applyNumberFormat="1" applyFont="1" applyBorder="1" applyAlignment="1">
      <alignment horizontal="center" vertical="center"/>
    </xf>
    <xf numFmtId="1" fontId="30" fillId="0" borderId="6" xfId="5" applyNumberFormat="1" applyFont="1" applyBorder="1" applyAlignment="1">
      <alignment horizontal="center" vertical="center"/>
    </xf>
    <xf numFmtId="214" fontId="26" fillId="0" borderId="6" xfId="5" applyNumberFormat="1" applyFont="1" applyBorder="1" applyAlignment="1">
      <alignment horizontal="center" vertical="center"/>
    </xf>
    <xf numFmtId="0" fontId="26" fillId="0" borderId="6" xfId="5" applyFont="1" applyBorder="1" applyAlignment="1">
      <alignment horizontal="center" vertical="center"/>
    </xf>
    <xf numFmtId="206" fontId="28" fillId="10" borderId="6" xfId="5" applyNumberFormat="1" applyFont="1" applyFill="1" applyBorder="1" applyAlignment="1">
      <alignment horizontal="center" vertical="center"/>
    </xf>
    <xf numFmtId="0" fontId="8" fillId="12" borderId="8" xfId="5" applyFont="1" applyFill="1" applyBorder="1" applyAlignment="1">
      <alignment horizontal="center" vertical="center"/>
    </xf>
    <xf numFmtId="0" fontId="8" fillId="12" borderId="11" xfId="5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205" fontId="26" fillId="12" borderId="6" xfId="5" applyNumberFormat="1" applyFont="1" applyFill="1" applyBorder="1" applyAlignment="1">
      <alignment horizontal="center" vertical="center"/>
    </xf>
    <xf numFmtId="184" fontId="26" fillId="12" borderId="6" xfId="5" applyNumberFormat="1" applyFont="1" applyFill="1" applyBorder="1" applyAlignment="1">
      <alignment horizontal="center" vertical="center"/>
    </xf>
    <xf numFmtId="174" fontId="26" fillId="12" borderId="6" xfId="5" applyNumberFormat="1" applyFont="1" applyFill="1" applyBorder="1" applyAlignment="1">
      <alignment horizontal="center" vertical="center"/>
    </xf>
    <xf numFmtId="172" fontId="26" fillId="12" borderId="6" xfId="5" applyNumberFormat="1" applyFont="1" applyFill="1" applyBorder="1" applyAlignment="1">
      <alignment horizontal="center" vertical="center"/>
    </xf>
    <xf numFmtId="207" fontId="28" fillId="10" borderId="6" xfId="5" applyNumberFormat="1" applyFont="1" applyFill="1" applyBorder="1" applyAlignment="1">
      <alignment horizontal="center" vertical="center"/>
    </xf>
    <xf numFmtId="218" fontId="28" fillId="10" borderId="6" xfId="5" applyNumberFormat="1" applyFont="1" applyFill="1" applyBorder="1" applyAlignment="1">
      <alignment horizontal="center" vertical="center"/>
    </xf>
    <xf numFmtId="0" fontId="26" fillId="12" borderId="8" xfId="5" applyFont="1" applyFill="1" applyBorder="1" applyAlignment="1">
      <alignment horizontal="center" vertical="center"/>
    </xf>
    <xf numFmtId="0" fontId="26" fillId="12" borderId="11" xfId="5" applyFont="1" applyFill="1" applyBorder="1" applyAlignment="1">
      <alignment horizontal="center" vertical="center"/>
    </xf>
    <xf numFmtId="209" fontId="1" fillId="0" borderId="0" xfId="5" applyNumberFormat="1" applyBorder="1" applyAlignment="1">
      <alignment horizontal="center" vertical="center"/>
    </xf>
    <xf numFmtId="208" fontId="26" fillId="12" borderId="6" xfId="5" applyNumberFormat="1" applyFont="1" applyFill="1" applyBorder="1" applyAlignment="1">
      <alignment horizontal="center" vertical="center"/>
    </xf>
    <xf numFmtId="0" fontId="6" fillId="10" borderId="6" xfId="5" applyFont="1" applyFill="1" applyBorder="1" applyAlignment="1">
      <alignment horizontal="center" vertical="center"/>
    </xf>
    <xf numFmtId="181" fontId="6" fillId="10" borderId="6" xfId="5" applyNumberFormat="1" applyFont="1" applyFill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164" fontId="16" fillId="0" borderId="4" xfId="5" applyNumberFormat="1" applyFont="1" applyBorder="1" applyAlignment="1">
      <alignment horizontal="center"/>
    </xf>
    <xf numFmtId="164" fontId="16" fillId="0" borderId="3" xfId="5" applyNumberFormat="1" applyFont="1" applyBorder="1" applyAlignment="1">
      <alignment horizontal="center"/>
    </xf>
    <xf numFmtId="164" fontId="16" fillId="0" borderId="1" xfId="5" applyNumberFormat="1" applyFont="1" applyBorder="1" applyAlignment="1">
      <alignment horizontal="center"/>
    </xf>
    <xf numFmtId="209" fontId="1" fillId="0" borderId="1" xfId="5" applyNumberFormat="1" applyBorder="1" applyAlignment="1">
      <alignment horizontal="center"/>
    </xf>
    <xf numFmtId="0" fontId="1" fillId="0" borderId="0" xfId="5" applyBorder="1" applyAlignment="1">
      <alignment horizontal="center"/>
    </xf>
    <xf numFmtId="0" fontId="26" fillId="12" borderId="6" xfId="5" applyFont="1" applyFill="1" applyBorder="1" applyAlignment="1">
      <alignment horizontal="center" vertical="center"/>
    </xf>
    <xf numFmtId="164" fontId="26" fillId="12" borderId="6" xfId="5" applyNumberFormat="1" applyFont="1" applyFill="1" applyBorder="1" applyAlignment="1">
      <alignment horizontal="center" vertical="center"/>
    </xf>
    <xf numFmtId="0" fontId="26" fillId="9" borderId="20" xfId="5" applyFont="1" applyFill="1" applyBorder="1" applyAlignment="1">
      <alignment horizontal="center" vertical="center"/>
    </xf>
    <xf numFmtId="0" fontId="26" fillId="9" borderId="21" xfId="5" applyFont="1" applyFill="1" applyBorder="1" applyAlignment="1">
      <alignment horizontal="center" vertical="center"/>
    </xf>
    <xf numFmtId="0" fontId="26" fillId="10" borderId="20" xfId="5" applyFont="1" applyFill="1" applyBorder="1" applyAlignment="1">
      <alignment horizontal="center" vertical="center"/>
    </xf>
    <xf numFmtId="0" fontId="26" fillId="10" borderId="21" xfId="5" applyFont="1" applyFill="1" applyBorder="1" applyAlignment="1">
      <alignment horizontal="center" vertical="center"/>
    </xf>
    <xf numFmtId="0" fontId="4" fillId="18" borderId="20" xfId="5" applyFont="1" applyFill="1" applyBorder="1" applyAlignment="1">
      <alignment horizontal="center"/>
    </xf>
    <xf numFmtId="0" fontId="4" fillId="18" borderId="22" xfId="5" applyFont="1" applyFill="1" applyBorder="1" applyAlignment="1">
      <alignment horizontal="center"/>
    </xf>
    <xf numFmtId="0" fontId="4" fillId="18" borderId="21" xfId="5" applyFont="1" applyFill="1" applyBorder="1" applyAlignment="1">
      <alignment horizontal="center"/>
    </xf>
    <xf numFmtId="0" fontId="30" fillId="0" borderId="6" xfId="5" applyFont="1" applyBorder="1" applyAlignment="1">
      <alignment horizontal="center" vertical="center"/>
    </xf>
    <xf numFmtId="177" fontId="26" fillId="9" borderId="20" xfId="5" applyNumberFormat="1" applyFont="1" applyFill="1" applyBorder="1" applyAlignment="1">
      <alignment horizontal="center" vertical="center"/>
    </xf>
    <xf numFmtId="177" fontId="26" fillId="9" borderId="22" xfId="5" applyNumberFormat="1" applyFont="1" applyFill="1" applyBorder="1" applyAlignment="1">
      <alignment horizontal="center" vertical="center"/>
    </xf>
    <xf numFmtId="177" fontId="26" fillId="9" borderId="21" xfId="5" applyNumberFormat="1" applyFont="1" applyFill="1" applyBorder="1" applyAlignment="1">
      <alignment horizontal="center" vertical="center"/>
    </xf>
    <xf numFmtId="0" fontId="26" fillId="15" borderId="20" xfId="5" applyFont="1" applyFill="1" applyBorder="1" applyAlignment="1">
      <alignment horizontal="center"/>
    </xf>
    <xf numFmtId="0" fontId="26" fillId="15" borderId="21" xfId="5" applyFont="1" applyFill="1" applyBorder="1" applyAlignment="1">
      <alignment horizontal="center"/>
    </xf>
    <xf numFmtId="213" fontId="26" fillId="0" borderId="6" xfId="5" applyNumberFormat="1" applyFont="1" applyBorder="1" applyAlignment="1">
      <alignment horizontal="center" vertical="center"/>
    </xf>
    <xf numFmtId="1" fontId="26" fillId="0" borderId="6" xfId="5" applyNumberFormat="1" applyFont="1" applyBorder="1" applyAlignment="1">
      <alignment horizontal="center" vertical="center"/>
    </xf>
    <xf numFmtId="164" fontId="16" fillId="0" borderId="0" xfId="5" applyNumberFormat="1" applyFont="1" applyBorder="1" applyAlignment="1">
      <alignment horizont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685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83"/>
          <c:w val="0.84423761625213012"/>
          <c:h val="0.56842202649059315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balanceamento!$D$26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balanceamento!$B$27:$B$29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Laminadora</c:v>
                </c:pt>
              </c:strCache>
            </c:strRef>
          </c:cat>
          <c:val>
            <c:numRef>
              <c:f>balanceamento!$D$27:$D$29</c:f>
              <c:numCache>
                <c:formatCode>0.00</c:formatCode>
                <c:ptCount val="3"/>
                <c:pt idx="0">
                  <c:v>76.59441467706155</c:v>
                </c:pt>
                <c:pt idx="1">
                  <c:v>116.98901254195195</c:v>
                </c:pt>
                <c:pt idx="2">
                  <c:v>16.312734984305308</c:v>
                </c:pt>
              </c:numCache>
            </c:numRef>
          </c:val>
        </c:ser>
        <c:axId val="63592320"/>
        <c:axId val="63607552"/>
      </c:barChart>
      <c:lineChart>
        <c:grouping val="standard"/>
        <c:ser>
          <c:idx val="0"/>
          <c:order val="0"/>
          <c:tx>
            <c:strRef>
              <c:f>balanceamento!$C$26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balanceamento!$B$27:$B$29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Laminadora</c:v>
                </c:pt>
              </c:strCache>
            </c:strRef>
          </c:cat>
          <c:val>
            <c:numRef>
              <c:f>balanceamento!$C$27:$C$29</c:f>
              <c:numCache>
                <c:formatCode>0.00</c:formatCode>
                <c:ptCount val="3"/>
                <c:pt idx="0">
                  <c:v>126.16379405652933</c:v>
                </c:pt>
                <c:pt idx="1">
                  <c:v>126.16379405652933</c:v>
                </c:pt>
                <c:pt idx="2">
                  <c:v>126.16379405652933</c:v>
                </c:pt>
              </c:numCache>
            </c:numRef>
          </c:val>
        </c:ser>
        <c:marker val="1"/>
        <c:axId val="63592320"/>
        <c:axId val="63607552"/>
      </c:lineChart>
      <c:catAx>
        <c:axId val="63592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3607552"/>
        <c:crosses val="autoZero"/>
        <c:auto val="1"/>
        <c:lblAlgn val="ctr"/>
        <c:lblOffset val="100"/>
        <c:tickLblSkip val="1"/>
        <c:tickMarkSkip val="1"/>
      </c:catAx>
      <c:valAx>
        <c:axId val="63607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3592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807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4" r="0.750000000000004" t="1" header="0.49212598500000343" footer="0.4921259850000034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16</xdr:col>
      <xdr:colOff>19050</xdr:colOff>
      <xdr:row>31</xdr:row>
      <xdr:rowOff>161925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2753</xdr:colOff>
      <xdr:row>28</xdr:row>
      <xdr:rowOff>151040</xdr:rowOff>
    </xdr:from>
    <xdr:to>
      <xdr:col>3</xdr:col>
      <xdr:colOff>9525</xdr:colOff>
      <xdr:row>33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536403" y="4684940"/>
          <a:ext cx="1140247" cy="665389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</a:p>
        </xdr:txBody>
      </xdr:sp>
    </xdr:grpSp>
    <xdr:clientData/>
  </xdr:twoCellAnchor>
  <xdr:twoCellAnchor>
    <xdr:from>
      <xdr:col>2</xdr:col>
      <xdr:colOff>2670</xdr:colOff>
      <xdr:row>33</xdr:row>
      <xdr:rowOff>35380</xdr:rowOff>
    </xdr:from>
    <xdr:to>
      <xdr:col>3</xdr:col>
      <xdr:colOff>9442</xdr:colOff>
      <xdr:row>34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536320" y="5321755"/>
          <a:ext cx="1140247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2</xdr:col>
      <xdr:colOff>2751</xdr:colOff>
      <xdr:row>34</xdr:row>
      <xdr:rowOff>131990</xdr:rowOff>
    </xdr:from>
    <xdr:to>
      <xdr:col>3</xdr:col>
      <xdr:colOff>9523</xdr:colOff>
      <xdr:row>36</xdr:row>
      <xdr:rowOff>35379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536401" y="5580290"/>
          <a:ext cx="1140247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2751</xdr:colOff>
      <xdr:row>37</xdr:row>
      <xdr:rowOff>155817</xdr:rowOff>
    </xdr:from>
    <xdr:to>
      <xdr:col>3</xdr:col>
      <xdr:colOff>9523</xdr:colOff>
      <xdr:row>39</xdr:row>
      <xdr:rowOff>56032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536401" y="6089892"/>
          <a:ext cx="1140247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2751</xdr:colOff>
      <xdr:row>39</xdr:row>
      <xdr:rowOff>84607</xdr:rowOff>
    </xdr:from>
    <xdr:to>
      <xdr:col>3</xdr:col>
      <xdr:colOff>9523</xdr:colOff>
      <xdr:row>40</xdr:row>
      <xdr:rowOff>155817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536401" y="6342532"/>
          <a:ext cx="1140247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2751</xdr:colOff>
      <xdr:row>41</xdr:row>
      <xdr:rowOff>21107</xdr:rowOff>
    </xdr:from>
    <xdr:to>
      <xdr:col>3</xdr:col>
      <xdr:colOff>9523</xdr:colOff>
      <xdr:row>42</xdr:row>
      <xdr:rowOff>84607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536401" y="6612407"/>
          <a:ext cx="1140247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2751</xdr:colOff>
      <xdr:row>44</xdr:row>
      <xdr:rowOff>46507</xdr:rowOff>
    </xdr:from>
    <xdr:to>
      <xdr:col>3</xdr:col>
      <xdr:colOff>9523</xdr:colOff>
      <xdr:row>46</xdr:row>
      <xdr:rowOff>28575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536401" y="7209307"/>
          <a:ext cx="1140247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42</xdr:row>
      <xdr:rowOff>113182</xdr:rowOff>
    </xdr:from>
    <xdr:to>
      <xdr:col>3</xdr:col>
      <xdr:colOff>9524</xdr:colOff>
      <xdr:row>44</xdr:row>
      <xdr:rowOff>21107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2536402" y="6894982"/>
          <a:ext cx="1140247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219075</xdr:colOff>
      <xdr:row>31</xdr:row>
      <xdr:rowOff>102054</xdr:rowOff>
    </xdr:from>
    <xdr:to>
      <xdr:col>2</xdr:col>
      <xdr:colOff>413677</xdr:colOff>
      <xdr:row>32</xdr:row>
      <xdr:rowOff>95251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2752725" y="5121729"/>
          <a:ext cx="194602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638207</xdr:colOff>
      <xdr:row>31</xdr:row>
      <xdr:rowOff>73478</xdr:rowOff>
    </xdr:from>
    <xdr:to>
      <xdr:col>2</xdr:col>
      <xdr:colOff>850573</xdr:colOff>
      <xdr:row>32</xdr:row>
      <xdr:rowOff>111578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3171857" y="5036003"/>
          <a:ext cx="21236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126551</xdr:rowOff>
    </xdr:from>
    <xdr:to>
      <xdr:col>1</xdr:col>
      <xdr:colOff>367421</xdr:colOff>
      <xdr:row>33</xdr:row>
      <xdr:rowOff>58516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919871" y="482237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333375</xdr:colOff>
      <xdr:row>33</xdr:row>
      <xdr:rowOff>77247</xdr:rowOff>
    </xdr:from>
    <xdr:to>
      <xdr:col>1</xdr:col>
      <xdr:colOff>942974</xdr:colOff>
      <xdr:row>37</xdr:row>
      <xdr:rowOff>114300</xdr:rowOff>
    </xdr:to>
    <xdr:sp macro="" textlink="">
      <xdr:nvSpPr>
        <xdr:cNvPr id="40" name="CaixaDeTexto 39"/>
        <xdr:cNvSpPr txBox="1"/>
      </xdr:nvSpPr>
      <xdr:spPr>
        <a:xfrm>
          <a:off x="333375" y="5420772"/>
          <a:ext cx="2057399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200"/>
            <a:t>PP                          = 52.900 Kg</a:t>
          </a:r>
        </a:p>
        <a:p>
          <a:pPr algn="l"/>
          <a:r>
            <a:rPr lang="pt-BR" sz="1200"/>
            <a:t>Anti</a:t>
          </a:r>
          <a:r>
            <a:rPr lang="pt-BR" sz="1200" baseline="0"/>
            <a:t> Fibrilante     =   1.625 Kg</a:t>
          </a:r>
        </a:p>
        <a:p>
          <a:pPr algn="l"/>
          <a:r>
            <a:rPr lang="pt-BR" sz="1200" baseline="0"/>
            <a:t>Corante Branco   =      500 Kg</a:t>
          </a:r>
        </a:p>
      </xdr:txBody>
    </xdr:sp>
    <xdr:clientData/>
  </xdr:twoCellAnchor>
  <xdr:twoCellAnchor>
    <xdr:from>
      <xdr:col>0</xdr:col>
      <xdr:colOff>651782</xdr:colOff>
      <xdr:row>9</xdr:row>
      <xdr:rowOff>110218</xdr:rowOff>
    </xdr:from>
    <xdr:to>
      <xdr:col>0</xdr:col>
      <xdr:colOff>959304</xdr:colOff>
      <xdr:row>31</xdr:row>
      <xdr:rowOff>35379</xdr:rowOff>
    </xdr:to>
    <xdr:sp macro="" textlink="">
      <xdr:nvSpPr>
        <xdr:cNvPr id="41" name="Acabados01"/>
        <xdr:cNvSpPr>
          <a:spLocks/>
        </xdr:cNvSpPr>
      </xdr:nvSpPr>
      <xdr:spPr bwMode="auto">
        <a:xfrm rot="4638412">
          <a:off x="-990600" y="3048000"/>
          <a:ext cx="35922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15007</xdr:colOff>
      <xdr:row>29</xdr:row>
      <xdr:rowOff>47625</xdr:rowOff>
    </xdr:from>
    <xdr:to>
      <xdr:col>7</xdr:col>
      <xdr:colOff>9525</xdr:colOff>
      <xdr:row>33</xdr:row>
      <xdr:rowOff>66675</xdr:rowOff>
    </xdr:to>
    <xdr:grpSp>
      <xdr:nvGrpSpPr>
        <xdr:cNvPr id="49" name="Processo01"/>
        <xdr:cNvGrpSpPr>
          <a:grpSpLocks/>
        </xdr:cNvGrpSpPr>
      </xdr:nvGrpSpPr>
      <xdr:grpSpPr bwMode="auto">
        <a:xfrm>
          <a:off x="5749057" y="4743450"/>
          <a:ext cx="1156568" cy="666750"/>
          <a:chOff x="1276" y="62"/>
          <a:chExt cx="90" cy="90"/>
        </a:xfrm>
      </xdr:grpSpPr>
      <xdr:sp macro="" textlink="">
        <xdr:nvSpPr>
          <xdr:cNvPr id="5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17248</xdr:colOff>
      <xdr:row>33</xdr:row>
      <xdr:rowOff>92449</xdr:rowOff>
    </xdr:from>
    <xdr:to>
      <xdr:col>7</xdr:col>
      <xdr:colOff>11757</xdr:colOff>
      <xdr:row>35</xdr:row>
      <xdr:rowOff>2242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751298" y="5378824"/>
          <a:ext cx="115655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17329</xdr:colOff>
      <xdr:row>35</xdr:row>
      <xdr:rowOff>25773</xdr:rowOff>
    </xdr:from>
    <xdr:to>
      <xdr:col>7</xdr:col>
      <xdr:colOff>11838</xdr:colOff>
      <xdr:row>36</xdr:row>
      <xdr:rowOff>92448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751379" y="5635998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17329</xdr:colOff>
      <xdr:row>36</xdr:row>
      <xdr:rowOff>121023</xdr:rowOff>
    </xdr:from>
    <xdr:to>
      <xdr:col>7</xdr:col>
      <xdr:colOff>11838</xdr:colOff>
      <xdr:row>38</xdr:row>
      <xdr:rowOff>25773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751379" y="5893173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17329</xdr:colOff>
      <xdr:row>38</xdr:row>
      <xdr:rowOff>54348</xdr:rowOff>
    </xdr:from>
    <xdr:to>
      <xdr:col>7</xdr:col>
      <xdr:colOff>11838</xdr:colOff>
      <xdr:row>39</xdr:row>
      <xdr:rowOff>121023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751379" y="6150348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17329</xdr:colOff>
      <xdr:row>39</xdr:row>
      <xdr:rowOff>149598</xdr:rowOff>
    </xdr:from>
    <xdr:to>
      <xdr:col>7</xdr:col>
      <xdr:colOff>11838</xdr:colOff>
      <xdr:row>41</xdr:row>
      <xdr:rowOff>54348</xdr:rowOff>
    </xdr:to>
    <xdr:sp macro="" textlink="">
      <xdr:nvSpPr>
        <xdr:cNvPr id="57" name="Text 22"/>
        <xdr:cNvSpPr txBox="1">
          <a:spLocks noChangeArrowheads="1"/>
        </xdr:cNvSpPr>
      </xdr:nvSpPr>
      <xdr:spPr bwMode="auto">
        <a:xfrm>
          <a:off x="5751379" y="6407523"/>
          <a:ext cx="1156559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17329</xdr:colOff>
      <xdr:row>43</xdr:row>
      <xdr:rowOff>16248</xdr:rowOff>
    </xdr:from>
    <xdr:to>
      <xdr:col>7</xdr:col>
      <xdr:colOff>11838</xdr:colOff>
      <xdr:row>45</xdr:row>
      <xdr:rowOff>9525</xdr:rowOff>
    </xdr:to>
    <xdr:sp macro="" textlink="">
      <xdr:nvSpPr>
        <xdr:cNvPr id="58" name="Text 22"/>
        <xdr:cNvSpPr txBox="1">
          <a:spLocks noChangeArrowheads="1"/>
        </xdr:cNvSpPr>
      </xdr:nvSpPr>
      <xdr:spPr bwMode="auto">
        <a:xfrm>
          <a:off x="5751379" y="6988548"/>
          <a:ext cx="1156559" cy="3647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17330</xdr:colOff>
      <xdr:row>41</xdr:row>
      <xdr:rowOff>82923</xdr:rowOff>
    </xdr:from>
    <xdr:to>
      <xdr:col>7</xdr:col>
      <xdr:colOff>11839</xdr:colOff>
      <xdr:row>42</xdr:row>
      <xdr:rowOff>149598</xdr:rowOff>
    </xdr:to>
    <xdr:sp macro="" textlink="">
      <xdr:nvSpPr>
        <xdr:cNvPr id="59" name="Text 22"/>
        <xdr:cNvSpPr txBox="1">
          <a:spLocks noChangeArrowheads="1"/>
        </xdr:cNvSpPr>
      </xdr:nvSpPr>
      <xdr:spPr bwMode="auto">
        <a:xfrm>
          <a:off x="5751380" y="6674223"/>
          <a:ext cx="115655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91207</xdr:colOff>
      <xdr:row>32</xdr:row>
      <xdr:rowOff>0</xdr:rowOff>
    </xdr:from>
    <xdr:to>
      <xdr:col>5</xdr:col>
      <xdr:colOff>305732</xdr:colOff>
      <xdr:row>32</xdr:row>
      <xdr:rowOff>123825</xdr:rowOff>
    </xdr:to>
    <xdr:grpSp>
      <xdr:nvGrpSpPr>
        <xdr:cNvPr id="60" name="Operador01"/>
        <xdr:cNvGrpSpPr>
          <a:grpSpLocks/>
        </xdr:cNvGrpSpPr>
      </xdr:nvGrpSpPr>
      <xdr:grpSpPr bwMode="auto">
        <a:xfrm>
          <a:off x="5825257" y="5181600"/>
          <a:ext cx="214525" cy="123825"/>
          <a:chOff x="1113" y="728"/>
          <a:chExt cx="106" cy="91"/>
        </a:xfrm>
      </xdr:grpSpPr>
      <xdr:sp macro="" textlink="">
        <xdr:nvSpPr>
          <xdr:cNvPr id="6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593315</xdr:colOff>
      <xdr:row>31</xdr:row>
      <xdr:rowOff>130547</xdr:rowOff>
    </xdr:from>
    <xdr:to>
      <xdr:col>6</xdr:col>
      <xdr:colOff>240486</xdr:colOff>
      <xdr:row>33</xdr:row>
      <xdr:rowOff>11765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6327365" y="5093072"/>
          <a:ext cx="256771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10</xdr:col>
      <xdr:colOff>0</xdr:colOff>
      <xdr:row>29</xdr:row>
      <xdr:rowOff>55771</xdr:rowOff>
    </xdr:from>
    <xdr:to>
      <xdr:col>13</xdr:col>
      <xdr:colOff>9525</xdr:colOff>
      <xdr:row>33</xdr:row>
      <xdr:rowOff>74821</xdr:rowOff>
    </xdr:to>
    <xdr:grpSp>
      <xdr:nvGrpSpPr>
        <xdr:cNvPr id="64" name="Processo01"/>
        <xdr:cNvGrpSpPr>
          <a:grpSpLocks/>
        </xdr:cNvGrpSpPr>
      </xdr:nvGrpSpPr>
      <xdr:grpSpPr bwMode="auto">
        <a:xfrm>
          <a:off x="9039225" y="4751596"/>
          <a:ext cx="1838325" cy="666750"/>
          <a:chOff x="1276" y="62"/>
          <a:chExt cx="90" cy="90"/>
        </a:xfrm>
      </xdr:grpSpPr>
      <xdr:sp macro="" textlink="">
        <xdr:nvSpPr>
          <xdr:cNvPr id="65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607926</xdr:colOff>
      <xdr:row>33</xdr:row>
      <xdr:rowOff>109240</xdr:rowOff>
    </xdr:from>
    <xdr:to>
      <xdr:col>13</xdr:col>
      <xdr:colOff>9509</xdr:colOff>
      <xdr:row>34</xdr:row>
      <xdr:rowOff>149679</xdr:rowOff>
    </xdr:to>
    <xdr:sp macro="" textlink="">
      <xdr:nvSpPr>
        <xdr:cNvPr id="68" name="Text 22"/>
        <xdr:cNvSpPr txBox="1">
          <a:spLocks noChangeArrowheads="1"/>
        </xdr:cNvSpPr>
      </xdr:nvSpPr>
      <xdr:spPr bwMode="auto">
        <a:xfrm>
          <a:off x="9037551" y="5395615"/>
          <a:ext cx="1839983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9</xdr:col>
      <xdr:colOff>608020</xdr:colOff>
      <xdr:row>35</xdr:row>
      <xdr:rowOff>36161</xdr:rowOff>
    </xdr:from>
    <xdr:to>
      <xdr:col>13</xdr:col>
      <xdr:colOff>10580</xdr:colOff>
      <xdr:row>36</xdr:row>
      <xdr:rowOff>54428</xdr:rowOff>
    </xdr:to>
    <xdr:sp macro="" textlink="">
      <xdr:nvSpPr>
        <xdr:cNvPr id="69" name="Text 22"/>
        <xdr:cNvSpPr txBox="1">
          <a:spLocks noChangeArrowheads="1"/>
        </xdr:cNvSpPr>
      </xdr:nvSpPr>
      <xdr:spPr bwMode="auto">
        <a:xfrm>
          <a:off x="9037645" y="5646386"/>
          <a:ext cx="1840960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9</xdr:col>
      <xdr:colOff>608020</xdr:colOff>
      <xdr:row>36</xdr:row>
      <xdr:rowOff>137813</xdr:rowOff>
    </xdr:from>
    <xdr:to>
      <xdr:col>13</xdr:col>
      <xdr:colOff>10580</xdr:colOff>
      <xdr:row>38</xdr:row>
      <xdr:rowOff>13607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9037645" y="5909963"/>
          <a:ext cx="1840960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608019</xdr:colOff>
      <xdr:row>38</xdr:row>
      <xdr:rowOff>64736</xdr:rowOff>
    </xdr:from>
    <xdr:to>
      <xdr:col>13</xdr:col>
      <xdr:colOff>10579</xdr:colOff>
      <xdr:row>39</xdr:row>
      <xdr:rowOff>122464</xdr:rowOff>
    </xdr:to>
    <xdr:sp macro="" textlink="">
      <xdr:nvSpPr>
        <xdr:cNvPr id="71" name="Text 22"/>
        <xdr:cNvSpPr txBox="1">
          <a:spLocks noChangeArrowheads="1"/>
        </xdr:cNvSpPr>
      </xdr:nvSpPr>
      <xdr:spPr bwMode="auto">
        <a:xfrm>
          <a:off x="9037644" y="6160736"/>
          <a:ext cx="1840960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9</xdr:col>
      <xdr:colOff>608020</xdr:colOff>
      <xdr:row>40</xdr:row>
      <xdr:rowOff>3103</xdr:rowOff>
    </xdr:from>
    <xdr:to>
      <xdr:col>13</xdr:col>
      <xdr:colOff>10580</xdr:colOff>
      <xdr:row>41</xdr:row>
      <xdr:rowOff>54429</xdr:rowOff>
    </xdr:to>
    <xdr:sp macro="" textlink="">
      <xdr:nvSpPr>
        <xdr:cNvPr id="72" name="Text 22"/>
        <xdr:cNvSpPr txBox="1">
          <a:spLocks noChangeArrowheads="1"/>
        </xdr:cNvSpPr>
      </xdr:nvSpPr>
      <xdr:spPr bwMode="auto">
        <a:xfrm>
          <a:off x="9037645" y="6422953"/>
          <a:ext cx="1840960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9</xdr:col>
      <xdr:colOff>608020</xdr:colOff>
      <xdr:row>43</xdr:row>
      <xdr:rowOff>26636</xdr:rowOff>
    </xdr:from>
    <xdr:to>
      <xdr:col>13</xdr:col>
      <xdr:colOff>10580</xdr:colOff>
      <xdr:row>44</xdr:row>
      <xdr:rowOff>122464</xdr:rowOff>
    </xdr:to>
    <xdr:sp macro="" textlink="">
      <xdr:nvSpPr>
        <xdr:cNvPr id="73" name="Text 22"/>
        <xdr:cNvSpPr txBox="1">
          <a:spLocks noChangeArrowheads="1"/>
        </xdr:cNvSpPr>
      </xdr:nvSpPr>
      <xdr:spPr bwMode="auto">
        <a:xfrm>
          <a:off x="9037645" y="6998936"/>
          <a:ext cx="1840960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220,7 min./dia</a:t>
          </a:r>
        </a:p>
      </xdr:txBody>
    </xdr:sp>
    <xdr:clientData/>
  </xdr:twoCellAnchor>
  <xdr:twoCellAnchor>
    <xdr:from>
      <xdr:col>9</xdr:col>
      <xdr:colOff>608021</xdr:colOff>
      <xdr:row>41</xdr:row>
      <xdr:rowOff>99715</xdr:rowOff>
    </xdr:from>
    <xdr:to>
      <xdr:col>13</xdr:col>
      <xdr:colOff>10581</xdr:colOff>
      <xdr:row>42</xdr:row>
      <xdr:rowOff>149679</xdr:rowOff>
    </xdr:to>
    <xdr:sp macro="" textlink="">
      <xdr:nvSpPr>
        <xdr:cNvPr id="74" name="Text 22"/>
        <xdr:cNvSpPr txBox="1">
          <a:spLocks noChangeArrowheads="1"/>
        </xdr:cNvSpPr>
      </xdr:nvSpPr>
      <xdr:spPr bwMode="auto">
        <a:xfrm>
          <a:off x="9037646" y="6691015"/>
          <a:ext cx="1840960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11</xdr:col>
      <xdr:colOff>42298</xdr:colOff>
      <xdr:row>31</xdr:row>
      <xdr:rowOff>157825</xdr:rowOff>
    </xdr:from>
    <xdr:to>
      <xdr:col>11</xdr:col>
      <xdr:colOff>294251</xdr:colOff>
      <xdr:row>32</xdr:row>
      <xdr:rowOff>129250</xdr:rowOff>
    </xdr:to>
    <xdr:grpSp>
      <xdr:nvGrpSpPr>
        <xdr:cNvPr id="75" name="Operador01"/>
        <xdr:cNvGrpSpPr>
          <a:grpSpLocks/>
        </xdr:cNvGrpSpPr>
      </xdr:nvGrpSpPr>
      <xdr:grpSpPr bwMode="auto">
        <a:xfrm>
          <a:off x="9691123" y="5177500"/>
          <a:ext cx="251953" cy="133350"/>
          <a:chOff x="1113" y="728"/>
          <a:chExt cx="106" cy="91"/>
        </a:xfrm>
      </xdr:grpSpPr>
      <xdr:sp macro="" textlink="">
        <xdr:nvSpPr>
          <xdr:cNvPr id="7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543672</xdr:colOff>
      <xdr:row>31</xdr:row>
      <xdr:rowOff>133731</xdr:rowOff>
    </xdr:from>
    <xdr:to>
      <xdr:col>12</xdr:col>
      <xdr:colOff>229045</xdr:colOff>
      <xdr:row>33</xdr:row>
      <xdr:rowOff>8546</xdr:rowOff>
    </xdr:to>
    <xdr:sp macro="" textlink="">
      <xdr:nvSpPr>
        <xdr:cNvPr id="78" name="Text 22"/>
        <xdr:cNvSpPr txBox="1">
          <a:spLocks noChangeArrowheads="1"/>
        </xdr:cNvSpPr>
      </xdr:nvSpPr>
      <xdr:spPr bwMode="auto">
        <a:xfrm>
          <a:off x="10192497" y="5096256"/>
          <a:ext cx="294973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1082252</xdr:colOff>
      <xdr:row>36</xdr:row>
      <xdr:rowOff>71238</xdr:rowOff>
    </xdr:from>
    <xdr:to>
      <xdr:col>3</xdr:col>
      <xdr:colOff>9057</xdr:colOff>
      <xdr:row>37</xdr:row>
      <xdr:rowOff>133576</xdr:rowOff>
    </xdr:to>
    <xdr:sp macro="" textlink="">
      <xdr:nvSpPr>
        <xdr:cNvPr id="109" name="Text 22"/>
        <xdr:cNvSpPr txBox="1">
          <a:spLocks noChangeArrowheads="1"/>
        </xdr:cNvSpPr>
      </xdr:nvSpPr>
      <xdr:spPr bwMode="auto">
        <a:xfrm>
          <a:off x="2530052" y="5843388"/>
          <a:ext cx="114613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50</xdr:row>
      <xdr:rowOff>84395</xdr:rowOff>
    </xdr:from>
    <xdr:to>
      <xdr:col>1</xdr:col>
      <xdr:colOff>949298</xdr:colOff>
      <xdr:row>58</xdr:row>
      <xdr:rowOff>151435</xdr:rowOff>
    </xdr:to>
    <xdr:pic>
      <xdr:nvPicPr>
        <xdr:cNvPr id="1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237795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50</xdr:row>
      <xdr:rowOff>76200</xdr:rowOff>
    </xdr:from>
    <xdr:to>
      <xdr:col>3</xdr:col>
      <xdr:colOff>1086353</xdr:colOff>
      <xdr:row>58</xdr:row>
      <xdr:rowOff>143240</xdr:rowOff>
    </xdr:to>
    <xdr:pic>
      <xdr:nvPicPr>
        <xdr:cNvPr id="1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229600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59</xdr:row>
      <xdr:rowOff>88449</xdr:rowOff>
    </xdr:from>
    <xdr:to>
      <xdr:col>3</xdr:col>
      <xdr:colOff>1093918</xdr:colOff>
      <xdr:row>68</xdr:row>
      <xdr:rowOff>30302</xdr:rowOff>
    </xdr:to>
    <xdr:pic>
      <xdr:nvPicPr>
        <xdr:cNvPr id="1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969917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108849</xdr:colOff>
      <xdr:row>50</xdr:row>
      <xdr:rowOff>81643</xdr:rowOff>
    </xdr:from>
    <xdr:to>
      <xdr:col>7</xdr:col>
      <xdr:colOff>625793</xdr:colOff>
      <xdr:row>58</xdr:row>
      <xdr:rowOff>148683</xdr:rowOff>
    </xdr:to>
    <xdr:pic>
      <xdr:nvPicPr>
        <xdr:cNvPr id="1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95199" y="83398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108866</xdr:colOff>
      <xdr:row>59</xdr:row>
      <xdr:rowOff>92531</xdr:rowOff>
    </xdr:from>
    <xdr:to>
      <xdr:col>7</xdr:col>
      <xdr:colOff>620811</xdr:colOff>
      <xdr:row>68</xdr:row>
      <xdr:rowOff>34384</xdr:rowOff>
    </xdr:to>
    <xdr:pic>
      <xdr:nvPicPr>
        <xdr:cNvPr id="1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95216" y="98747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449046</xdr:colOff>
      <xdr:row>50</xdr:row>
      <xdr:rowOff>66675</xdr:rowOff>
    </xdr:from>
    <xdr:to>
      <xdr:col>13</xdr:col>
      <xdr:colOff>151392</xdr:colOff>
      <xdr:row>58</xdr:row>
      <xdr:rowOff>133715</xdr:rowOff>
    </xdr:to>
    <xdr:pic>
      <xdr:nvPicPr>
        <xdr:cNvPr id="1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78671" y="8324850"/>
          <a:ext cx="2140746" cy="142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136074</xdr:rowOff>
    </xdr:from>
    <xdr:to>
      <xdr:col>13</xdr:col>
      <xdr:colOff>151384</xdr:colOff>
      <xdr:row>69</xdr:row>
      <xdr:rowOff>11252</xdr:rowOff>
    </xdr:to>
    <xdr:pic>
      <xdr:nvPicPr>
        <xdr:cNvPr id="1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78662" y="9918249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175532</xdr:colOff>
      <xdr:row>25</xdr:row>
      <xdr:rowOff>95250</xdr:rowOff>
    </xdr:from>
    <xdr:to>
      <xdr:col>2</xdr:col>
      <xdr:colOff>729343</xdr:colOff>
      <xdr:row>28</xdr:row>
      <xdr:rowOff>83004</xdr:rowOff>
    </xdr:to>
    <xdr:grpSp>
      <xdr:nvGrpSpPr>
        <xdr:cNvPr id="167" name="VaVer01"/>
        <xdr:cNvGrpSpPr>
          <a:grpSpLocks/>
        </xdr:cNvGrpSpPr>
      </xdr:nvGrpSpPr>
      <xdr:grpSpPr bwMode="auto">
        <a:xfrm>
          <a:off x="2709182" y="4143375"/>
          <a:ext cx="553811" cy="473529"/>
          <a:chOff x="1367" y="606"/>
          <a:chExt cx="190" cy="124"/>
        </a:xfrm>
      </xdr:grpSpPr>
      <xdr:sp macro="" textlink="">
        <xdr:nvSpPr>
          <xdr:cNvPr id="16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148286</xdr:colOff>
      <xdr:row>25</xdr:row>
      <xdr:rowOff>137433</xdr:rowOff>
    </xdr:from>
    <xdr:to>
      <xdr:col>6</xdr:col>
      <xdr:colOff>162274</xdr:colOff>
      <xdr:row>28</xdr:row>
      <xdr:rowOff>123826</xdr:rowOff>
    </xdr:to>
    <xdr:grpSp>
      <xdr:nvGrpSpPr>
        <xdr:cNvPr id="173" name="VaVer01"/>
        <xdr:cNvGrpSpPr>
          <a:grpSpLocks/>
        </xdr:cNvGrpSpPr>
      </xdr:nvGrpSpPr>
      <xdr:grpSpPr bwMode="auto">
        <a:xfrm>
          <a:off x="5882336" y="4185558"/>
          <a:ext cx="623588" cy="472168"/>
          <a:chOff x="1367" y="606"/>
          <a:chExt cx="190" cy="124"/>
        </a:xfrm>
      </xdr:grpSpPr>
      <xdr:sp macro="" textlink="">
        <xdr:nvSpPr>
          <xdr:cNvPr id="17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270820</xdr:colOff>
      <xdr:row>25</xdr:row>
      <xdr:rowOff>137422</xdr:rowOff>
    </xdr:from>
    <xdr:to>
      <xdr:col>11</xdr:col>
      <xdr:colOff>285104</xdr:colOff>
      <xdr:row>28</xdr:row>
      <xdr:rowOff>125176</xdr:rowOff>
    </xdr:to>
    <xdr:grpSp>
      <xdr:nvGrpSpPr>
        <xdr:cNvPr id="179" name="VaVer01"/>
        <xdr:cNvGrpSpPr>
          <a:grpSpLocks/>
        </xdr:cNvGrpSpPr>
      </xdr:nvGrpSpPr>
      <xdr:grpSpPr bwMode="auto">
        <a:xfrm>
          <a:off x="9310045" y="4185547"/>
          <a:ext cx="623884" cy="473529"/>
          <a:chOff x="1367" y="606"/>
          <a:chExt cx="190" cy="124"/>
        </a:xfrm>
      </xdr:grpSpPr>
      <xdr:sp macro="" textlink="">
        <xdr:nvSpPr>
          <xdr:cNvPr id="18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309564</xdr:colOff>
      <xdr:row>7</xdr:row>
      <xdr:rowOff>740</xdr:rowOff>
    </xdr:from>
    <xdr:to>
      <xdr:col>12</xdr:col>
      <xdr:colOff>255487</xdr:colOff>
      <xdr:row>29</xdr:row>
      <xdr:rowOff>55771</xdr:rowOff>
    </xdr:to>
    <xdr:cxnSp macro="">
      <xdr:nvCxnSpPr>
        <xdr:cNvPr id="197" name="Conector de seta reta 263"/>
        <xdr:cNvCxnSpPr>
          <a:cxnSpLocks noChangeShapeType="1"/>
          <a:stCxn id="268" idx="2"/>
          <a:endCxn id="67" idx="0"/>
        </xdr:cNvCxnSpPr>
      </xdr:nvCxnSpPr>
      <xdr:spPr bwMode="auto">
        <a:xfrm rot="5400000">
          <a:off x="8475085" y="2712769"/>
          <a:ext cx="3522131" cy="55552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593292</xdr:colOff>
      <xdr:row>7</xdr:row>
      <xdr:rowOff>739</xdr:rowOff>
    </xdr:from>
    <xdr:to>
      <xdr:col>12</xdr:col>
      <xdr:colOff>255487</xdr:colOff>
      <xdr:row>29</xdr:row>
      <xdr:rowOff>47624</xdr:rowOff>
    </xdr:to>
    <xdr:cxnSp macro="">
      <xdr:nvCxnSpPr>
        <xdr:cNvPr id="198" name="Conector de seta reta 263"/>
        <xdr:cNvCxnSpPr>
          <a:cxnSpLocks noChangeShapeType="1"/>
          <a:stCxn id="268" idx="2"/>
          <a:endCxn id="52" idx="0"/>
        </xdr:cNvCxnSpPr>
      </xdr:nvCxnSpPr>
      <xdr:spPr bwMode="auto">
        <a:xfrm rot="5400000">
          <a:off x="6663634" y="893172"/>
          <a:ext cx="3513985" cy="418657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572878</xdr:colOff>
      <xdr:row>7</xdr:row>
      <xdr:rowOff>739</xdr:rowOff>
    </xdr:from>
    <xdr:to>
      <xdr:col>12</xdr:col>
      <xdr:colOff>255487</xdr:colOff>
      <xdr:row>28</xdr:row>
      <xdr:rowOff>151039</xdr:rowOff>
    </xdr:to>
    <xdr:cxnSp macro="">
      <xdr:nvCxnSpPr>
        <xdr:cNvPr id="199" name="Conector de seta reta 263"/>
        <xdr:cNvCxnSpPr>
          <a:cxnSpLocks noChangeShapeType="1"/>
          <a:stCxn id="268" idx="2"/>
          <a:endCxn id="12" idx="0"/>
        </xdr:cNvCxnSpPr>
      </xdr:nvCxnSpPr>
      <xdr:spPr bwMode="auto">
        <a:xfrm rot="5400000">
          <a:off x="5082482" y="-746490"/>
          <a:ext cx="3455475" cy="74073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256299</xdr:colOff>
      <xdr:row>19</xdr:row>
      <xdr:rowOff>68035</xdr:rowOff>
    </xdr:from>
    <xdr:to>
      <xdr:col>8</xdr:col>
      <xdr:colOff>478038</xdr:colOff>
      <xdr:row>33</xdr:row>
      <xdr:rowOff>122172</xdr:rowOff>
    </xdr:to>
    <xdr:grpSp>
      <xdr:nvGrpSpPr>
        <xdr:cNvPr id="200" name="Empurrado01"/>
        <xdr:cNvGrpSpPr>
          <a:grpSpLocks/>
        </xdr:cNvGrpSpPr>
      </xdr:nvGrpSpPr>
      <xdr:grpSpPr bwMode="auto">
        <a:xfrm rot="2749279" flipV="1">
          <a:off x="7026650" y="4194284"/>
          <a:ext cx="2321087" cy="221739"/>
          <a:chOff x="1223" y="590"/>
          <a:chExt cx="238" cy="57"/>
        </a:xfrm>
      </xdr:grpSpPr>
      <xdr:sp macro="" textlink="">
        <xdr:nvSpPr>
          <xdr:cNvPr id="201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2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3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4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5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6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703452</xdr:colOff>
      <xdr:row>21</xdr:row>
      <xdr:rowOff>61821</xdr:rowOff>
    </xdr:from>
    <xdr:to>
      <xdr:col>8</xdr:col>
      <xdr:colOff>446277</xdr:colOff>
      <xdr:row>24</xdr:row>
      <xdr:rowOff>157071</xdr:rowOff>
    </xdr:to>
    <xdr:grpSp>
      <xdr:nvGrpSpPr>
        <xdr:cNvPr id="207" name="Estoque01"/>
        <xdr:cNvGrpSpPr>
          <a:grpSpLocks/>
        </xdr:cNvGrpSpPr>
      </xdr:nvGrpSpPr>
      <xdr:grpSpPr bwMode="auto">
        <a:xfrm>
          <a:off x="7599552" y="3462246"/>
          <a:ext cx="666750" cy="581025"/>
          <a:chOff x="1472" y="116"/>
          <a:chExt cx="66" cy="74"/>
        </a:xfrm>
      </xdr:grpSpPr>
      <xdr:sp macro="" textlink="">
        <xdr:nvSpPr>
          <xdr:cNvPr id="20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9" name="WordArt 737"/>
          <xdr:cNvSpPr>
            <a:spLocks noChangeArrowheads="1" noChangeShapeType="1" noTextEdit="1"/>
          </xdr:cNvSpPr>
        </xdr:nvSpPr>
        <xdr:spPr bwMode="auto">
          <a:xfrm>
            <a:off x="1495" y="147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76200</xdr:colOff>
      <xdr:row>25</xdr:row>
      <xdr:rowOff>34599</xdr:rowOff>
    </xdr:from>
    <xdr:to>
      <xdr:col>9</xdr:col>
      <xdr:colOff>504825</xdr:colOff>
      <xdr:row>27</xdr:row>
      <xdr:rowOff>142875</xdr:rowOff>
    </xdr:to>
    <xdr:sp macro="" textlink="">
      <xdr:nvSpPr>
        <xdr:cNvPr id="210" name="CaixaDeTexto 209"/>
        <xdr:cNvSpPr txBox="1"/>
      </xdr:nvSpPr>
      <xdr:spPr>
        <a:xfrm>
          <a:off x="6972300" y="4025574"/>
          <a:ext cx="1962150" cy="432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/>
            <a:t>polipropileno</a:t>
          </a:r>
          <a:r>
            <a:rPr lang="pt-BR" sz="900" baseline="0"/>
            <a:t>  H193 = 3.900 Kg</a:t>
          </a:r>
        </a:p>
        <a:p>
          <a:pPr algn="ctr"/>
          <a:r>
            <a:rPr lang="pt-BR" sz="900" baseline="0"/>
            <a:t>polipropileno BC818 = 2.125 kG</a:t>
          </a:r>
          <a:endParaRPr lang="pt-BR" sz="900"/>
        </a:p>
      </xdr:txBody>
    </xdr:sp>
    <xdr:clientData/>
  </xdr:twoCellAnchor>
  <xdr:twoCellAnchor>
    <xdr:from>
      <xdr:col>3</xdr:col>
      <xdr:colOff>123825</xdr:colOff>
      <xdr:row>30</xdr:row>
      <xdr:rowOff>0</xdr:rowOff>
    </xdr:from>
    <xdr:to>
      <xdr:col>4</xdr:col>
      <xdr:colOff>590551</xdr:colOff>
      <xdr:row>44</xdr:row>
      <xdr:rowOff>86705</xdr:rowOff>
    </xdr:to>
    <xdr:grpSp>
      <xdr:nvGrpSpPr>
        <xdr:cNvPr id="215" name="Grupo 214"/>
        <xdr:cNvGrpSpPr/>
      </xdr:nvGrpSpPr>
      <xdr:grpSpPr>
        <a:xfrm>
          <a:off x="3790950" y="4857750"/>
          <a:ext cx="1885951" cy="2448905"/>
          <a:chOff x="190499" y="161925"/>
          <a:chExt cx="1885951" cy="2448905"/>
        </a:xfrm>
      </xdr:grpSpPr>
      <xdr:grpSp>
        <xdr:nvGrpSpPr>
          <xdr:cNvPr id="216" name="Grupo 141"/>
          <xdr:cNvGrpSpPr/>
        </xdr:nvGrpSpPr>
        <xdr:grpSpPr>
          <a:xfrm>
            <a:off x="190499" y="970068"/>
            <a:ext cx="1885951" cy="887306"/>
            <a:chOff x="190500" y="665268"/>
            <a:chExt cx="1804056" cy="887306"/>
          </a:xfrm>
        </xdr:grpSpPr>
        <xdr:sp macro="" textlink="">
          <xdr:nvSpPr>
            <xdr:cNvPr id="316" name="CaixaDeTexto 315"/>
            <xdr:cNvSpPr txBox="1"/>
          </xdr:nvSpPr>
          <xdr:spPr>
            <a:xfrm>
              <a:off x="190500" y="1017693"/>
              <a:ext cx="501978" cy="534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  <xdr:grpSp>
          <xdr:nvGrpSpPr>
            <xdr:cNvPr id="317" name="Empurrado01"/>
            <xdr:cNvGrpSpPr>
              <a:grpSpLocks/>
            </xdr:cNvGrpSpPr>
          </xdr:nvGrpSpPr>
          <xdr:grpSpPr bwMode="auto">
            <a:xfrm flipV="1">
              <a:off x="201996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332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33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4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5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6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7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18" name="Estoque01"/>
            <xdr:cNvGrpSpPr>
              <a:grpSpLocks/>
            </xdr:cNvGrpSpPr>
          </xdr:nvGrpSpPr>
          <xdr:grpSpPr bwMode="auto">
            <a:xfrm>
              <a:off x="270709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330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1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grpSp>
          <xdr:nvGrpSpPr>
            <xdr:cNvPr id="319" name="Empurrado01"/>
            <xdr:cNvGrpSpPr>
              <a:grpSpLocks/>
            </xdr:cNvGrpSpPr>
          </xdr:nvGrpSpPr>
          <xdr:grpSpPr bwMode="auto">
            <a:xfrm flipV="1">
              <a:off x="1540203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324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5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6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7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8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9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20" name="Estoque01"/>
            <xdr:cNvGrpSpPr>
              <a:grpSpLocks/>
            </xdr:cNvGrpSpPr>
          </xdr:nvGrpSpPr>
          <xdr:grpSpPr bwMode="auto">
            <a:xfrm>
              <a:off x="1568778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322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3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321" name="CaixaDeTexto 320"/>
            <xdr:cNvSpPr txBox="1"/>
          </xdr:nvSpPr>
          <xdr:spPr>
            <a:xfrm>
              <a:off x="1492578" y="1017694"/>
              <a:ext cx="501978" cy="3619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</xdr:grpSp>
      <xdr:grpSp>
        <xdr:nvGrpSpPr>
          <xdr:cNvPr id="217" name="Grupo 90"/>
          <xdr:cNvGrpSpPr/>
        </xdr:nvGrpSpPr>
        <xdr:grpSpPr>
          <a:xfrm>
            <a:off x="657225" y="161925"/>
            <a:ext cx="914474" cy="2448905"/>
            <a:chOff x="2247900" y="3343275"/>
            <a:chExt cx="914474" cy="2448905"/>
          </a:xfrm>
        </xdr:grpSpPr>
        <xdr:sp macro="" textlink="">
          <xdr:nvSpPr>
            <xdr:cNvPr id="289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0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1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2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93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313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14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15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94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95" name="Empilhadeira01"/>
            <xdr:cNvGrpSpPr>
              <a:grpSpLocks/>
            </xdr:cNvGrpSpPr>
          </xdr:nvGrpSpPr>
          <xdr:grpSpPr bwMode="auto">
            <a:xfrm>
              <a:off x="2845151" y="3703946"/>
              <a:ext cx="285751" cy="257174"/>
              <a:chOff x="1619" y="961"/>
              <a:chExt cx="71" cy="65"/>
            </a:xfrm>
          </xdr:grpSpPr>
          <xdr:sp macro="" textlink="">
            <xdr:nvSpPr>
              <xdr:cNvPr id="305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6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7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8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9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0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1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2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96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7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8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99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303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4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00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01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02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161925</xdr:colOff>
      <xdr:row>32</xdr:row>
      <xdr:rowOff>19050</xdr:rowOff>
    </xdr:from>
    <xdr:to>
      <xdr:col>9</xdr:col>
      <xdr:colOff>457199</xdr:colOff>
      <xdr:row>40</xdr:row>
      <xdr:rowOff>47624</xdr:rowOff>
    </xdr:to>
    <xdr:grpSp>
      <xdr:nvGrpSpPr>
        <xdr:cNvPr id="338" name="Grupo 337"/>
        <xdr:cNvGrpSpPr/>
      </xdr:nvGrpSpPr>
      <xdr:grpSpPr>
        <a:xfrm>
          <a:off x="7058025" y="5200650"/>
          <a:ext cx="1828799" cy="1323974"/>
          <a:chOff x="3343275" y="228600"/>
          <a:chExt cx="1828799" cy="1323974"/>
        </a:xfrm>
      </xdr:grpSpPr>
      <xdr:sp macro="" textlink="">
        <xdr:nvSpPr>
          <xdr:cNvPr id="339" name="CaixaDeTexto 338"/>
          <xdr:cNvSpPr txBox="1"/>
        </xdr:nvSpPr>
        <xdr:spPr>
          <a:xfrm>
            <a:off x="3343275" y="1017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340" name="Empurrado01"/>
          <xdr:cNvGrpSpPr>
            <a:grpSpLocks/>
          </xdr:cNvGrpSpPr>
        </xdr:nvGrpSpPr>
        <xdr:grpSpPr bwMode="auto">
          <a:xfrm flipV="1">
            <a:off x="3354771" y="803382"/>
            <a:ext cx="433332" cy="128587"/>
            <a:chOff x="1223" y="590"/>
            <a:chExt cx="238" cy="57"/>
          </a:xfrm>
        </xdr:grpSpPr>
        <xdr:sp macro="" textlink="">
          <xdr:nvSpPr>
            <xdr:cNvPr id="37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41" name="Estoque01"/>
          <xdr:cNvGrpSpPr>
            <a:grpSpLocks/>
          </xdr:cNvGrpSpPr>
        </xdr:nvGrpSpPr>
        <xdr:grpSpPr bwMode="auto">
          <a:xfrm>
            <a:off x="3423484" y="665268"/>
            <a:ext cx="288419" cy="329293"/>
            <a:chOff x="1472" y="116"/>
            <a:chExt cx="66" cy="74"/>
          </a:xfrm>
        </xdr:grpSpPr>
        <xdr:sp macro="" textlink="">
          <xdr:nvSpPr>
            <xdr:cNvPr id="37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42" name="Empurrado01"/>
          <xdr:cNvGrpSpPr>
            <a:grpSpLocks/>
          </xdr:cNvGrpSpPr>
        </xdr:nvGrpSpPr>
        <xdr:grpSpPr bwMode="auto">
          <a:xfrm flipV="1">
            <a:off x="4692977" y="808143"/>
            <a:ext cx="479097" cy="172931"/>
            <a:chOff x="1223" y="590"/>
            <a:chExt cx="238" cy="57"/>
          </a:xfrm>
        </xdr:grpSpPr>
        <xdr:sp macro="" textlink="">
          <xdr:nvSpPr>
            <xdr:cNvPr id="36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43" name="Estoque01"/>
          <xdr:cNvGrpSpPr>
            <a:grpSpLocks/>
          </xdr:cNvGrpSpPr>
        </xdr:nvGrpSpPr>
        <xdr:grpSpPr bwMode="auto">
          <a:xfrm>
            <a:off x="4740603" y="665269"/>
            <a:ext cx="288419" cy="329293"/>
            <a:chOff x="1472" y="116"/>
            <a:chExt cx="66" cy="74"/>
          </a:xfrm>
        </xdr:grpSpPr>
        <xdr:sp macro="" textlink="">
          <xdr:nvSpPr>
            <xdr:cNvPr id="36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44" name="CaixaDeTexto 343"/>
          <xdr:cNvSpPr txBox="1"/>
        </xdr:nvSpPr>
        <xdr:spPr>
          <a:xfrm>
            <a:off x="4645353" y="1017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345" name="Grupo 118"/>
          <xdr:cNvGrpSpPr/>
        </xdr:nvGrpSpPr>
        <xdr:grpSpPr>
          <a:xfrm>
            <a:off x="3797628" y="228600"/>
            <a:ext cx="866850" cy="1285875"/>
            <a:chOff x="5407353" y="3705225"/>
            <a:chExt cx="866850" cy="1285875"/>
          </a:xfrm>
        </xdr:grpSpPr>
        <xdr:grpSp>
          <xdr:nvGrpSpPr>
            <xdr:cNvPr id="346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36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5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6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47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48" name="Empilhadeira01"/>
            <xdr:cNvGrpSpPr>
              <a:grpSpLocks/>
            </xdr:cNvGrpSpPr>
          </xdr:nvGrpSpPr>
          <xdr:grpSpPr bwMode="auto">
            <a:xfrm>
              <a:off x="5959826" y="4065894"/>
              <a:ext cx="285751" cy="257174"/>
              <a:chOff x="1619" y="961"/>
              <a:chExt cx="71" cy="65"/>
            </a:xfrm>
          </xdr:grpSpPr>
          <xdr:sp macro="" textlink="">
            <xdr:nvSpPr>
              <xdr:cNvPr id="356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57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8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9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0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1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2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3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49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0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1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52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354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5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53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47625</xdr:colOff>
      <xdr:row>15</xdr:row>
      <xdr:rowOff>85725</xdr:rowOff>
    </xdr:from>
    <xdr:to>
      <xdr:col>0</xdr:col>
      <xdr:colOff>1389289</xdr:colOff>
      <xdr:row>21</xdr:row>
      <xdr:rowOff>121103</xdr:rowOff>
    </xdr:to>
    <xdr:grpSp>
      <xdr:nvGrpSpPr>
        <xdr:cNvPr id="254" name="Caminhao01"/>
        <xdr:cNvGrpSpPr>
          <a:grpSpLocks/>
        </xdr:cNvGrpSpPr>
      </xdr:nvGrpSpPr>
      <xdr:grpSpPr bwMode="auto">
        <a:xfrm>
          <a:off x="47625" y="2514600"/>
          <a:ext cx="1341664" cy="1006928"/>
          <a:chOff x="1029" y="32"/>
          <a:chExt cx="85" cy="52"/>
        </a:xfrm>
      </xdr:grpSpPr>
      <xdr:sp macro="" textlink="">
        <xdr:nvSpPr>
          <xdr:cNvPr id="25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114300</xdr:colOff>
      <xdr:row>17</xdr:row>
      <xdr:rowOff>20411</xdr:rowOff>
    </xdr:from>
    <xdr:to>
      <xdr:col>0</xdr:col>
      <xdr:colOff>933450</xdr:colOff>
      <xdr:row>18</xdr:row>
      <xdr:rowOff>80282</xdr:rowOff>
    </xdr:to>
    <xdr:sp macro="" textlink="">
      <xdr:nvSpPr>
        <xdr:cNvPr id="261" name="Text 22"/>
        <xdr:cNvSpPr txBox="1">
          <a:spLocks noChangeArrowheads="1"/>
        </xdr:cNvSpPr>
      </xdr:nvSpPr>
      <xdr:spPr bwMode="auto">
        <a:xfrm>
          <a:off x="114300" y="271598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oneCellAnchor>
    <xdr:from>
      <xdr:col>10</xdr:col>
      <xdr:colOff>476250</xdr:colOff>
      <xdr:row>16</xdr:row>
      <xdr:rowOff>19050</xdr:rowOff>
    </xdr:from>
    <xdr:ext cx="1360714" cy="525107"/>
    <xdr:sp macro="" textlink="">
      <xdr:nvSpPr>
        <xdr:cNvPr id="263" name="CaixaDeTexto 262"/>
        <xdr:cNvSpPr txBox="1"/>
      </xdr:nvSpPr>
      <xdr:spPr>
        <a:xfrm>
          <a:off x="9515475" y="2609850"/>
          <a:ext cx="1360714" cy="52510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  <xdr:twoCellAnchor>
    <xdr:from>
      <xdr:col>0</xdr:col>
      <xdr:colOff>133351</xdr:colOff>
      <xdr:row>0</xdr:row>
      <xdr:rowOff>114299</xdr:rowOff>
    </xdr:from>
    <xdr:to>
      <xdr:col>22</xdr:col>
      <xdr:colOff>600075</xdr:colOff>
      <xdr:row>14</xdr:row>
      <xdr:rowOff>38099</xdr:rowOff>
    </xdr:to>
    <xdr:grpSp>
      <xdr:nvGrpSpPr>
        <xdr:cNvPr id="264" name="Grupo 263"/>
        <xdr:cNvGrpSpPr/>
      </xdr:nvGrpSpPr>
      <xdr:grpSpPr>
        <a:xfrm>
          <a:off x="133351" y="114299"/>
          <a:ext cx="17487899" cy="2190750"/>
          <a:chOff x="250371" y="163286"/>
          <a:chExt cx="23227393" cy="2034268"/>
        </a:xfrm>
      </xdr:grpSpPr>
      <xdr:grpSp>
        <xdr:nvGrpSpPr>
          <xdr:cNvPr id="265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384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85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66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288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83" name="Text 22"/>
            <xdr:cNvSpPr txBox="1">
              <a:spLocks noChangeArrowheads="1"/>
            </xdr:cNvSpPr>
          </xdr:nvSpPr>
          <xdr:spPr bwMode="auto">
            <a:xfrm>
              <a:off x="1100" y="333"/>
              <a:ext cx="60" cy="1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TAPETES</a:t>
              </a:r>
              <a:r>
                <a:rPr lang="pt-BR" sz="1400" b="0" i="0" u="none" strike="noStrik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SÃO CARLOS</a:t>
              </a:r>
              <a:endParaRPr lang="pt-BR" sz="14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67" name="CaixaDeTexto 266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68" name="CaixaDeTexto 267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69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70" name="CaixaDeTexto 269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71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72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73" name="CaixaDeTexto 272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74" name="CaixaDeTexto 273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75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28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Família 1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76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126,1638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77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78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79" name="CaixaDeTexto 278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80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1" name="CaixaDeTexto 280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82" name="Conector angulado 477"/>
          <xdr:cNvCxnSpPr>
            <a:stCxn id="270" idx="2"/>
            <a:endCxn id="384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3" name="CaixaDeTexto 282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84" name="CaixaDeTexto 283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19</xdr:col>
      <xdr:colOff>476250</xdr:colOff>
      <xdr:row>11</xdr:row>
      <xdr:rowOff>28575</xdr:rowOff>
    </xdr:from>
    <xdr:to>
      <xdr:col>22</xdr:col>
      <xdr:colOff>514350</xdr:colOff>
      <xdr:row>12</xdr:row>
      <xdr:rowOff>47625</xdr:rowOff>
    </xdr:to>
    <xdr:sp macro="" textlink="">
      <xdr:nvSpPr>
        <xdr:cNvPr id="386" name="Text 22"/>
        <xdr:cNvSpPr txBox="1">
          <a:spLocks noChangeArrowheads="1"/>
        </xdr:cNvSpPr>
      </xdr:nvSpPr>
      <xdr:spPr bwMode="auto">
        <a:xfrm>
          <a:off x="15411450" y="1800225"/>
          <a:ext cx="2124075" cy="2000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 bobinas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190500</xdr:colOff>
      <xdr:row>26</xdr:row>
      <xdr:rowOff>66675</xdr:rowOff>
    </xdr:from>
    <xdr:to>
      <xdr:col>2</xdr:col>
      <xdr:colOff>499382</xdr:colOff>
      <xdr:row>31</xdr:row>
      <xdr:rowOff>48985</xdr:rowOff>
    </xdr:to>
    <xdr:sp macro="" textlink="">
      <xdr:nvSpPr>
        <xdr:cNvPr id="401" name="Explosão 1 400"/>
        <xdr:cNvSpPr/>
      </xdr:nvSpPr>
      <xdr:spPr>
        <a:xfrm rot="19488168">
          <a:off x="1638300" y="4276725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0</xdr:col>
      <xdr:colOff>1143000</xdr:colOff>
      <xdr:row>37</xdr:row>
      <xdr:rowOff>123825</xdr:rowOff>
    </xdr:from>
    <xdr:to>
      <xdr:col>2</xdr:col>
      <xdr:colOff>242207</xdr:colOff>
      <xdr:row>43</xdr:row>
      <xdr:rowOff>100693</xdr:rowOff>
    </xdr:to>
    <xdr:sp macro="" textlink="">
      <xdr:nvSpPr>
        <xdr:cNvPr id="402" name="Explosão 1 401"/>
        <xdr:cNvSpPr/>
      </xdr:nvSpPr>
      <xdr:spPr>
        <a:xfrm rot="19514295">
          <a:off x="1143000" y="6115050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0</xdr:col>
      <xdr:colOff>1133475</xdr:colOff>
      <xdr:row>43</xdr:row>
      <xdr:rowOff>161925</xdr:rowOff>
    </xdr:from>
    <xdr:to>
      <xdr:col>2</xdr:col>
      <xdr:colOff>327932</xdr:colOff>
      <xdr:row>49</xdr:row>
      <xdr:rowOff>34017</xdr:rowOff>
    </xdr:to>
    <xdr:sp macro="" textlink="">
      <xdr:nvSpPr>
        <xdr:cNvPr id="403" name="Explosão 1 402"/>
        <xdr:cNvSpPr/>
      </xdr:nvSpPr>
      <xdr:spPr>
        <a:xfrm rot="18900003">
          <a:off x="1133475" y="7191375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3</xdr:col>
      <xdr:colOff>95250</xdr:colOff>
      <xdr:row>26</xdr:row>
      <xdr:rowOff>123824</xdr:rowOff>
    </xdr:from>
    <xdr:to>
      <xdr:col>3</xdr:col>
      <xdr:colOff>1357315</xdr:colOff>
      <xdr:row>30</xdr:row>
      <xdr:rowOff>135835</xdr:rowOff>
    </xdr:to>
    <xdr:sp macro="" textlink="">
      <xdr:nvSpPr>
        <xdr:cNvPr id="404" name="Explosão 1 403"/>
        <xdr:cNvSpPr/>
      </xdr:nvSpPr>
      <xdr:spPr>
        <a:xfrm rot="21357695">
          <a:off x="3762375" y="4333874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7</xdr:col>
      <xdr:colOff>238125</xdr:colOff>
      <xdr:row>28</xdr:row>
      <xdr:rowOff>85725</xdr:rowOff>
    </xdr:from>
    <xdr:to>
      <xdr:col>8</xdr:col>
      <xdr:colOff>576265</xdr:colOff>
      <xdr:row>32</xdr:row>
      <xdr:rowOff>97736</xdr:rowOff>
    </xdr:to>
    <xdr:sp macro="" textlink="">
      <xdr:nvSpPr>
        <xdr:cNvPr id="405" name="Explosão 1 404"/>
        <xdr:cNvSpPr/>
      </xdr:nvSpPr>
      <xdr:spPr>
        <a:xfrm rot="21357695">
          <a:off x="7134225" y="4619625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3</xdr:col>
      <xdr:colOff>142875</xdr:colOff>
      <xdr:row>44</xdr:row>
      <xdr:rowOff>9524</xdr:rowOff>
    </xdr:from>
    <xdr:to>
      <xdr:col>4</xdr:col>
      <xdr:colOff>466725</xdr:colOff>
      <xdr:row>48</xdr:row>
      <xdr:rowOff>19050</xdr:rowOff>
    </xdr:to>
    <xdr:sp macro="" textlink="">
      <xdr:nvSpPr>
        <xdr:cNvPr id="406" name="Explosão 1 405"/>
        <xdr:cNvSpPr/>
      </xdr:nvSpPr>
      <xdr:spPr>
        <a:xfrm>
          <a:off x="3810000" y="7229474"/>
          <a:ext cx="1743075" cy="74295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Estoque</a:t>
          </a:r>
          <a:r>
            <a:rPr lang="pt-BR" sz="700" baseline="0"/>
            <a:t> sem controle</a:t>
          </a:r>
          <a:endParaRPr lang="pt-BR" sz="700"/>
        </a:p>
      </xdr:txBody>
    </xdr:sp>
    <xdr:clientData/>
  </xdr:twoCellAnchor>
  <xdr:twoCellAnchor>
    <xdr:from>
      <xdr:col>7</xdr:col>
      <xdr:colOff>200025</xdr:colOff>
      <xdr:row>42</xdr:row>
      <xdr:rowOff>123825</xdr:rowOff>
    </xdr:from>
    <xdr:to>
      <xdr:col>9</xdr:col>
      <xdr:colOff>409575</xdr:colOff>
      <xdr:row>46</xdr:row>
      <xdr:rowOff>123826</xdr:rowOff>
    </xdr:to>
    <xdr:sp macro="" textlink="">
      <xdr:nvSpPr>
        <xdr:cNvPr id="407" name="Explosão 1 406"/>
        <xdr:cNvSpPr/>
      </xdr:nvSpPr>
      <xdr:spPr>
        <a:xfrm>
          <a:off x="7096125" y="6962775"/>
          <a:ext cx="1743075" cy="74295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Estoque</a:t>
          </a:r>
          <a:r>
            <a:rPr lang="pt-BR" sz="700" baseline="0"/>
            <a:t> sem controle</a:t>
          </a:r>
          <a:endParaRPr lang="pt-BR" sz="700"/>
        </a:p>
      </xdr:txBody>
    </xdr:sp>
    <xdr:clientData/>
  </xdr:twoCellAnchor>
  <xdr:twoCellAnchor>
    <xdr:from>
      <xdr:col>5</xdr:col>
      <xdr:colOff>477542</xdr:colOff>
      <xdr:row>25</xdr:row>
      <xdr:rowOff>47625</xdr:rowOff>
    </xdr:from>
    <xdr:to>
      <xdr:col>7</xdr:col>
      <xdr:colOff>599558</xdr:colOff>
      <xdr:row>31</xdr:row>
      <xdr:rowOff>86093</xdr:rowOff>
    </xdr:to>
    <xdr:sp macro="" textlink="">
      <xdr:nvSpPr>
        <xdr:cNvPr id="408" name="Explosão 1 407"/>
        <xdr:cNvSpPr/>
      </xdr:nvSpPr>
      <xdr:spPr>
        <a:xfrm rot="1554147">
          <a:off x="6211592" y="4095750"/>
          <a:ext cx="1284066" cy="101001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5</xdr:col>
      <xdr:colOff>82005</xdr:colOff>
      <xdr:row>43</xdr:row>
      <xdr:rowOff>19050</xdr:rowOff>
    </xdr:from>
    <xdr:to>
      <xdr:col>7</xdr:col>
      <xdr:colOff>287471</xdr:colOff>
      <xdr:row>48</xdr:row>
      <xdr:rowOff>103200</xdr:rowOff>
    </xdr:to>
    <xdr:sp macro="" textlink="">
      <xdr:nvSpPr>
        <xdr:cNvPr id="409" name="Explosão 1 408"/>
        <xdr:cNvSpPr/>
      </xdr:nvSpPr>
      <xdr:spPr>
        <a:xfrm>
          <a:off x="5816055" y="7048500"/>
          <a:ext cx="1367516" cy="100807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3</xdr:col>
      <xdr:colOff>1337224</xdr:colOff>
      <xdr:row>27</xdr:row>
      <xdr:rowOff>158689</xdr:rowOff>
    </xdr:from>
    <xdr:to>
      <xdr:col>5</xdr:col>
      <xdr:colOff>329074</xdr:colOff>
      <xdr:row>34</xdr:row>
      <xdr:rowOff>99441</xdr:rowOff>
    </xdr:to>
    <xdr:sp macro="" textlink="">
      <xdr:nvSpPr>
        <xdr:cNvPr id="410" name="Explosão 1 409"/>
        <xdr:cNvSpPr/>
      </xdr:nvSpPr>
      <xdr:spPr>
        <a:xfrm rot="16791748">
          <a:off x="4996623" y="4538390"/>
          <a:ext cx="1074227" cy="105877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Controle</a:t>
          </a:r>
          <a:r>
            <a:rPr lang="pt-BR" sz="700" baseline="0"/>
            <a:t> Qualidade</a:t>
          </a:r>
          <a:endParaRPr lang="pt-BR" sz="700"/>
        </a:p>
      </xdr:txBody>
    </xdr:sp>
    <xdr:clientData/>
  </xdr:twoCellAnchor>
  <xdr:twoCellAnchor>
    <xdr:from>
      <xdr:col>3</xdr:col>
      <xdr:colOff>1292104</xdr:colOff>
      <xdr:row>37</xdr:row>
      <xdr:rowOff>54990</xdr:rowOff>
    </xdr:from>
    <xdr:to>
      <xdr:col>5</xdr:col>
      <xdr:colOff>266123</xdr:colOff>
      <xdr:row>44</xdr:row>
      <xdr:rowOff>85070</xdr:rowOff>
    </xdr:to>
    <xdr:sp macro="" textlink="">
      <xdr:nvSpPr>
        <xdr:cNvPr id="411" name="Explosão 1 410"/>
        <xdr:cNvSpPr/>
      </xdr:nvSpPr>
      <xdr:spPr>
        <a:xfrm rot="16910982">
          <a:off x="4850298" y="6155146"/>
          <a:ext cx="1258805" cy="104094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12</xdr:col>
      <xdr:colOff>83985</xdr:colOff>
      <xdr:row>42</xdr:row>
      <xdr:rowOff>34912</xdr:rowOff>
    </xdr:from>
    <xdr:to>
      <xdr:col>14</xdr:col>
      <xdr:colOff>101302</xdr:colOff>
      <xdr:row>47</xdr:row>
      <xdr:rowOff>19308</xdr:rowOff>
    </xdr:to>
    <xdr:sp macro="" textlink="">
      <xdr:nvSpPr>
        <xdr:cNvPr id="412" name="Explosão 1 411"/>
        <xdr:cNvSpPr/>
      </xdr:nvSpPr>
      <xdr:spPr>
        <a:xfrm rot="16910982">
          <a:off x="10501746" y="6714526"/>
          <a:ext cx="917846" cy="123651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9</xdr:col>
      <xdr:colOff>38100</xdr:colOff>
      <xdr:row>26</xdr:row>
      <xdr:rowOff>38100</xdr:rowOff>
    </xdr:from>
    <xdr:to>
      <xdr:col>11</xdr:col>
      <xdr:colOff>105688</xdr:colOff>
      <xdr:row>32</xdr:row>
      <xdr:rowOff>75208</xdr:rowOff>
    </xdr:to>
    <xdr:sp macro="" textlink="">
      <xdr:nvSpPr>
        <xdr:cNvPr id="413" name="Explosão 1 412"/>
        <xdr:cNvSpPr/>
      </xdr:nvSpPr>
      <xdr:spPr>
        <a:xfrm rot="17563473">
          <a:off x="8606790" y="4109085"/>
          <a:ext cx="1008658" cy="128678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11</xdr:col>
      <xdr:colOff>464036</xdr:colOff>
      <xdr:row>26</xdr:row>
      <xdr:rowOff>121070</xdr:rowOff>
    </xdr:from>
    <xdr:to>
      <xdr:col>13</xdr:col>
      <xdr:colOff>592497</xdr:colOff>
      <xdr:row>32</xdr:row>
      <xdr:rowOff>120332</xdr:rowOff>
    </xdr:to>
    <xdr:sp macro="" textlink="">
      <xdr:nvSpPr>
        <xdr:cNvPr id="414" name="Explosão 1 413"/>
        <xdr:cNvSpPr/>
      </xdr:nvSpPr>
      <xdr:spPr>
        <a:xfrm rot="2432069">
          <a:off x="10112861" y="4331120"/>
          <a:ext cx="1347661" cy="97081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9</xdr:col>
      <xdr:colOff>470806</xdr:colOff>
      <xdr:row>43</xdr:row>
      <xdr:rowOff>27215</xdr:rowOff>
    </xdr:from>
    <xdr:to>
      <xdr:col>11</xdr:col>
      <xdr:colOff>521151</xdr:colOff>
      <xdr:row>48</xdr:row>
      <xdr:rowOff>141515</xdr:rowOff>
    </xdr:to>
    <xdr:sp macro="" textlink="">
      <xdr:nvSpPr>
        <xdr:cNvPr id="415" name="Explosão 1 414"/>
        <xdr:cNvSpPr/>
      </xdr:nvSpPr>
      <xdr:spPr>
        <a:xfrm>
          <a:off x="8900431" y="7056665"/>
          <a:ext cx="1269545" cy="103822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7</xdr:col>
      <xdr:colOff>95250</xdr:colOff>
      <xdr:row>12</xdr:row>
      <xdr:rowOff>38101</xdr:rowOff>
    </xdr:from>
    <xdr:to>
      <xdr:col>11</xdr:col>
      <xdr:colOff>164596</xdr:colOff>
      <xdr:row>22</xdr:row>
      <xdr:rowOff>18239</xdr:rowOff>
    </xdr:to>
    <xdr:sp macro="" textlink="">
      <xdr:nvSpPr>
        <xdr:cNvPr id="417" name="Explosão 1 416"/>
        <xdr:cNvSpPr/>
      </xdr:nvSpPr>
      <xdr:spPr>
        <a:xfrm rot="164791">
          <a:off x="6991350" y="1990726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  <xdr:twoCellAnchor>
    <xdr:from>
      <xdr:col>12</xdr:col>
      <xdr:colOff>4154</xdr:colOff>
      <xdr:row>8</xdr:row>
      <xdr:rowOff>85724</xdr:rowOff>
    </xdr:from>
    <xdr:to>
      <xdr:col>14</xdr:col>
      <xdr:colOff>522982</xdr:colOff>
      <xdr:row>16</xdr:row>
      <xdr:rowOff>11704</xdr:rowOff>
    </xdr:to>
    <xdr:sp macro="" textlink="">
      <xdr:nvSpPr>
        <xdr:cNvPr id="418" name="Explosão 1 417"/>
        <xdr:cNvSpPr/>
      </xdr:nvSpPr>
      <xdr:spPr>
        <a:xfrm rot="1029070">
          <a:off x="10262579" y="1476374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12</xdr:col>
      <xdr:colOff>552450</xdr:colOff>
      <xdr:row>17</xdr:row>
      <xdr:rowOff>120068</xdr:rowOff>
    </xdr:from>
    <xdr:to>
      <xdr:col>16</xdr:col>
      <xdr:colOff>9181</xdr:colOff>
      <xdr:row>24</xdr:row>
      <xdr:rowOff>124250</xdr:rowOff>
    </xdr:to>
    <xdr:sp macro="" textlink="">
      <xdr:nvSpPr>
        <xdr:cNvPr id="419" name="Explosão 1 418"/>
        <xdr:cNvSpPr/>
      </xdr:nvSpPr>
      <xdr:spPr>
        <a:xfrm rot="2063156">
          <a:off x="10810875" y="2872793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13</xdr:col>
      <xdr:colOff>283257</xdr:colOff>
      <xdr:row>24</xdr:row>
      <xdr:rowOff>10776</xdr:rowOff>
    </xdr:from>
    <xdr:to>
      <xdr:col>20</xdr:col>
      <xdr:colOff>298125</xdr:colOff>
      <xdr:row>25</xdr:row>
      <xdr:rowOff>153651</xdr:rowOff>
    </xdr:to>
    <xdr:sp macro="" textlink="">
      <xdr:nvSpPr>
        <xdr:cNvPr id="157" name="Acabados01"/>
        <xdr:cNvSpPr>
          <a:spLocks/>
        </xdr:cNvSpPr>
      </xdr:nvSpPr>
      <xdr:spPr bwMode="auto">
        <a:xfrm rot="19079783">
          <a:off x="11151282" y="3896976"/>
          <a:ext cx="4844043" cy="30480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118382</xdr:colOff>
      <xdr:row>23</xdr:row>
      <xdr:rowOff>74841</xdr:rowOff>
    </xdr:from>
    <xdr:to>
      <xdr:col>17</xdr:col>
      <xdr:colOff>602796</xdr:colOff>
      <xdr:row>28</xdr:row>
      <xdr:rowOff>74839</xdr:rowOff>
    </xdr:to>
    <xdr:grpSp>
      <xdr:nvGrpSpPr>
        <xdr:cNvPr id="158" name="Caminhao01"/>
        <xdr:cNvGrpSpPr>
          <a:grpSpLocks/>
        </xdr:cNvGrpSpPr>
      </xdr:nvGrpSpPr>
      <xdr:grpSpPr bwMode="auto">
        <a:xfrm>
          <a:off x="12872357" y="3799116"/>
          <a:ext cx="1246414" cy="809623"/>
          <a:chOff x="1029" y="32"/>
          <a:chExt cx="85" cy="52"/>
        </a:xfrm>
      </xdr:grpSpPr>
      <xdr:sp macro="" textlink="">
        <xdr:nvSpPr>
          <xdr:cNvPr id="159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0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2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3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4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161925</xdr:colOff>
      <xdr:row>24</xdr:row>
      <xdr:rowOff>114300</xdr:rowOff>
    </xdr:from>
    <xdr:to>
      <xdr:col>17</xdr:col>
      <xdr:colOff>219075</xdr:colOff>
      <xdr:row>26</xdr:row>
      <xdr:rowOff>12246</xdr:rowOff>
    </xdr:to>
    <xdr:sp macro="" textlink="">
      <xdr:nvSpPr>
        <xdr:cNvPr id="389" name="Text 22"/>
        <xdr:cNvSpPr txBox="1">
          <a:spLocks noChangeArrowheads="1"/>
        </xdr:cNvSpPr>
      </xdr:nvSpPr>
      <xdr:spPr bwMode="auto">
        <a:xfrm>
          <a:off x="12915900" y="4000500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13</xdr:col>
      <xdr:colOff>276225</xdr:colOff>
      <xdr:row>33</xdr:row>
      <xdr:rowOff>0</xdr:rowOff>
    </xdr:from>
    <xdr:to>
      <xdr:col>14</xdr:col>
      <xdr:colOff>342900</xdr:colOff>
      <xdr:row>40</xdr:row>
      <xdr:rowOff>16864</xdr:rowOff>
    </xdr:to>
    <xdr:grpSp>
      <xdr:nvGrpSpPr>
        <xdr:cNvPr id="416" name="Grupo 415"/>
        <xdr:cNvGrpSpPr/>
      </xdr:nvGrpSpPr>
      <xdr:grpSpPr>
        <a:xfrm>
          <a:off x="11144250" y="5343525"/>
          <a:ext cx="676275" cy="1150339"/>
          <a:chOff x="14935200" y="5343525"/>
          <a:chExt cx="561783" cy="1150339"/>
        </a:xfrm>
      </xdr:grpSpPr>
      <xdr:sp macro="" textlink="">
        <xdr:nvSpPr>
          <xdr:cNvPr id="392" name="CaixaDeTexto 391"/>
          <xdr:cNvSpPr txBox="1"/>
        </xdr:nvSpPr>
        <xdr:spPr>
          <a:xfrm>
            <a:off x="14935200" y="6069381"/>
            <a:ext cx="561783" cy="42448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00"/>
              <a:t>0 Bobina</a:t>
            </a:r>
          </a:p>
        </xdr:txBody>
      </xdr:sp>
      <xdr:sp macro="" textlink="">
        <xdr:nvSpPr>
          <xdr:cNvPr id="399" name="AutoShape 736"/>
          <xdr:cNvSpPr>
            <a:spLocks noChangeArrowheads="1"/>
          </xdr:cNvSpPr>
        </xdr:nvSpPr>
        <xdr:spPr bwMode="auto">
          <a:xfrm>
            <a:off x="14941124" y="5343525"/>
            <a:ext cx="536835" cy="666260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0" name="WordArt 737"/>
          <xdr:cNvSpPr>
            <a:spLocks noChangeArrowheads="1" noChangeShapeType="1" noTextEdit="1"/>
          </xdr:cNvSpPr>
        </xdr:nvSpPr>
        <xdr:spPr bwMode="auto">
          <a:xfrm>
            <a:off x="15128203" y="5640641"/>
            <a:ext cx="203347" cy="333130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2753</xdr:colOff>
      <xdr:row>28</xdr:row>
      <xdr:rowOff>151040</xdr:rowOff>
    </xdr:from>
    <xdr:to>
      <xdr:col>3</xdr:col>
      <xdr:colOff>9525</xdr:colOff>
      <xdr:row>33</xdr:row>
      <xdr:rowOff>6804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2536403" y="4684940"/>
          <a:ext cx="1140247" cy="665389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</a:p>
        </xdr:txBody>
      </xdr:sp>
    </xdr:grpSp>
    <xdr:clientData/>
  </xdr:twoCellAnchor>
  <xdr:twoCellAnchor>
    <xdr:from>
      <xdr:col>2</xdr:col>
      <xdr:colOff>2670</xdr:colOff>
      <xdr:row>33</xdr:row>
      <xdr:rowOff>35380</xdr:rowOff>
    </xdr:from>
    <xdr:to>
      <xdr:col>3</xdr:col>
      <xdr:colOff>9442</xdr:colOff>
      <xdr:row>34</xdr:row>
      <xdr:rowOff>102055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2536320" y="5378905"/>
          <a:ext cx="1140247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2</xdr:col>
      <xdr:colOff>2751</xdr:colOff>
      <xdr:row>34</xdr:row>
      <xdr:rowOff>131990</xdr:rowOff>
    </xdr:from>
    <xdr:to>
      <xdr:col>3</xdr:col>
      <xdr:colOff>9523</xdr:colOff>
      <xdr:row>36</xdr:row>
      <xdr:rowOff>35379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2536401" y="5637440"/>
          <a:ext cx="1140247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2751</xdr:colOff>
      <xdr:row>37</xdr:row>
      <xdr:rowOff>155817</xdr:rowOff>
    </xdr:from>
    <xdr:to>
      <xdr:col>3</xdr:col>
      <xdr:colOff>9523</xdr:colOff>
      <xdr:row>39</xdr:row>
      <xdr:rowOff>56032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2536401" y="6147042"/>
          <a:ext cx="1140247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2751</xdr:colOff>
      <xdr:row>39</xdr:row>
      <xdr:rowOff>84607</xdr:rowOff>
    </xdr:from>
    <xdr:to>
      <xdr:col>3</xdr:col>
      <xdr:colOff>9523</xdr:colOff>
      <xdr:row>40</xdr:row>
      <xdr:rowOff>155817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2536401" y="6399682"/>
          <a:ext cx="1140247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2751</xdr:colOff>
      <xdr:row>41</xdr:row>
      <xdr:rowOff>21107</xdr:rowOff>
    </xdr:from>
    <xdr:to>
      <xdr:col>3</xdr:col>
      <xdr:colOff>9523</xdr:colOff>
      <xdr:row>42</xdr:row>
      <xdr:rowOff>84607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2536401" y="6669557"/>
          <a:ext cx="1140247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2751</xdr:colOff>
      <xdr:row>44</xdr:row>
      <xdr:rowOff>46507</xdr:rowOff>
    </xdr:from>
    <xdr:to>
      <xdr:col>3</xdr:col>
      <xdr:colOff>9523</xdr:colOff>
      <xdr:row>46</xdr:row>
      <xdr:rowOff>28575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2536401" y="7266457"/>
          <a:ext cx="1140247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42</xdr:row>
      <xdr:rowOff>113182</xdr:rowOff>
    </xdr:from>
    <xdr:to>
      <xdr:col>3</xdr:col>
      <xdr:colOff>9524</xdr:colOff>
      <xdr:row>44</xdr:row>
      <xdr:rowOff>21107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2536402" y="6952132"/>
          <a:ext cx="1140247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219075</xdr:colOff>
      <xdr:row>31</xdr:row>
      <xdr:rowOff>102054</xdr:rowOff>
    </xdr:from>
    <xdr:to>
      <xdr:col>2</xdr:col>
      <xdr:colOff>413677</xdr:colOff>
      <xdr:row>32</xdr:row>
      <xdr:rowOff>95251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2752725" y="5121729"/>
          <a:ext cx="194602" cy="155122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638207</xdr:colOff>
      <xdr:row>31</xdr:row>
      <xdr:rowOff>73478</xdr:rowOff>
    </xdr:from>
    <xdr:to>
      <xdr:col>2</xdr:col>
      <xdr:colOff>850573</xdr:colOff>
      <xdr:row>32</xdr:row>
      <xdr:rowOff>111578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3171857" y="5093153"/>
          <a:ext cx="21236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126551</xdr:rowOff>
    </xdr:from>
    <xdr:to>
      <xdr:col>1</xdr:col>
      <xdr:colOff>367421</xdr:colOff>
      <xdr:row>33</xdr:row>
      <xdr:rowOff>58516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919871" y="4822376"/>
          <a:ext cx="895350" cy="579665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333375</xdr:colOff>
      <xdr:row>33</xdr:row>
      <xdr:rowOff>77247</xdr:rowOff>
    </xdr:from>
    <xdr:to>
      <xdr:col>1</xdr:col>
      <xdr:colOff>942974</xdr:colOff>
      <xdr:row>37</xdr:row>
      <xdr:rowOff>114300</xdr:rowOff>
    </xdr:to>
    <xdr:sp macro="" textlink="">
      <xdr:nvSpPr>
        <xdr:cNvPr id="20" name="CaixaDeTexto 19"/>
        <xdr:cNvSpPr txBox="1"/>
      </xdr:nvSpPr>
      <xdr:spPr>
        <a:xfrm>
          <a:off x="333375" y="5420772"/>
          <a:ext cx="2057399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200"/>
            <a:t>PP                          = 52.900 Kg</a:t>
          </a:r>
        </a:p>
        <a:p>
          <a:pPr algn="l"/>
          <a:r>
            <a:rPr lang="pt-BR" sz="1200"/>
            <a:t>Anti</a:t>
          </a:r>
          <a:r>
            <a:rPr lang="pt-BR" sz="1200" baseline="0"/>
            <a:t> Fibrilante     =   1.625 Kg</a:t>
          </a:r>
        </a:p>
        <a:p>
          <a:pPr algn="l"/>
          <a:r>
            <a:rPr lang="pt-BR" sz="1200" baseline="0"/>
            <a:t>Corante Branco   =      500 Kg</a:t>
          </a:r>
        </a:p>
      </xdr:txBody>
    </xdr:sp>
    <xdr:clientData/>
  </xdr:twoCellAnchor>
  <xdr:twoCellAnchor>
    <xdr:from>
      <xdr:col>0</xdr:col>
      <xdr:colOff>651782</xdr:colOff>
      <xdr:row>9</xdr:row>
      <xdr:rowOff>110218</xdr:rowOff>
    </xdr:from>
    <xdr:to>
      <xdr:col>0</xdr:col>
      <xdr:colOff>959304</xdr:colOff>
      <xdr:row>31</xdr:row>
      <xdr:rowOff>35379</xdr:rowOff>
    </xdr:to>
    <xdr:sp macro="" textlink="">
      <xdr:nvSpPr>
        <xdr:cNvPr id="21" name="Acabados01"/>
        <xdr:cNvSpPr>
          <a:spLocks/>
        </xdr:cNvSpPr>
      </xdr:nvSpPr>
      <xdr:spPr bwMode="auto">
        <a:xfrm rot="4638412">
          <a:off x="-890588" y="3205163"/>
          <a:ext cx="3392261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15007</xdr:colOff>
      <xdr:row>29</xdr:row>
      <xdr:rowOff>47625</xdr:rowOff>
    </xdr:from>
    <xdr:to>
      <xdr:col>7</xdr:col>
      <xdr:colOff>9525</xdr:colOff>
      <xdr:row>33</xdr:row>
      <xdr:rowOff>66675</xdr:rowOff>
    </xdr:to>
    <xdr:grpSp>
      <xdr:nvGrpSpPr>
        <xdr:cNvPr id="22" name="Processo01"/>
        <xdr:cNvGrpSpPr>
          <a:grpSpLocks/>
        </xdr:cNvGrpSpPr>
      </xdr:nvGrpSpPr>
      <xdr:grpSpPr bwMode="auto">
        <a:xfrm>
          <a:off x="5749057" y="4743450"/>
          <a:ext cx="1156568" cy="666750"/>
          <a:chOff x="1276" y="62"/>
          <a:chExt cx="90" cy="90"/>
        </a:xfrm>
      </xdr:grpSpPr>
      <xdr:sp macro="" textlink="">
        <xdr:nvSpPr>
          <xdr:cNvPr id="2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17248</xdr:colOff>
      <xdr:row>33</xdr:row>
      <xdr:rowOff>92449</xdr:rowOff>
    </xdr:from>
    <xdr:to>
      <xdr:col>7</xdr:col>
      <xdr:colOff>11757</xdr:colOff>
      <xdr:row>35</xdr:row>
      <xdr:rowOff>2242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5751298" y="5435974"/>
          <a:ext cx="115655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17329</xdr:colOff>
      <xdr:row>35</xdr:row>
      <xdr:rowOff>25773</xdr:rowOff>
    </xdr:from>
    <xdr:to>
      <xdr:col>7</xdr:col>
      <xdr:colOff>11838</xdr:colOff>
      <xdr:row>36</xdr:row>
      <xdr:rowOff>92448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5751379" y="5693148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17329</xdr:colOff>
      <xdr:row>36</xdr:row>
      <xdr:rowOff>121023</xdr:rowOff>
    </xdr:from>
    <xdr:to>
      <xdr:col>7</xdr:col>
      <xdr:colOff>11838</xdr:colOff>
      <xdr:row>38</xdr:row>
      <xdr:rowOff>25773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5751379" y="5950323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17329</xdr:colOff>
      <xdr:row>38</xdr:row>
      <xdr:rowOff>54348</xdr:rowOff>
    </xdr:from>
    <xdr:to>
      <xdr:col>7</xdr:col>
      <xdr:colOff>11838</xdr:colOff>
      <xdr:row>39</xdr:row>
      <xdr:rowOff>121023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5751379" y="6207498"/>
          <a:ext cx="11565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17329</xdr:colOff>
      <xdr:row>39</xdr:row>
      <xdr:rowOff>149598</xdr:rowOff>
    </xdr:from>
    <xdr:to>
      <xdr:col>7</xdr:col>
      <xdr:colOff>11838</xdr:colOff>
      <xdr:row>41</xdr:row>
      <xdr:rowOff>54348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5751379" y="6464673"/>
          <a:ext cx="1156559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17329</xdr:colOff>
      <xdr:row>43</xdr:row>
      <xdr:rowOff>16248</xdr:rowOff>
    </xdr:from>
    <xdr:to>
      <xdr:col>7</xdr:col>
      <xdr:colOff>11838</xdr:colOff>
      <xdr:row>45</xdr:row>
      <xdr:rowOff>9525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5751379" y="7045698"/>
          <a:ext cx="1156559" cy="3647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17330</xdr:colOff>
      <xdr:row>41</xdr:row>
      <xdr:rowOff>82923</xdr:rowOff>
    </xdr:from>
    <xdr:to>
      <xdr:col>7</xdr:col>
      <xdr:colOff>11839</xdr:colOff>
      <xdr:row>42</xdr:row>
      <xdr:rowOff>149598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5751380" y="6731373"/>
          <a:ext cx="115655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91207</xdr:colOff>
      <xdr:row>32</xdr:row>
      <xdr:rowOff>0</xdr:rowOff>
    </xdr:from>
    <xdr:to>
      <xdr:col>5</xdr:col>
      <xdr:colOff>305732</xdr:colOff>
      <xdr:row>32</xdr:row>
      <xdr:rowOff>123825</xdr:rowOff>
    </xdr:to>
    <xdr:grpSp>
      <xdr:nvGrpSpPr>
        <xdr:cNvPr id="33" name="Operador01"/>
        <xdr:cNvGrpSpPr>
          <a:grpSpLocks/>
        </xdr:cNvGrpSpPr>
      </xdr:nvGrpSpPr>
      <xdr:grpSpPr bwMode="auto">
        <a:xfrm>
          <a:off x="5825257" y="5181600"/>
          <a:ext cx="214525" cy="123825"/>
          <a:chOff x="1113" y="728"/>
          <a:chExt cx="106" cy="91"/>
        </a:xfrm>
      </xdr:grpSpPr>
      <xdr:sp macro="" textlink="">
        <xdr:nvSpPr>
          <xdr:cNvPr id="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593315</xdr:colOff>
      <xdr:row>31</xdr:row>
      <xdr:rowOff>130547</xdr:rowOff>
    </xdr:from>
    <xdr:to>
      <xdr:col>6</xdr:col>
      <xdr:colOff>240486</xdr:colOff>
      <xdr:row>33</xdr:row>
      <xdr:rowOff>11765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6327365" y="5150222"/>
          <a:ext cx="256771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10</xdr:col>
      <xdr:colOff>0</xdr:colOff>
      <xdr:row>29</xdr:row>
      <xdr:rowOff>55771</xdr:rowOff>
    </xdr:from>
    <xdr:to>
      <xdr:col>13</xdr:col>
      <xdr:colOff>9525</xdr:colOff>
      <xdr:row>33</xdr:row>
      <xdr:rowOff>74821</xdr:rowOff>
    </xdr:to>
    <xdr:grpSp>
      <xdr:nvGrpSpPr>
        <xdr:cNvPr id="37" name="Processo01"/>
        <xdr:cNvGrpSpPr>
          <a:grpSpLocks/>
        </xdr:cNvGrpSpPr>
      </xdr:nvGrpSpPr>
      <xdr:grpSpPr bwMode="auto">
        <a:xfrm>
          <a:off x="9039225" y="4751596"/>
          <a:ext cx="1838325" cy="666750"/>
          <a:chOff x="1276" y="62"/>
          <a:chExt cx="90" cy="90"/>
        </a:xfrm>
      </xdr:grpSpPr>
      <xdr:sp macro="" textlink="">
        <xdr:nvSpPr>
          <xdr:cNvPr id="3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607926</xdr:colOff>
      <xdr:row>33</xdr:row>
      <xdr:rowOff>109240</xdr:rowOff>
    </xdr:from>
    <xdr:to>
      <xdr:col>13</xdr:col>
      <xdr:colOff>9509</xdr:colOff>
      <xdr:row>34</xdr:row>
      <xdr:rowOff>149679</xdr:rowOff>
    </xdr:to>
    <xdr:sp macro="" textlink="">
      <xdr:nvSpPr>
        <xdr:cNvPr id="41" name="Text 22"/>
        <xdr:cNvSpPr txBox="1">
          <a:spLocks noChangeArrowheads="1"/>
        </xdr:cNvSpPr>
      </xdr:nvSpPr>
      <xdr:spPr bwMode="auto">
        <a:xfrm>
          <a:off x="9037551" y="5452765"/>
          <a:ext cx="1839983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9</xdr:col>
      <xdr:colOff>608020</xdr:colOff>
      <xdr:row>35</xdr:row>
      <xdr:rowOff>36161</xdr:rowOff>
    </xdr:from>
    <xdr:to>
      <xdr:col>13</xdr:col>
      <xdr:colOff>10580</xdr:colOff>
      <xdr:row>36</xdr:row>
      <xdr:rowOff>54428</xdr:rowOff>
    </xdr:to>
    <xdr:sp macro="" textlink="">
      <xdr:nvSpPr>
        <xdr:cNvPr id="42" name="Text 22"/>
        <xdr:cNvSpPr txBox="1">
          <a:spLocks noChangeArrowheads="1"/>
        </xdr:cNvSpPr>
      </xdr:nvSpPr>
      <xdr:spPr bwMode="auto">
        <a:xfrm>
          <a:off x="9037645" y="5703536"/>
          <a:ext cx="1840960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9</xdr:col>
      <xdr:colOff>608020</xdr:colOff>
      <xdr:row>36</xdr:row>
      <xdr:rowOff>137813</xdr:rowOff>
    </xdr:from>
    <xdr:to>
      <xdr:col>13</xdr:col>
      <xdr:colOff>10580</xdr:colOff>
      <xdr:row>38</xdr:row>
      <xdr:rowOff>13607</xdr:rowOff>
    </xdr:to>
    <xdr:sp macro="" textlink="">
      <xdr:nvSpPr>
        <xdr:cNvPr id="43" name="Text 22"/>
        <xdr:cNvSpPr txBox="1">
          <a:spLocks noChangeArrowheads="1"/>
        </xdr:cNvSpPr>
      </xdr:nvSpPr>
      <xdr:spPr bwMode="auto">
        <a:xfrm>
          <a:off x="9037645" y="5967113"/>
          <a:ext cx="1840960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608019</xdr:colOff>
      <xdr:row>38</xdr:row>
      <xdr:rowOff>64736</xdr:rowOff>
    </xdr:from>
    <xdr:to>
      <xdr:col>13</xdr:col>
      <xdr:colOff>10579</xdr:colOff>
      <xdr:row>39</xdr:row>
      <xdr:rowOff>122464</xdr:rowOff>
    </xdr:to>
    <xdr:sp macro="" textlink="">
      <xdr:nvSpPr>
        <xdr:cNvPr id="44" name="Text 22"/>
        <xdr:cNvSpPr txBox="1">
          <a:spLocks noChangeArrowheads="1"/>
        </xdr:cNvSpPr>
      </xdr:nvSpPr>
      <xdr:spPr bwMode="auto">
        <a:xfrm>
          <a:off x="9037644" y="6217886"/>
          <a:ext cx="1840960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9</xdr:col>
      <xdr:colOff>608020</xdr:colOff>
      <xdr:row>40</xdr:row>
      <xdr:rowOff>3103</xdr:rowOff>
    </xdr:from>
    <xdr:to>
      <xdr:col>13</xdr:col>
      <xdr:colOff>10580</xdr:colOff>
      <xdr:row>41</xdr:row>
      <xdr:rowOff>54429</xdr:rowOff>
    </xdr:to>
    <xdr:sp macro="" textlink="">
      <xdr:nvSpPr>
        <xdr:cNvPr id="45" name="Text 22"/>
        <xdr:cNvSpPr txBox="1">
          <a:spLocks noChangeArrowheads="1"/>
        </xdr:cNvSpPr>
      </xdr:nvSpPr>
      <xdr:spPr bwMode="auto">
        <a:xfrm>
          <a:off x="9037645" y="6480103"/>
          <a:ext cx="1840960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9</xdr:col>
      <xdr:colOff>608020</xdr:colOff>
      <xdr:row>43</xdr:row>
      <xdr:rowOff>26636</xdr:rowOff>
    </xdr:from>
    <xdr:to>
      <xdr:col>13</xdr:col>
      <xdr:colOff>10580</xdr:colOff>
      <xdr:row>44</xdr:row>
      <xdr:rowOff>122464</xdr:rowOff>
    </xdr:to>
    <xdr:sp macro="" textlink="">
      <xdr:nvSpPr>
        <xdr:cNvPr id="46" name="Text 22"/>
        <xdr:cNvSpPr txBox="1">
          <a:spLocks noChangeArrowheads="1"/>
        </xdr:cNvSpPr>
      </xdr:nvSpPr>
      <xdr:spPr bwMode="auto">
        <a:xfrm>
          <a:off x="9037645" y="7056086"/>
          <a:ext cx="1840960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220,7 min./dia</a:t>
          </a:r>
        </a:p>
      </xdr:txBody>
    </xdr:sp>
    <xdr:clientData/>
  </xdr:twoCellAnchor>
  <xdr:twoCellAnchor>
    <xdr:from>
      <xdr:col>9</xdr:col>
      <xdr:colOff>608021</xdr:colOff>
      <xdr:row>41</xdr:row>
      <xdr:rowOff>99715</xdr:rowOff>
    </xdr:from>
    <xdr:to>
      <xdr:col>13</xdr:col>
      <xdr:colOff>10581</xdr:colOff>
      <xdr:row>42</xdr:row>
      <xdr:rowOff>149679</xdr:rowOff>
    </xdr:to>
    <xdr:sp macro="" textlink="">
      <xdr:nvSpPr>
        <xdr:cNvPr id="47" name="Text 22"/>
        <xdr:cNvSpPr txBox="1">
          <a:spLocks noChangeArrowheads="1"/>
        </xdr:cNvSpPr>
      </xdr:nvSpPr>
      <xdr:spPr bwMode="auto">
        <a:xfrm>
          <a:off x="9037646" y="6748165"/>
          <a:ext cx="1840960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11</xdr:col>
      <xdr:colOff>42298</xdr:colOff>
      <xdr:row>31</xdr:row>
      <xdr:rowOff>157825</xdr:rowOff>
    </xdr:from>
    <xdr:to>
      <xdr:col>11</xdr:col>
      <xdr:colOff>294251</xdr:colOff>
      <xdr:row>32</xdr:row>
      <xdr:rowOff>129250</xdr:rowOff>
    </xdr:to>
    <xdr:grpSp>
      <xdr:nvGrpSpPr>
        <xdr:cNvPr id="48" name="Operador01"/>
        <xdr:cNvGrpSpPr>
          <a:grpSpLocks/>
        </xdr:cNvGrpSpPr>
      </xdr:nvGrpSpPr>
      <xdr:grpSpPr bwMode="auto">
        <a:xfrm>
          <a:off x="9691123" y="5177500"/>
          <a:ext cx="251953" cy="133350"/>
          <a:chOff x="1113" y="728"/>
          <a:chExt cx="106" cy="91"/>
        </a:xfrm>
      </xdr:grpSpPr>
      <xdr:sp macro="" textlink="">
        <xdr:nvSpPr>
          <xdr:cNvPr id="4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543672</xdr:colOff>
      <xdr:row>31</xdr:row>
      <xdr:rowOff>133731</xdr:rowOff>
    </xdr:from>
    <xdr:to>
      <xdr:col>12</xdr:col>
      <xdr:colOff>229045</xdr:colOff>
      <xdr:row>33</xdr:row>
      <xdr:rowOff>8546</xdr:rowOff>
    </xdr:to>
    <xdr:sp macro="" textlink="">
      <xdr:nvSpPr>
        <xdr:cNvPr id="51" name="Text 22"/>
        <xdr:cNvSpPr txBox="1">
          <a:spLocks noChangeArrowheads="1"/>
        </xdr:cNvSpPr>
      </xdr:nvSpPr>
      <xdr:spPr bwMode="auto">
        <a:xfrm>
          <a:off x="10192497" y="5153406"/>
          <a:ext cx="294973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1082252</xdr:colOff>
      <xdr:row>36</xdr:row>
      <xdr:rowOff>71238</xdr:rowOff>
    </xdr:from>
    <xdr:to>
      <xdr:col>3</xdr:col>
      <xdr:colOff>9057</xdr:colOff>
      <xdr:row>37</xdr:row>
      <xdr:rowOff>133576</xdr:rowOff>
    </xdr:to>
    <xdr:sp macro="" textlink="">
      <xdr:nvSpPr>
        <xdr:cNvPr id="52" name="Text 22"/>
        <xdr:cNvSpPr txBox="1">
          <a:spLocks noChangeArrowheads="1"/>
        </xdr:cNvSpPr>
      </xdr:nvSpPr>
      <xdr:spPr bwMode="auto">
        <a:xfrm>
          <a:off x="2530052" y="5900538"/>
          <a:ext cx="114613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50</xdr:row>
      <xdr:rowOff>84395</xdr:rowOff>
    </xdr:from>
    <xdr:to>
      <xdr:col>1</xdr:col>
      <xdr:colOff>949298</xdr:colOff>
      <xdr:row>58</xdr:row>
      <xdr:rowOff>151435</xdr:rowOff>
    </xdr:to>
    <xdr:pic>
      <xdr:nvPicPr>
        <xdr:cNvPr id="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399720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50</xdr:row>
      <xdr:rowOff>76200</xdr:rowOff>
    </xdr:from>
    <xdr:to>
      <xdr:col>3</xdr:col>
      <xdr:colOff>1086353</xdr:colOff>
      <xdr:row>58</xdr:row>
      <xdr:rowOff>143240</xdr:rowOff>
    </xdr:to>
    <xdr:pic>
      <xdr:nvPicPr>
        <xdr:cNvPr id="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39152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59</xdr:row>
      <xdr:rowOff>88449</xdr:rowOff>
    </xdr:from>
    <xdr:to>
      <xdr:col>3</xdr:col>
      <xdr:colOff>1093918</xdr:colOff>
      <xdr:row>68</xdr:row>
      <xdr:rowOff>30302</xdr:rowOff>
    </xdr:to>
    <xdr:pic>
      <xdr:nvPicPr>
        <xdr:cNvPr id="5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992777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108849</xdr:colOff>
      <xdr:row>50</xdr:row>
      <xdr:rowOff>81643</xdr:rowOff>
    </xdr:from>
    <xdr:to>
      <xdr:col>7</xdr:col>
      <xdr:colOff>625793</xdr:colOff>
      <xdr:row>58</xdr:row>
      <xdr:rowOff>148683</xdr:rowOff>
    </xdr:to>
    <xdr:pic>
      <xdr:nvPicPr>
        <xdr:cNvPr id="5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95199" y="839696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108866</xdr:colOff>
      <xdr:row>59</xdr:row>
      <xdr:rowOff>92531</xdr:rowOff>
    </xdr:from>
    <xdr:to>
      <xdr:col>7</xdr:col>
      <xdr:colOff>620811</xdr:colOff>
      <xdr:row>68</xdr:row>
      <xdr:rowOff>34384</xdr:rowOff>
    </xdr:to>
    <xdr:pic>
      <xdr:nvPicPr>
        <xdr:cNvPr id="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95216" y="993185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449046</xdr:colOff>
      <xdr:row>50</xdr:row>
      <xdr:rowOff>66675</xdr:rowOff>
    </xdr:from>
    <xdr:to>
      <xdr:col>13</xdr:col>
      <xdr:colOff>151392</xdr:colOff>
      <xdr:row>58</xdr:row>
      <xdr:rowOff>133715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78671" y="8382000"/>
          <a:ext cx="2140746" cy="142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136074</xdr:rowOff>
    </xdr:from>
    <xdr:to>
      <xdr:col>13</xdr:col>
      <xdr:colOff>151384</xdr:colOff>
      <xdr:row>69</xdr:row>
      <xdr:rowOff>11252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78662" y="9975399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175532</xdr:colOff>
      <xdr:row>25</xdr:row>
      <xdr:rowOff>95250</xdr:rowOff>
    </xdr:from>
    <xdr:to>
      <xdr:col>2</xdr:col>
      <xdr:colOff>729343</xdr:colOff>
      <xdr:row>28</xdr:row>
      <xdr:rowOff>83004</xdr:rowOff>
    </xdr:to>
    <xdr:grpSp>
      <xdr:nvGrpSpPr>
        <xdr:cNvPr id="60" name="VaVer01"/>
        <xdr:cNvGrpSpPr>
          <a:grpSpLocks/>
        </xdr:cNvGrpSpPr>
      </xdr:nvGrpSpPr>
      <xdr:grpSpPr bwMode="auto">
        <a:xfrm>
          <a:off x="2709182" y="4143375"/>
          <a:ext cx="553811" cy="473529"/>
          <a:chOff x="1367" y="606"/>
          <a:chExt cx="190" cy="124"/>
        </a:xfrm>
      </xdr:grpSpPr>
      <xdr:sp macro="" textlink="">
        <xdr:nvSpPr>
          <xdr:cNvPr id="6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148286</xdr:colOff>
      <xdr:row>25</xdr:row>
      <xdr:rowOff>137433</xdr:rowOff>
    </xdr:from>
    <xdr:to>
      <xdr:col>6</xdr:col>
      <xdr:colOff>162274</xdr:colOff>
      <xdr:row>28</xdr:row>
      <xdr:rowOff>123826</xdr:rowOff>
    </xdr:to>
    <xdr:grpSp>
      <xdr:nvGrpSpPr>
        <xdr:cNvPr id="66" name="VaVer01"/>
        <xdr:cNvGrpSpPr>
          <a:grpSpLocks/>
        </xdr:cNvGrpSpPr>
      </xdr:nvGrpSpPr>
      <xdr:grpSpPr bwMode="auto">
        <a:xfrm>
          <a:off x="5882336" y="4185558"/>
          <a:ext cx="623588" cy="472168"/>
          <a:chOff x="1367" y="606"/>
          <a:chExt cx="190" cy="124"/>
        </a:xfrm>
      </xdr:grpSpPr>
      <xdr:sp macro="" textlink="">
        <xdr:nvSpPr>
          <xdr:cNvPr id="6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270820</xdr:colOff>
      <xdr:row>25</xdr:row>
      <xdr:rowOff>137422</xdr:rowOff>
    </xdr:from>
    <xdr:to>
      <xdr:col>11</xdr:col>
      <xdr:colOff>285104</xdr:colOff>
      <xdr:row>28</xdr:row>
      <xdr:rowOff>125176</xdr:rowOff>
    </xdr:to>
    <xdr:grpSp>
      <xdr:nvGrpSpPr>
        <xdr:cNvPr id="72" name="VaVer01"/>
        <xdr:cNvGrpSpPr>
          <a:grpSpLocks/>
        </xdr:cNvGrpSpPr>
      </xdr:nvGrpSpPr>
      <xdr:grpSpPr bwMode="auto">
        <a:xfrm>
          <a:off x="9310045" y="4185547"/>
          <a:ext cx="623884" cy="473529"/>
          <a:chOff x="1367" y="606"/>
          <a:chExt cx="190" cy="124"/>
        </a:xfrm>
      </xdr:grpSpPr>
      <xdr:sp macro="" textlink="">
        <xdr:nvSpPr>
          <xdr:cNvPr id="7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309564</xdr:colOff>
      <xdr:row>7</xdr:row>
      <xdr:rowOff>740</xdr:rowOff>
    </xdr:from>
    <xdr:to>
      <xdr:col>12</xdr:col>
      <xdr:colOff>255487</xdr:colOff>
      <xdr:row>29</xdr:row>
      <xdr:rowOff>55771</xdr:rowOff>
    </xdr:to>
    <xdr:cxnSp macro="">
      <xdr:nvCxnSpPr>
        <xdr:cNvPr id="78" name="Conector de seta reta 263"/>
        <xdr:cNvCxnSpPr>
          <a:cxnSpLocks noChangeShapeType="1"/>
          <a:stCxn id="203" idx="2"/>
          <a:endCxn id="40" idx="0"/>
        </xdr:cNvCxnSpPr>
      </xdr:nvCxnSpPr>
      <xdr:spPr bwMode="auto">
        <a:xfrm rot="5400000">
          <a:off x="8475085" y="2712769"/>
          <a:ext cx="3522131" cy="55552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593292</xdr:colOff>
      <xdr:row>7</xdr:row>
      <xdr:rowOff>739</xdr:rowOff>
    </xdr:from>
    <xdr:to>
      <xdr:col>12</xdr:col>
      <xdr:colOff>255487</xdr:colOff>
      <xdr:row>29</xdr:row>
      <xdr:rowOff>47624</xdr:rowOff>
    </xdr:to>
    <xdr:cxnSp macro="">
      <xdr:nvCxnSpPr>
        <xdr:cNvPr id="79" name="Conector de seta reta 263"/>
        <xdr:cNvCxnSpPr>
          <a:cxnSpLocks noChangeShapeType="1"/>
          <a:stCxn id="203" idx="2"/>
          <a:endCxn id="25" idx="0"/>
        </xdr:cNvCxnSpPr>
      </xdr:nvCxnSpPr>
      <xdr:spPr bwMode="auto">
        <a:xfrm rot="5400000">
          <a:off x="6663634" y="893172"/>
          <a:ext cx="3513985" cy="418657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572878</xdr:colOff>
      <xdr:row>7</xdr:row>
      <xdr:rowOff>739</xdr:rowOff>
    </xdr:from>
    <xdr:to>
      <xdr:col>12</xdr:col>
      <xdr:colOff>255487</xdr:colOff>
      <xdr:row>28</xdr:row>
      <xdr:rowOff>151039</xdr:rowOff>
    </xdr:to>
    <xdr:cxnSp macro="">
      <xdr:nvCxnSpPr>
        <xdr:cNvPr id="80" name="Conector de seta reta 263"/>
        <xdr:cNvCxnSpPr>
          <a:cxnSpLocks noChangeShapeType="1"/>
          <a:stCxn id="203" idx="2"/>
          <a:endCxn id="5" idx="0"/>
        </xdr:cNvCxnSpPr>
      </xdr:nvCxnSpPr>
      <xdr:spPr bwMode="auto">
        <a:xfrm rot="5400000">
          <a:off x="5082482" y="-746490"/>
          <a:ext cx="3455475" cy="74073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256299</xdr:colOff>
      <xdr:row>19</xdr:row>
      <xdr:rowOff>68035</xdr:rowOff>
    </xdr:from>
    <xdr:to>
      <xdr:col>8</xdr:col>
      <xdr:colOff>478038</xdr:colOff>
      <xdr:row>33</xdr:row>
      <xdr:rowOff>122172</xdr:rowOff>
    </xdr:to>
    <xdr:grpSp>
      <xdr:nvGrpSpPr>
        <xdr:cNvPr id="81" name="Empurrado01"/>
        <xdr:cNvGrpSpPr>
          <a:grpSpLocks/>
        </xdr:cNvGrpSpPr>
      </xdr:nvGrpSpPr>
      <xdr:grpSpPr bwMode="auto">
        <a:xfrm rot="2749279" flipV="1">
          <a:off x="7026650" y="4194284"/>
          <a:ext cx="2321087" cy="221739"/>
          <a:chOff x="1223" y="590"/>
          <a:chExt cx="238" cy="57"/>
        </a:xfrm>
      </xdr:grpSpPr>
      <xdr:sp macro="" textlink="">
        <xdr:nvSpPr>
          <xdr:cNvPr id="8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703452</xdr:colOff>
      <xdr:row>21</xdr:row>
      <xdr:rowOff>61821</xdr:rowOff>
    </xdr:from>
    <xdr:to>
      <xdr:col>8</xdr:col>
      <xdr:colOff>446277</xdr:colOff>
      <xdr:row>24</xdr:row>
      <xdr:rowOff>157071</xdr:rowOff>
    </xdr:to>
    <xdr:grpSp>
      <xdr:nvGrpSpPr>
        <xdr:cNvPr id="88" name="Estoque01"/>
        <xdr:cNvGrpSpPr>
          <a:grpSpLocks/>
        </xdr:cNvGrpSpPr>
      </xdr:nvGrpSpPr>
      <xdr:grpSpPr bwMode="auto">
        <a:xfrm>
          <a:off x="7599552" y="3462246"/>
          <a:ext cx="666750" cy="581025"/>
          <a:chOff x="1472" y="116"/>
          <a:chExt cx="66" cy="74"/>
        </a:xfrm>
      </xdr:grpSpPr>
      <xdr:sp macro="" textlink="">
        <xdr:nvSpPr>
          <xdr:cNvPr id="8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37"/>
          <xdr:cNvSpPr>
            <a:spLocks noChangeArrowheads="1" noChangeShapeType="1" noTextEdit="1"/>
          </xdr:cNvSpPr>
        </xdr:nvSpPr>
        <xdr:spPr bwMode="auto">
          <a:xfrm>
            <a:off x="1495" y="147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76200</xdr:colOff>
      <xdr:row>25</xdr:row>
      <xdr:rowOff>34599</xdr:rowOff>
    </xdr:from>
    <xdr:to>
      <xdr:col>9</xdr:col>
      <xdr:colOff>504825</xdr:colOff>
      <xdr:row>27</xdr:row>
      <xdr:rowOff>142875</xdr:rowOff>
    </xdr:to>
    <xdr:sp macro="" textlink="">
      <xdr:nvSpPr>
        <xdr:cNvPr id="91" name="CaixaDeTexto 90"/>
        <xdr:cNvSpPr txBox="1"/>
      </xdr:nvSpPr>
      <xdr:spPr>
        <a:xfrm>
          <a:off x="6972300" y="4082724"/>
          <a:ext cx="1962150" cy="432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/>
            <a:t>polipropileno</a:t>
          </a:r>
          <a:r>
            <a:rPr lang="pt-BR" sz="900" baseline="0"/>
            <a:t>  H193 = 3.900 Kg</a:t>
          </a:r>
        </a:p>
        <a:p>
          <a:pPr algn="ctr"/>
          <a:r>
            <a:rPr lang="pt-BR" sz="900" baseline="0"/>
            <a:t>polipropileno BC818 = 2.125 kG</a:t>
          </a:r>
          <a:endParaRPr lang="pt-BR" sz="900"/>
        </a:p>
      </xdr:txBody>
    </xdr:sp>
    <xdr:clientData/>
  </xdr:twoCellAnchor>
  <xdr:twoCellAnchor>
    <xdr:from>
      <xdr:col>3</xdr:col>
      <xdr:colOff>123825</xdr:colOff>
      <xdr:row>30</xdr:row>
      <xdr:rowOff>0</xdr:rowOff>
    </xdr:from>
    <xdr:to>
      <xdr:col>4</xdr:col>
      <xdr:colOff>590551</xdr:colOff>
      <xdr:row>44</xdr:row>
      <xdr:rowOff>86705</xdr:rowOff>
    </xdr:to>
    <xdr:grpSp>
      <xdr:nvGrpSpPr>
        <xdr:cNvPr id="92" name="Grupo 91"/>
        <xdr:cNvGrpSpPr/>
      </xdr:nvGrpSpPr>
      <xdr:grpSpPr>
        <a:xfrm>
          <a:off x="3790950" y="4857750"/>
          <a:ext cx="1885951" cy="2448905"/>
          <a:chOff x="190499" y="161925"/>
          <a:chExt cx="1885951" cy="2448905"/>
        </a:xfrm>
      </xdr:grpSpPr>
      <xdr:grpSp>
        <xdr:nvGrpSpPr>
          <xdr:cNvPr id="93" name="Grupo 141"/>
          <xdr:cNvGrpSpPr/>
        </xdr:nvGrpSpPr>
        <xdr:grpSpPr>
          <a:xfrm>
            <a:off x="190499" y="970068"/>
            <a:ext cx="1885950" cy="887306"/>
            <a:chOff x="190500" y="665268"/>
            <a:chExt cx="1804056" cy="887306"/>
          </a:xfrm>
        </xdr:grpSpPr>
        <xdr:sp macro="" textlink="">
          <xdr:nvSpPr>
            <xdr:cNvPr id="122" name="CaixaDeTexto 121"/>
            <xdr:cNvSpPr txBox="1"/>
          </xdr:nvSpPr>
          <xdr:spPr>
            <a:xfrm>
              <a:off x="190500" y="1017693"/>
              <a:ext cx="501978" cy="534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  <xdr:grpSp>
          <xdr:nvGrpSpPr>
            <xdr:cNvPr id="123" name="Empurrado01"/>
            <xdr:cNvGrpSpPr>
              <a:grpSpLocks/>
            </xdr:cNvGrpSpPr>
          </xdr:nvGrpSpPr>
          <xdr:grpSpPr bwMode="auto">
            <a:xfrm flipV="1">
              <a:off x="201996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138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9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0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1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2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3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24" name="Estoque01"/>
            <xdr:cNvGrpSpPr>
              <a:grpSpLocks/>
            </xdr:cNvGrpSpPr>
          </xdr:nvGrpSpPr>
          <xdr:grpSpPr bwMode="auto">
            <a:xfrm>
              <a:off x="270709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36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7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grpSp>
          <xdr:nvGrpSpPr>
            <xdr:cNvPr id="125" name="Empurrado01"/>
            <xdr:cNvGrpSpPr>
              <a:grpSpLocks/>
            </xdr:cNvGrpSpPr>
          </xdr:nvGrpSpPr>
          <xdr:grpSpPr bwMode="auto">
            <a:xfrm flipV="1">
              <a:off x="1540203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30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1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2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3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4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5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26" name="Estoque01"/>
            <xdr:cNvGrpSpPr>
              <a:grpSpLocks/>
            </xdr:cNvGrpSpPr>
          </xdr:nvGrpSpPr>
          <xdr:grpSpPr bwMode="auto">
            <a:xfrm>
              <a:off x="1568778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28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9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27" name="CaixaDeTexto 126"/>
            <xdr:cNvSpPr txBox="1"/>
          </xdr:nvSpPr>
          <xdr:spPr>
            <a:xfrm>
              <a:off x="1492578" y="1017694"/>
              <a:ext cx="501978" cy="3619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</xdr:grpSp>
      <xdr:grpSp>
        <xdr:nvGrpSpPr>
          <xdr:cNvPr id="94" name="Grupo 90"/>
          <xdr:cNvGrpSpPr/>
        </xdr:nvGrpSpPr>
        <xdr:grpSpPr>
          <a:xfrm>
            <a:off x="657225" y="161925"/>
            <a:ext cx="914474" cy="2448905"/>
            <a:chOff x="2247900" y="3343275"/>
            <a:chExt cx="914474" cy="2448905"/>
          </a:xfrm>
        </xdr:grpSpPr>
        <xdr:sp macro="" textlink="">
          <xdr:nvSpPr>
            <xdr:cNvPr id="95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6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7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8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99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119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0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1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00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01" name="Empilhadeira01"/>
            <xdr:cNvGrpSpPr>
              <a:grpSpLocks/>
            </xdr:cNvGrpSpPr>
          </xdr:nvGrpSpPr>
          <xdr:grpSpPr bwMode="auto">
            <a:xfrm>
              <a:off x="2845151" y="3703950"/>
              <a:ext cx="285751" cy="257174"/>
              <a:chOff x="1619" y="961"/>
              <a:chExt cx="71" cy="65"/>
            </a:xfrm>
          </xdr:grpSpPr>
          <xdr:sp macro="" textlink="">
            <xdr:nvSpPr>
              <xdr:cNvPr id="11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8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02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3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4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05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10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06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7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8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161925</xdr:colOff>
      <xdr:row>32</xdr:row>
      <xdr:rowOff>19050</xdr:rowOff>
    </xdr:from>
    <xdr:to>
      <xdr:col>9</xdr:col>
      <xdr:colOff>457199</xdr:colOff>
      <xdr:row>40</xdr:row>
      <xdr:rowOff>47624</xdr:rowOff>
    </xdr:to>
    <xdr:grpSp>
      <xdr:nvGrpSpPr>
        <xdr:cNvPr id="144" name="Grupo 143"/>
        <xdr:cNvGrpSpPr/>
      </xdr:nvGrpSpPr>
      <xdr:grpSpPr>
        <a:xfrm>
          <a:off x="7058025" y="5200650"/>
          <a:ext cx="1828799" cy="1323974"/>
          <a:chOff x="3343275" y="228600"/>
          <a:chExt cx="1828799" cy="1323974"/>
        </a:xfrm>
      </xdr:grpSpPr>
      <xdr:sp macro="" textlink="">
        <xdr:nvSpPr>
          <xdr:cNvPr id="145" name="CaixaDeTexto 144"/>
          <xdr:cNvSpPr txBox="1"/>
        </xdr:nvSpPr>
        <xdr:spPr>
          <a:xfrm>
            <a:off x="3343275" y="1017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146" name="Empurrado01"/>
          <xdr:cNvGrpSpPr>
            <a:grpSpLocks/>
          </xdr:cNvGrpSpPr>
        </xdr:nvGrpSpPr>
        <xdr:grpSpPr bwMode="auto">
          <a:xfrm flipV="1">
            <a:off x="3354771" y="803382"/>
            <a:ext cx="433332" cy="128587"/>
            <a:chOff x="1223" y="590"/>
            <a:chExt cx="238" cy="57"/>
          </a:xfrm>
        </xdr:grpSpPr>
        <xdr:sp macro="" textlink="">
          <xdr:nvSpPr>
            <xdr:cNvPr id="183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4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5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6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7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8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47" name="Estoque01"/>
          <xdr:cNvGrpSpPr>
            <a:grpSpLocks/>
          </xdr:cNvGrpSpPr>
        </xdr:nvGrpSpPr>
        <xdr:grpSpPr bwMode="auto">
          <a:xfrm>
            <a:off x="3423484" y="665268"/>
            <a:ext cx="288419" cy="329293"/>
            <a:chOff x="1472" y="116"/>
            <a:chExt cx="66" cy="74"/>
          </a:xfrm>
        </xdr:grpSpPr>
        <xdr:sp macro="" textlink="">
          <xdr:nvSpPr>
            <xdr:cNvPr id="181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2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148" name="Empurrado01"/>
          <xdr:cNvGrpSpPr>
            <a:grpSpLocks/>
          </xdr:cNvGrpSpPr>
        </xdr:nvGrpSpPr>
        <xdr:grpSpPr bwMode="auto">
          <a:xfrm flipV="1">
            <a:off x="4692977" y="808143"/>
            <a:ext cx="479097" cy="172931"/>
            <a:chOff x="1223" y="590"/>
            <a:chExt cx="238" cy="57"/>
          </a:xfrm>
        </xdr:grpSpPr>
        <xdr:sp macro="" textlink="">
          <xdr:nvSpPr>
            <xdr:cNvPr id="17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49" name="Estoque01"/>
          <xdr:cNvGrpSpPr>
            <a:grpSpLocks/>
          </xdr:cNvGrpSpPr>
        </xdr:nvGrpSpPr>
        <xdr:grpSpPr bwMode="auto">
          <a:xfrm>
            <a:off x="4740603" y="665269"/>
            <a:ext cx="288419" cy="329293"/>
            <a:chOff x="1472" y="116"/>
            <a:chExt cx="66" cy="74"/>
          </a:xfrm>
        </xdr:grpSpPr>
        <xdr:sp macro="" textlink="">
          <xdr:nvSpPr>
            <xdr:cNvPr id="173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4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150" name="CaixaDeTexto 149"/>
          <xdr:cNvSpPr txBox="1"/>
        </xdr:nvSpPr>
        <xdr:spPr>
          <a:xfrm>
            <a:off x="4645353" y="1017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151" name="Grupo 118"/>
          <xdr:cNvGrpSpPr/>
        </xdr:nvGrpSpPr>
        <xdr:grpSpPr>
          <a:xfrm>
            <a:off x="3797628" y="228600"/>
            <a:ext cx="866850" cy="1285875"/>
            <a:chOff x="5407353" y="3705225"/>
            <a:chExt cx="866850" cy="1285875"/>
          </a:xfrm>
        </xdr:grpSpPr>
        <xdr:grpSp>
          <xdr:nvGrpSpPr>
            <xdr:cNvPr id="152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170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1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2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53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54" name="Empilhadeira01"/>
            <xdr:cNvGrpSpPr>
              <a:grpSpLocks/>
            </xdr:cNvGrpSpPr>
          </xdr:nvGrpSpPr>
          <xdr:grpSpPr bwMode="auto">
            <a:xfrm>
              <a:off x="5959826" y="4065898"/>
              <a:ext cx="285751" cy="257174"/>
              <a:chOff x="1619" y="961"/>
              <a:chExt cx="71" cy="65"/>
            </a:xfrm>
          </xdr:grpSpPr>
          <xdr:sp macro="" textlink="">
            <xdr:nvSpPr>
              <xdr:cNvPr id="162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3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4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5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6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7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8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9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55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56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57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58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160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1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59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47625</xdr:colOff>
      <xdr:row>15</xdr:row>
      <xdr:rowOff>85725</xdr:rowOff>
    </xdr:from>
    <xdr:to>
      <xdr:col>0</xdr:col>
      <xdr:colOff>1389289</xdr:colOff>
      <xdr:row>21</xdr:row>
      <xdr:rowOff>121103</xdr:rowOff>
    </xdr:to>
    <xdr:grpSp>
      <xdr:nvGrpSpPr>
        <xdr:cNvPr id="190" name="Caminhao01"/>
        <xdr:cNvGrpSpPr>
          <a:grpSpLocks/>
        </xdr:cNvGrpSpPr>
      </xdr:nvGrpSpPr>
      <xdr:grpSpPr bwMode="auto">
        <a:xfrm>
          <a:off x="47625" y="2514600"/>
          <a:ext cx="1341664" cy="1006928"/>
          <a:chOff x="1029" y="32"/>
          <a:chExt cx="85" cy="52"/>
        </a:xfrm>
      </xdr:grpSpPr>
      <xdr:sp macro="" textlink="">
        <xdr:nvSpPr>
          <xdr:cNvPr id="191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2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5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6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114300</xdr:colOff>
      <xdr:row>17</xdr:row>
      <xdr:rowOff>20411</xdr:rowOff>
    </xdr:from>
    <xdr:to>
      <xdr:col>0</xdr:col>
      <xdr:colOff>933450</xdr:colOff>
      <xdr:row>18</xdr:row>
      <xdr:rowOff>80282</xdr:rowOff>
    </xdr:to>
    <xdr:sp macro="" textlink="">
      <xdr:nvSpPr>
        <xdr:cNvPr id="197" name="Text 22"/>
        <xdr:cNvSpPr txBox="1">
          <a:spLocks noChangeArrowheads="1"/>
        </xdr:cNvSpPr>
      </xdr:nvSpPr>
      <xdr:spPr bwMode="auto">
        <a:xfrm>
          <a:off x="114300" y="277313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oneCellAnchor>
    <xdr:from>
      <xdr:col>10</xdr:col>
      <xdr:colOff>476250</xdr:colOff>
      <xdr:row>16</xdr:row>
      <xdr:rowOff>19050</xdr:rowOff>
    </xdr:from>
    <xdr:ext cx="1360714" cy="525107"/>
    <xdr:sp macro="" textlink="">
      <xdr:nvSpPr>
        <xdr:cNvPr id="198" name="CaixaDeTexto 197"/>
        <xdr:cNvSpPr txBox="1"/>
      </xdr:nvSpPr>
      <xdr:spPr>
        <a:xfrm>
          <a:off x="9515475" y="2609850"/>
          <a:ext cx="1360714" cy="52510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  <xdr:twoCellAnchor>
    <xdr:from>
      <xdr:col>0</xdr:col>
      <xdr:colOff>133351</xdr:colOff>
      <xdr:row>0</xdr:row>
      <xdr:rowOff>114299</xdr:rowOff>
    </xdr:from>
    <xdr:to>
      <xdr:col>22</xdr:col>
      <xdr:colOff>600075</xdr:colOff>
      <xdr:row>14</xdr:row>
      <xdr:rowOff>38099</xdr:rowOff>
    </xdr:to>
    <xdr:grpSp>
      <xdr:nvGrpSpPr>
        <xdr:cNvPr id="199" name="Grupo 198"/>
        <xdr:cNvGrpSpPr/>
      </xdr:nvGrpSpPr>
      <xdr:grpSpPr>
        <a:xfrm>
          <a:off x="133351" y="114299"/>
          <a:ext cx="17487899" cy="2190750"/>
          <a:chOff x="250371" y="163286"/>
          <a:chExt cx="23227393" cy="2034268"/>
        </a:xfrm>
      </xdr:grpSpPr>
      <xdr:grpSp>
        <xdr:nvGrpSpPr>
          <xdr:cNvPr id="200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225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26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01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223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24" name="Text 22"/>
            <xdr:cNvSpPr txBox="1">
              <a:spLocks noChangeArrowheads="1"/>
            </xdr:cNvSpPr>
          </xdr:nvSpPr>
          <xdr:spPr bwMode="auto">
            <a:xfrm>
              <a:off x="1100" y="333"/>
              <a:ext cx="60" cy="1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TAPETES</a:t>
              </a:r>
              <a:r>
                <a:rPr lang="pt-BR" sz="1400" b="0" i="0" u="none" strike="noStrik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SÃO CARLOS</a:t>
              </a:r>
              <a:endParaRPr lang="pt-BR" sz="14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02" name="CaixaDeTexto 201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03" name="CaixaDeTexto 202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04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05" name="CaixaDeTexto 204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06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07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08" name="CaixaDeTexto 207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09" name="CaixaDeTexto 208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10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220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21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22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Família 1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11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126,1638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12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13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14" name="CaixaDeTexto 213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15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6" name="CaixaDeTexto 215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17" name="Conector angulado 477"/>
          <xdr:cNvCxnSpPr>
            <a:stCxn id="205" idx="2"/>
            <a:endCxn id="225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8" name="CaixaDeTexto 217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19" name="CaixaDeTexto 218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19</xdr:col>
      <xdr:colOff>476250</xdr:colOff>
      <xdr:row>11</xdr:row>
      <xdr:rowOff>28575</xdr:rowOff>
    </xdr:from>
    <xdr:to>
      <xdr:col>22</xdr:col>
      <xdr:colOff>514350</xdr:colOff>
      <xdr:row>12</xdr:row>
      <xdr:rowOff>47625</xdr:rowOff>
    </xdr:to>
    <xdr:sp macro="" textlink="">
      <xdr:nvSpPr>
        <xdr:cNvPr id="227" name="Text 22"/>
        <xdr:cNvSpPr txBox="1">
          <a:spLocks noChangeArrowheads="1"/>
        </xdr:cNvSpPr>
      </xdr:nvSpPr>
      <xdr:spPr bwMode="auto">
        <a:xfrm>
          <a:off x="15411450" y="1800225"/>
          <a:ext cx="2124075" cy="2000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 bobinas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225381</xdr:colOff>
      <xdr:row>24</xdr:row>
      <xdr:rowOff>81525</xdr:rowOff>
    </xdr:from>
    <xdr:to>
      <xdr:col>20</xdr:col>
      <xdr:colOff>402372</xdr:colOff>
      <xdr:row>26</xdr:row>
      <xdr:rowOff>62475</xdr:rowOff>
    </xdr:to>
    <xdr:sp macro="" textlink="">
      <xdr:nvSpPr>
        <xdr:cNvPr id="250" name="Acabados01"/>
        <xdr:cNvSpPr>
          <a:spLocks/>
        </xdr:cNvSpPr>
      </xdr:nvSpPr>
      <xdr:spPr bwMode="auto">
        <a:xfrm rot="19095433">
          <a:off x="11093406" y="3967725"/>
          <a:ext cx="5006166" cy="30480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194566</xdr:colOff>
      <xdr:row>23</xdr:row>
      <xdr:rowOff>112941</xdr:rowOff>
    </xdr:from>
    <xdr:to>
      <xdr:col>17</xdr:col>
      <xdr:colOff>678979</xdr:colOff>
      <xdr:row>28</xdr:row>
      <xdr:rowOff>112939</xdr:rowOff>
    </xdr:to>
    <xdr:grpSp>
      <xdr:nvGrpSpPr>
        <xdr:cNvPr id="251" name="Caminhao01"/>
        <xdr:cNvGrpSpPr>
          <a:grpSpLocks/>
        </xdr:cNvGrpSpPr>
      </xdr:nvGrpSpPr>
      <xdr:grpSpPr bwMode="auto">
        <a:xfrm>
          <a:off x="12948541" y="3837216"/>
          <a:ext cx="1246413" cy="809623"/>
          <a:chOff x="1029" y="32"/>
          <a:chExt cx="85" cy="52"/>
        </a:xfrm>
      </xdr:grpSpPr>
      <xdr:sp macro="" textlink="">
        <xdr:nvSpPr>
          <xdr:cNvPr id="284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6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8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9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247846</xdr:colOff>
      <xdr:row>37</xdr:row>
      <xdr:rowOff>159064</xdr:rowOff>
    </xdr:from>
    <xdr:to>
      <xdr:col>14</xdr:col>
      <xdr:colOff>304800</xdr:colOff>
      <xdr:row>39</xdr:row>
      <xdr:rowOff>104776</xdr:rowOff>
    </xdr:to>
    <xdr:sp macro="" textlink="">
      <xdr:nvSpPr>
        <xdr:cNvPr id="259" name="CaixaDeTexto 258"/>
        <xdr:cNvSpPr txBox="1"/>
      </xdr:nvSpPr>
      <xdr:spPr>
        <a:xfrm>
          <a:off x="11115871" y="6150289"/>
          <a:ext cx="666554" cy="269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Bobina</a:t>
          </a:r>
        </a:p>
      </xdr:txBody>
    </xdr:sp>
    <xdr:clientData/>
  </xdr:twoCellAnchor>
  <xdr:twoCellAnchor>
    <xdr:from>
      <xdr:col>13</xdr:col>
      <xdr:colOff>320431</xdr:colOff>
      <xdr:row>33</xdr:row>
      <xdr:rowOff>138058</xdr:rowOff>
    </xdr:from>
    <xdr:to>
      <xdr:col>14</xdr:col>
      <xdr:colOff>247666</xdr:colOff>
      <xdr:row>37</xdr:row>
      <xdr:rowOff>156618</xdr:rowOff>
    </xdr:to>
    <xdr:grpSp>
      <xdr:nvGrpSpPr>
        <xdr:cNvPr id="271" name="Estoque01"/>
        <xdr:cNvGrpSpPr>
          <a:grpSpLocks/>
        </xdr:cNvGrpSpPr>
      </xdr:nvGrpSpPr>
      <xdr:grpSpPr bwMode="auto">
        <a:xfrm>
          <a:off x="11188456" y="5481583"/>
          <a:ext cx="536835" cy="666260"/>
          <a:chOff x="1450" y="116"/>
          <a:chExt cx="66" cy="74"/>
        </a:xfrm>
      </xdr:grpSpPr>
      <xdr:sp macro="" textlink="">
        <xdr:nvSpPr>
          <xdr:cNvPr id="272" name="AutoShape 736"/>
          <xdr:cNvSpPr>
            <a:spLocks noChangeArrowheads="1"/>
          </xdr:cNvSpPr>
        </xdr:nvSpPr>
        <xdr:spPr bwMode="auto">
          <a:xfrm>
            <a:off x="1450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3" name="WordArt 737"/>
          <xdr:cNvSpPr>
            <a:spLocks noChangeArrowheads="1" noChangeShapeType="1" noTextEdit="1"/>
          </xdr:cNvSpPr>
        </xdr:nvSpPr>
        <xdr:spPr bwMode="auto">
          <a:xfrm>
            <a:off x="1473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16</xdr:col>
      <xdr:colOff>238125</xdr:colOff>
      <xdr:row>25</xdr:row>
      <xdr:rowOff>9525</xdr:rowOff>
    </xdr:from>
    <xdr:to>
      <xdr:col>17</xdr:col>
      <xdr:colOff>295275</xdr:colOff>
      <xdr:row>26</xdr:row>
      <xdr:rowOff>69396</xdr:rowOff>
    </xdr:to>
    <xdr:sp macro="" textlink="">
      <xdr:nvSpPr>
        <xdr:cNvPr id="249" name="Text 22"/>
        <xdr:cNvSpPr txBox="1">
          <a:spLocks noChangeArrowheads="1"/>
        </xdr:cNvSpPr>
      </xdr:nvSpPr>
      <xdr:spPr bwMode="auto">
        <a:xfrm>
          <a:off x="12992100" y="4057650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8"/>
            <a:ext cx="132" cy="110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-13041" y="556"/>
            <a:ext cx="16500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33"/>
  <sheetViews>
    <sheetView showGridLines="0" tabSelected="1" zoomScale="85" zoomScaleNormal="85" workbookViewId="0"/>
  </sheetViews>
  <sheetFormatPr defaultRowHeight="15"/>
  <cols>
    <col min="1" max="1" width="9.7109375" style="31" customWidth="1"/>
    <col min="2" max="2" width="15.5703125" style="31" customWidth="1"/>
    <col min="3" max="3" width="7.5703125" style="31" bestFit="1" customWidth="1"/>
    <col min="4" max="4" width="13.28515625" style="31" bestFit="1" customWidth="1"/>
    <col min="5" max="5" width="16.85546875" style="31" bestFit="1" customWidth="1"/>
    <col min="6" max="6" width="23" style="31" customWidth="1"/>
    <col min="7" max="7" width="16.42578125" style="31" customWidth="1"/>
    <col min="8" max="8" width="15.85546875" style="31" customWidth="1"/>
    <col min="9" max="9" width="3.85546875" style="31" customWidth="1"/>
    <col min="10" max="10" width="7.7109375" style="31" customWidth="1"/>
    <col min="11" max="11" width="1.7109375" style="31" customWidth="1"/>
    <col min="12" max="12" width="7.7109375" style="31" customWidth="1"/>
    <col min="13" max="13" width="9.140625" style="31"/>
    <col min="14" max="14" width="24.28515625" style="31" bestFit="1" customWidth="1"/>
    <col min="15" max="15" width="21.140625" style="31" bestFit="1" customWidth="1"/>
    <col min="16" max="16" width="15.42578125" style="31" bestFit="1" customWidth="1"/>
    <col min="17" max="17" width="18.7109375" style="31" bestFit="1" customWidth="1"/>
    <col min="18" max="18" width="16.85546875" style="31" bestFit="1" customWidth="1"/>
    <col min="19" max="16384" width="9.140625" style="31"/>
  </cols>
  <sheetData>
    <row r="1" spans="2:19" ht="3.75" customHeight="1"/>
    <row r="2" spans="2:19" ht="13.5" customHeight="1">
      <c r="F2" s="33" t="s">
        <v>138</v>
      </c>
      <c r="G2" s="34">
        <v>1</v>
      </c>
      <c r="N2" s="277" t="s">
        <v>120</v>
      </c>
      <c r="O2" s="277"/>
      <c r="P2" s="35" t="s">
        <v>121</v>
      </c>
      <c r="Q2" s="36"/>
      <c r="R2" s="36"/>
    </row>
    <row r="3" spans="2:19" ht="12" customHeight="1">
      <c r="C3" s="277" t="s">
        <v>122</v>
      </c>
      <c r="D3" s="277"/>
      <c r="M3" s="37" t="s">
        <v>113</v>
      </c>
      <c r="N3" s="37" t="s">
        <v>123</v>
      </c>
      <c r="O3" s="37" t="s">
        <v>124</v>
      </c>
      <c r="P3" s="37" t="s">
        <v>125</v>
      </c>
      <c r="Q3" s="37" t="s">
        <v>126</v>
      </c>
      <c r="R3" s="37" t="s">
        <v>127</v>
      </c>
    </row>
    <row r="4" spans="2:19" ht="30.75" customHeight="1">
      <c r="B4" s="38" t="s">
        <v>128</v>
      </c>
      <c r="C4" s="38" t="s">
        <v>89</v>
      </c>
      <c r="D4" s="38" t="s">
        <v>90</v>
      </c>
      <c r="E4" s="38" t="s">
        <v>129</v>
      </c>
      <c r="F4" s="38" t="s">
        <v>130</v>
      </c>
      <c r="G4" s="38" t="s">
        <v>131</v>
      </c>
      <c r="H4" s="38" t="s">
        <v>132</v>
      </c>
      <c r="M4" s="22" t="s">
        <v>38</v>
      </c>
      <c r="N4" s="23">
        <f>O4/P4</f>
        <v>0.11621871612500227</v>
      </c>
      <c r="O4" s="57">
        <f>$H$28*P4</f>
        <v>195.13122437387881</v>
      </c>
      <c r="P4" s="24">
        <v>1679</v>
      </c>
      <c r="Q4" s="24">
        <v>76076</v>
      </c>
      <c r="R4" s="23">
        <f>P4/Q4</f>
        <v>2.2070035227929965E-2</v>
      </c>
    </row>
    <row r="5" spans="2:19">
      <c r="B5" s="32" t="s">
        <v>162</v>
      </c>
      <c r="C5" s="40">
        <v>80</v>
      </c>
      <c r="D5" s="40">
        <v>350000</v>
      </c>
      <c r="E5" s="41">
        <f>(((C5)*D5)*0.01*0.01)*2</f>
        <v>5600</v>
      </c>
      <c r="F5" s="28">
        <v>1515.15</v>
      </c>
      <c r="G5" s="42">
        <f t="shared" ref="G5:G27" si="0">F5/$O$23</f>
        <v>1.364999877027038E-2</v>
      </c>
      <c r="H5" s="42">
        <f t="shared" ref="H5:H27" si="1">F5/$O$25</f>
        <v>1.5863853321886835E-3</v>
      </c>
      <c r="M5" s="22" t="s">
        <v>92</v>
      </c>
      <c r="N5" s="23">
        <f t="shared" ref="N5:N11" si="2">O5/P5</f>
        <v>0.11621871612500227</v>
      </c>
      <c r="O5" s="57">
        <f t="shared" ref="O5:O11" si="3">$H$28*P5</f>
        <v>53.344390701376042</v>
      </c>
      <c r="P5" s="24">
        <v>459</v>
      </c>
      <c r="Q5" s="58">
        <v>709380.2</v>
      </c>
      <c r="R5" s="23">
        <f>P5/(Q5*O26)</f>
        <v>1.1764431182960203E-2</v>
      </c>
    </row>
    <row r="6" spans="2:19">
      <c r="B6" s="32" t="s">
        <v>163</v>
      </c>
      <c r="C6" s="40">
        <v>45</v>
      </c>
      <c r="D6" s="40">
        <v>350000</v>
      </c>
      <c r="E6" s="41">
        <f t="shared" ref="E6:E27" si="4">(((C6)*D6)*0.01*0.01)*2</f>
        <v>3150</v>
      </c>
      <c r="F6" s="28">
        <v>6060.6</v>
      </c>
      <c r="G6" s="42">
        <f t="shared" si="0"/>
        <v>5.4599995081081522E-2</v>
      </c>
      <c r="H6" s="42">
        <f t="shared" si="1"/>
        <v>6.3455413287547341E-3</v>
      </c>
      <c r="M6" s="37" t="s">
        <v>133</v>
      </c>
      <c r="N6" s="64">
        <f t="shared" si="2"/>
        <v>0.11621871612500227</v>
      </c>
      <c r="O6" s="39">
        <f t="shared" si="3"/>
        <v>168.7495758135033</v>
      </c>
      <c r="P6" s="65">
        <v>1452</v>
      </c>
      <c r="Q6" s="65">
        <v>10075</v>
      </c>
      <c r="R6" s="64">
        <f t="shared" ref="R6" si="5">P6/Q6</f>
        <v>0.14411910669975186</v>
      </c>
    </row>
    <row r="7" spans="2:19">
      <c r="B7" s="32" t="s">
        <v>164</v>
      </c>
      <c r="C7" s="40">
        <v>55</v>
      </c>
      <c r="D7" s="40">
        <v>350000</v>
      </c>
      <c r="E7" s="41">
        <f t="shared" si="4"/>
        <v>3850</v>
      </c>
      <c r="F7" s="28">
        <v>1515.15</v>
      </c>
      <c r="G7" s="42">
        <f t="shared" si="0"/>
        <v>1.364999877027038E-2</v>
      </c>
      <c r="H7" s="42">
        <f t="shared" si="1"/>
        <v>1.5863853321886835E-3</v>
      </c>
      <c r="M7" s="25" t="s">
        <v>134</v>
      </c>
      <c r="N7" s="26">
        <f>IF(O7=0,0,O7/P7)</f>
        <v>0</v>
      </c>
      <c r="O7" s="44">
        <f t="shared" si="3"/>
        <v>0</v>
      </c>
      <c r="P7" s="27">
        <v>0</v>
      </c>
      <c r="Q7" s="45">
        <v>5463.57</v>
      </c>
      <c r="R7" s="26">
        <f>P7/(Q7*$O$29)</f>
        <v>0</v>
      </c>
    </row>
    <row r="8" spans="2:19">
      <c r="B8" s="32" t="s">
        <v>165</v>
      </c>
      <c r="C8" s="40">
        <v>60</v>
      </c>
      <c r="D8" s="40">
        <v>350000</v>
      </c>
      <c r="E8" s="41">
        <f t="shared" si="4"/>
        <v>4200</v>
      </c>
      <c r="F8" s="28">
        <v>909.09</v>
      </c>
      <c r="G8" s="42">
        <f t="shared" si="0"/>
        <v>8.1899992621622276E-3</v>
      </c>
      <c r="H8" s="42">
        <f t="shared" si="1"/>
        <v>9.5183119931321013E-4</v>
      </c>
      <c r="M8" s="25" t="s">
        <v>135</v>
      </c>
      <c r="N8" s="26">
        <f>IF(O8=0,0,O8/P8)</f>
        <v>0</v>
      </c>
      <c r="O8" s="44">
        <f>$H$28*(P8*$O$28)</f>
        <v>0</v>
      </c>
      <c r="P8" s="62">
        <v>0</v>
      </c>
      <c r="Q8" s="63">
        <v>360339.25</v>
      </c>
      <c r="R8" s="26">
        <f>(P8/($D$29*0.01))/Q8</f>
        <v>0</v>
      </c>
    </row>
    <row r="9" spans="2:19">
      <c r="B9" s="34" t="s">
        <v>166</v>
      </c>
      <c r="C9" s="40">
        <v>120</v>
      </c>
      <c r="D9" s="40">
        <v>350000</v>
      </c>
      <c r="E9" s="41">
        <f t="shared" si="4"/>
        <v>8400</v>
      </c>
      <c r="F9" s="28">
        <v>101000.02</v>
      </c>
      <c r="G9" s="42">
        <f t="shared" si="0"/>
        <v>0.90991000811621547</v>
      </c>
      <c r="H9" s="42">
        <f t="shared" si="1"/>
        <v>0.10574857293255696</v>
      </c>
      <c r="M9" s="25" t="s">
        <v>136</v>
      </c>
      <c r="N9" s="26">
        <f>IF(O9=0,0,O9/P9)</f>
        <v>0</v>
      </c>
      <c r="O9" s="44">
        <f>$H$28*(P9*$O$28)</f>
        <v>0</v>
      </c>
      <c r="P9" s="62">
        <v>0</v>
      </c>
      <c r="Q9" s="63">
        <v>360339.25</v>
      </c>
      <c r="R9" s="26">
        <f>(P9/($D$29*0.01))/Q9</f>
        <v>0</v>
      </c>
    </row>
    <row r="10" spans="2:19">
      <c r="B10" s="34"/>
      <c r="C10" s="40">
        <v>0</v>
      </c>
      <c r="D10" s="40">
        <v>0</v>
      </c>
      <c r="E10" s="41">
        <f t="shared" si="4"/>
        <v>0</v>
      </c>
      <c r="F10" s="28">
        <v>0</v>
      </c>
      <c r="G10" s="42">
        <f t="shared" si="0"/>
        <v>0</v>
      </c>
      <c r="H10" s="42">
        <f t="shared" si="1"/>
        <v>0</v>
      </c>
      <c r="M10" s="25" t="s">
        <v>78</v>
      </c>
      <c r="N10" s="26">
        <f t="shared" si="2"/>
        <v>0.11621871612500227</v>
      </c>
      <c r="O10" s="44">
        <f t="shared" si="3"/>
        <v>156.08173575587804</v>
      </c>
      <c r="P10" s="45">
        <v>1343</v>
      </c>
      <c r="Q10" s="45">
        <v>244546</v>
      </c>
      <c r="R10" s="26">
        <f>(P10/($D$29*0.01))/Q10</f>
        <v>1.5690883748427115E-6</v>
      </c>
      <c r="S10" s="46" t="s">
        <v>148</v>
      </c>
    </row>
    <row r="11" spans="2:19">
      <c r="B11" s="34"/>
      <c r="C11" s="40">
        <v>0</v>
      </c>
      <c r="D11" s="40">
        <v>0</v>
      </c>
      <c r="E11" s="41">
        <f t="shared" si="4"/>
        <v>0</v>
      </c>
      <c r="F11" s="28">
        <v>0</v>
      </c>
      <c r="G11" s="42">
        <f t="shared" si="0"/>
        <v>0</v>
      </c>
      <c r="H11" s="42">
        <f t="shared" si="1"/>
        <v>0</v>
      </c>
      <c r="M11" s="25" t="s">
        <v>78</v>
      </c>
      <c r="N11" s="26">
        <f t="shared" si="2"/>
        <v>0.11621871612500227</v>
      </c>
      <c r="O11" s="44">
        <f t="shared" si="3"/>
        <v>18.223094688400359</v>
      </c>
      <c r="P11" s="27">
        <v>156.80000000000001</v>
      </c>
      <c r="Q11" s="47">
        <f>Q10</f>
        <v>244546</v>
      </c>
      <c r="R11" s="26">
        <f>(P11/$O$28)/Q11</f>
        <v>2.3130886036024541E-6</v>
      </c>
      <c r="S11" s="46" t="s">
        <v>0</v>
      </c>
    </row>
    <row r="12" spans="2:19">
      <c r="B12" s="34"/>
      <c r="C12" s="40">
        <v>0</v>
      </c>
      <c r="D12" s="40">
        <v>0</v>
      </c>
      <c r="E12" s="41">
        <f t="shared" si="4"/>
        <v>0</v>
      </c>
      <c r="F12" s="28">
        <v>0</v>
      </c>
      <c r="G12" s="42">
        <f t="shared" si="0"/>
        <v>0</v>
      </c>
      <c r="H12" s="42">
        <f t="shared" si="1"/>
        <v>0</v>
      </c>
      <c r="M12" s="21"/>
      <c r="N12" s="59"/>
      <c r="O12" s="59"/>
      <c r="P12" s="21"/>
      <c r="Q12" s="60" t="s">
        <v>146</v>
      </c>
      <c r="R12" s="61">
        <f>SUM(R10:R11)</f>
        <v>3.8821769784451658E-6</v>
      </c>
    </row>
    <row r="13" spans="2:19">
      <c r="B13" s="34"/>
      <c r="C13" s="40">
        <v>0</v>
      </c>
      <c r="D13" s="40">
        <v>0</v>
      </c>
      <c r="E13" s="41">
        <f t="shared" si="4"/>
        <v>0</v>
      </c>
      <c r="F13" s="28">
        <v>0</v>
      </c>
      <c r="G13" s="42">
        <f t="shared" si="0"/>
        <v>0</v>
      </c>
      <c r="H13" s="42">
        <f t="shared" si="1"/>
        <v>0</v>
      </c>
      <c r="M13" s="25" t="s">
        <v>79</v>
      </c>
      <c r="N13" s="26">
        <f>IF(O13=0,0,O13/P13)</f>
        <v>0</v>
      </c>
      <c r="O13" s="44">
        <f>$H$28*P13</f>
        <v>0</v>
      </c>
      <c r="P13" s="45">
        <v>0</v>
      </c>
      <c r="Q13" s="45">
        <v>123723</v>
      </c>
      <c r="R13" s="26">
        <f>(P13/($D$29*0.01))/Q13</f>
        <v>0</v>
      </c>
      <c r="S13" s="46" t="s">
        <v>148</v>
      </c>
    </row>
    <row r="14" spans="2:19">
      <c r="B14" s="34"/>
      <c r="C14" s="40">
        <v>0</v>
      </c>
      <c r="D14" s="40">
        <v>0</v>
      </c>
      <c r="E14" s="41">
        <f t="shared" si="4"/>
        <v>0</v>
      </c>
      <c r="F14" s="28">
        <v>0</v>
      </c>
      <c r="G14" s="42">
        <f t="shared" si="0"/>
        <v>0</v>
      </c>
      <c r="H14" s="42">
        <f t="shared" si="1"/>
        <v>0</v>
      </c>
      <c r="M14" s="25" t="s">
        <v>79</v>
      </c>
      <c r="N14" s="26">
        <f>IF(O14=0,0,O14/P14)</f>
        <v>0</v>
      </c>
      <c r="O14" s="44">
        <f t="shared" ref="O14" si="6">$H$28*P14</f>
        <v>0</v>
      </c>
      <c r="P14" s="27">
        <v>0</v>
      </c>
      <c r="Q14" s="47">
        <f>Q13</f>
        <v>123723</v>
      </c>
      <c r="R14" s="26">
        <f>(P14/$O$28)/Q14</f>
        <v>0</v>
      </c>
      <c r="S14" s="46" t="s">
        <v>0</v>
      </c>
    </row>
    <row r="15" spans="2:19">
      <c r="B15" s="34"/>
      <c r="C15" s="40">
        <v>0</v>
      </c>
      <c r="D15" s="40">
        <v>0</v>
      </c>
      <c r="E15" s="41">
        <f t="shared" si="4"/>
        <v>0</v>
      </c>
      <c r="F15" s="28">
        <v>0</v>
      </c>
      <c r="G15" s="42">
        <f t="shared" si="0"/>
        <v>0</v>
      </c>
      <c r="H15" s="42">
        <f t="shared" si="1"/>
        <v>0</v>
      </c>
      <c r="M15" s="21"/>
      <c r="N15" s="59"/>
      <c r="O15" s="59"/>
      <c r="P15" s="21"/>
      <c r="Q15" s="60" t="s">
        <v>146</v>
      </c>
      <c r="R15" s="61">
        <f>SUM(R13:R14)</f>
        <v>0</v>
      </c>
    </row>
    <row r="16" spans="2:19">
      <c r="B16" s="34"/>
      <c r="C16" s="40">
        <v>0</v>
      </c>
      <c r="D16" s="40">
        <v>0</v>
      </c>
      <c r="E16" s="41">
        <f t="shared" si="4"/>
        <v>0</v>
      </c>
      <c r="F16" s="28">
        <v>0</v>
      </c>
      <c r="G16" s="42">
        <f t="shared" si="0"/>
        <v>0</v>
      </c>
      <c r="H16" s="42">
        <f t="shared" si="1"/>
        <v>0</v>
      </c>
      <c r="M16" s="25" t="s">
        <v>80</v>
      </c>
      <c r="N16" s="26">
        <f>O16/P16</f>
        <v>0.11621871612500227</v>
      </c>
      <c r="O16" s="44">
        <f>$H$28*P16</f>
        <v>113.77812308637722</v>
      </c>
      <c r="P16" s="45">
        <v>979</v>
      </c>
      <c r="Q16" s="45">
        <v>224573</v>
      </c>
      <c r="R16" s="26">
        <f>(P16/($D$29*0.01))/Q16</f>
        <v>1.2455383581921501E-6</v>
      </c>
      <c r="S16" s="46" t="s">
        <v>148</v>
      </c>
    </row>
    <row r="17" spans="2:19">
      <c r="B17" s="34"/>
      <c r="C17" s="40">
        <v>0</v>
      </c>
      <c r="D17" s="40">
        <v>0</v>
      </c>
      <c r="E17" s="41">
        <f t="shared" si="4"/>
        <v>0</v>
      </c>
      <c r="F17" s="28">
        <v>0</v>
      </c>
      <c r="G17" s="42">
        <f t="shared" si="0"/>
        <v>0</v>
      </c>
      <c r="H17" s="42">
        <f t="shared" si="1"/>
        <v>0</v>
      </c>
      <c r="M17" s="25" t="s">
        <v>80</v>
      </c>
      <c r="N17" s="26">
        <f t="shared" ref="N17" si="7">O17/P17</f>
        <v>0.11621871612500226</v>
      </c>
      <c r="O17" s="44">
        <f t="shared" ref="O17" si="8">$H$28*P17</f>
        <v>5.1020016378875992</v>
      </c>
      <c r="P17" s="27">
        <v>43.9</v>
      </c>
      <c r="Q17" s="47">
        <f>Q16</f>
        <v>224573</v>
      </c>
      <c r="R17" s="26">
        <f>(P17/$O$28)/Q17</f>
        <v>7.0520235455468101E-7</v>
      </c>
      <c r="S17" s="46" t="s">
        <v>0</v>
      </c>
    </row>
    <row r="18" spans="2:19">
      <c r="B18" s="34"/>
      <c r="C18" s="40">
        <v>0</v>
      </c>
      <c r="D18" s="40">
        <v>0</v>
      </c>
      <c r="E18" s="41">
        <f t="shared" si="4"/>
        <v>0</v>
      </c>
      <c r="F18" s="28">
        <v>0</v>
      </c>
      <c r="G18" s="42">
        <f t="shared" si="0"/>
        <v>0</v>
      </c>
      <c r="H18" s="42">
        <f t="shared" si="1"/>
        <v>0</v>
      </c>
      <c r="M18" s="21"/>
      <c r="N18" s="59"/>
      <c r="O18" s="59"/>
      <c r="P18" s="21"/>
      <c r="Q18" s="60" t="s">
        <v>146</v>
      </c>
      <c r="R18" s="61">
        <f>SUM(R16:R17)</f>
        <v>1.9507407127468312E-6</v>
      </c>
    </row>
    <row r="19" spans="2:19">
      <c r="B19" s="34"/>
      <c r="C19" s="40">
        <v>0</v>
      </c>
      <c r="D19" s="40">
        <v>0</v>
      </c>
      <c r="E19" s="41">
        <f t="shared" si="4"/>
        <v>0</v>
      </c>
      <c r="F19" s="28">
        <v>0</v>
      </c>
      <c r="G19" s="42">
        <f t="shared" si="0"/>
        <v>0</v>
      </c>
      <c r="H19" s="42">
        <f t="shared" si="1"/>
        <v>0</v>
      </c>
      <c r="M19" s="25" t="s">
        <v>81</v>
      </c>
      <c r="N19" s="26">
        <f>O19/P19</f>
        <v>0.11621871612500227</v>
      </c>
      <c r="O19" s="44">
        <f>$H$28*P19</f>
        <v>69.382573526626359</v>
      </c>
      <c r="P19" s="45">
        <v>597</v>
      </c>
      <c r="Q19" s="45">
        <v>278785</v>
      </c>
      <c r="R19" s="26">
        <f>(P19/($D$29*0.01))/Q19</f>
        <v>6.1183861603539847E-7</v>
      </c>
      <c r="S19" s="46" t="s">
        <v>148</v>
      </c>
    </row>
    <row r="20" spans="2:19">
      <c r="B20" s="34"/>
      <c r="C20" s="40">
        <v>0</v>
      </c>
      <c r="D20" s="40">
        <v>0</v>
      </c>
      <c r="E20" s="41">
        <f t="shared" si="4"/>
        <v>0</v>
      </c>
      <c r="F20" s="28">
        <v>0</v>
      </c>
      <c r="G20" s="42">
        <f t="shared" si="0"/>
        <v>0</v>
      </c>
      <c r="H20" s="42">
        <f t="shared" si="1"/>
        <v>0</v>
      </c>
      <c r="M20" s="25" t="s">
        <v>81</v>
      </c>
      <c r="N20" s="26">
        <f t="shared" ref="N20" si="9">O20/P20</f>
        <v>0.11621871612500227</v>
      </c>
      <c r="O20" s="44">
        <f t="shared" ref="O20" si="10">$H$28*P20</f>
        <v>13.376774225987761</v>
      </c>
      <c r="P20" s="27">
        <v>115.1</v>
      </c>
      <c r="Q20" s="47">
        <f>Q19</f>
        <v>278785</v>
      </c>
      <c r="R20" s="26">
        <f>(P20/$O$28)/Q20</f>
        <v>1.4894046136760055E-6</v>
      </c>
      <c r="S20" s="46" t="s">
        <v>0</v>
      </c>
    </row>
    <row r="21" spans="2:19">
      <c r="B21" s="34"/>
      <c r="C21" s="40">
        <v>0</v>
      </c>
      <c r="D21" s="40">
        <v>0</v>
      </c>
      <c r="E21" s="41">
        <f t="shared" si="4"/>
        <v>0</v>
      </c>
      <c r="F21" s="28">
        <v>0</v>
      </c>
      <c r="G21" s="42">
        <f t="shared" si="0"/>
        <v>0</v>
      </c>
      <c r="H21" s="42">
        <f t="shared" si="1"/>
        <v>0</v>
      </c>
      <c r="M21" s="21"/>
      <c r="N21" s="21"/>
      <c r="O21" s="21"/>
      <c r="P21" s="21"/>
      <c r="Q21" s="60" t="s">
        <v>146</v>
      </c>
      <c r="R21" s="61">
        <f>SUM(R19:R20)</f>
        <v>2.1012432297114038E-6</v>
      </c>
    </row>
    <row r="22" spans="2:19">
      <c r="B22" s="34"/>
      <c r="C22" s="40">
        <v>0</v>
      </c>
      <c r="D22" s="40">
        <v>0</v>
      </c>
      <c r="E22" s="41">
        <f t="shared" si="4"/>
        <v>0</v>
      </c>
      <c r="F22" s="28">
        <v>0</v>
      </c>
      <c r="G22" s="42">
        <f t="shared" si="0"/>
        <v>0</v>
      </c>
      <c r="H22" s="42">
        <f t="shared" si="1"/>
        <v>0</v>
      </c>
      <c r="M22" s="25" t="s">
        <v>137</v>
      </c>
      <c r="N22" s="26">
        <f>IF(O22=0,0,O22/P22)</f>
        <v>0</v>
      </c>
      <c r="O22" s="44">
        <f>$H$28*P22</f>
        <v>0</v>
      </c>
      <c r="P22" s="27">
        <v>0</v>
      </c>
      <c r="Q22" s="45">
        <v>5463.57</v>
      </c>
      <c r="R22" s="26">
        <f>P22/(Q22*$O$29)</f>
        <v>0</v>
      </c>
    </row>
    <row r="23" spans="2:19">
      <c r="B23" s="34"/>
      <c r="C23" s="40">
        <v>0</v>
      </c>
      <c r="D23" s="40">
        <v>0</v>
      </c>
      <c r="E23" s="41">
        <f t="shared" si="4"/>
        <v>0</v>
      </c>
      <c r="F23" s="28">
        <v>0</v>
      </c>
      <c r="G23" s="42">
        <f t="shared" si="0"/>
        <v>0</v>
      </c>
      <c r="H23" s="42">
        <f t="shared" si="1"/>
        <v>0</v>
      </c>
      <c r="N23" s="33" t="s">
        <v>139</v>
      </c>
      <c r="O23" s="48">
        <f>F29</f>
        <v>111000.01000000001</v>
      </c>
    </row>
    <row r="24" spans="2:19">
      <c r="B24" s="34"/>
      <c r="C24" s="40">
        <v>0</v>
      </c>
      <c r="D24" s="40">
        <v>0</v>
      </c>
      <c r="E24" s="41">
        <f t="shared" si="4"/>
        <v>0</v>
      </c>
      <c r="F24" s="28">
        <v>0</v>
      </c>
      <c r="G24" s="42">
        <f t="shared" si="0"/>
        <v>0</v>
      </c>
      <c r="H24" s="42">
        <f t="shared" si="1"/>
        <v>0</v>
      </c>
      <c r="N24" s="33" t="s">
        <v>140</v>
      </c>
      <c r="O24" s="34">
        <v>3500</v>
      </c>
      <c r="R24" s="49" t="s">
        <v>145</v>
      </c>
    </row>
    <row r="25" spans="2:19">
      <c r="B25" s="34"/>
      <c r="C25" s="40">
        <v>0</v>
      </c>
      <c r="D25" s="40">
        <v>0</v>
      </c>
      <c r="E25" s="41">
        <f t="shared" si="4"/>
        <v>0</v>
      </c>
      <c r="F25" s="28">
        <v>0</v>
      </c>
      <c r="G25" s="42">
        <f t="shared" si="0"/>
        <v>0</v>
      </c>
      <c r="H25" s="42">
        <f t="shared" si="1"/>
        <v>0</v>
      </c>
      <c r="N25" s="33" t="s">
        <v>141</v>
      </c>
      <c r="O25" s="43">
        <v>955095.82019999996</v>
      </c>
      <c r="R25" s="50"/>
    </row>
    <row r="26" spans="2:19">
      <c r="B26" s="34"/>
      <c r="C26" s="40">
        <v>0</v>
      </c>
      <c r="D26" s="40">
        <v>0</v>
      </c>
      <c r="E26" s="41">
        <f t="shared" si="4"/>
        <v>0</v>
      </c>
      <c r="F26" s="28">
        <v>0</v>
      </c>
      <c r="G26" s="42">
        <f t="shared" si="0"/>
        <v>0</v>
      </c>
      <c r="H26" s="42">
        <f t="shared" si="1"/>
        <v>0</v>
      </c>
      <c r="N26" s="29" t="s">
        <v>142</v>
      </c>
      <c r="O26" s="51">
        <v>5.5E-2</v>
      </c>
      <c r="P26" s="30" t="s">
        <v>92</v>
      </c>
    </row>
    <row r="27" spans="2:19">
      <c r="B27" s="34"/>
      <c r="C27" s="40">
        <v>0</v>
      </c>
      <c r="D27" s="40">
        <v>0</v>
      </c>
      <c r="E27" s="41">
        <f t="shared" si="4"/>
        <v>0</v>
      </c>
      <c r="F27" s="28">
        <v>0</v>
      </c>
      <c r="G27" s="42">
        <f t="shared" si="0"/>
        <v>0</v>
      </c>
      <c r="H27" s="42">
        <f t="shared" si="1"/>
        <v>0</v>
      </c>
      <c r="N27" s="29" t="s">
        <v>142</v>
      </c>
      <c r="O27" s="51">
        <v>7.0000000000000007E-2</v>
      </c>
      <c r="P27" s="30" t="s">
        <v>143</v>
      </c>
      <c r="R27" s="49" t="s">
        <v>147</v>
      </c>
    </row>
    <row r="28" spans="2:19">
      <c r="D28" s="278" t="s">
        <v>149</v>
      </c>
      <c r="E28" s="278"/>
      <c r="F28" s="52" t="s">
        <v>146</v>
      </c>
      <c r="G28" s="42">
        <f>SUM(G5:G27)</f>
        <v>1</v>
      </c>
      <c r="H28" s="42">
        <f>SUM(H5:H27)</f>
        <v>0.11621871612500227</v>
      </c>
      <c r="N28" s="29" t="s">
        <v>144</v>
      </c>
      <c r="O28" s="39">
        <f>$E$29*O26</f>
        <v>277.2</v>
      </c>
      <c r="P28" s="30" t="s">
        <v>92</v>
      </c>
      <c r="R28" s="49"/>
    </row>
    <row r="29" spans="2:19">
      <c r="D29" s="53">
        <f>AVERAGEIF(D5:D27,"&gt;0",D5:D27)</f>
        <v>350000</v>
      </c>
      <c r="E29" s="54">
        <f>AVERAGEIF(E5:E27,"&gt;0",E5:E27)</f>
        <v>5040</v>
      </c>
      <c r="F29" s="55">
        <f>SUM(F5:F27)</f>
        <v>111000.01000000001</v>
      </c>
      <c r="N29" s="29" t="s">
        <v>144</v>
      </c>
      <c r="O29" s="39">
        <f>$E$29*O27</f>
        <v>352.8</v>
      </c>
      <c r="P29" s="30" t="s">
        <v>143</v>
      </c>
    </row>
    <row r="30" spans="2:19" ht="4.5" customHeight="1">
      <c r="F30" s="56"/>
    </row>
    <row r="33" ht="3.75" customHeight="1"/>
  </sheetData>
  <mergeCells count="3">
    <mergeCell ref="N2:O2"/>
    <mergeCell ref="C3:D3"/>
    <mergeCell ref="D28:E2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70"/>
  <sheetViews>
    <sheetView showGridLines="0" zoomScale="120" zoomScaleNormal="120" workbookViewId="0"/>
  </sheetViews>
  <sheetFormatPr defaultRowHeight="12.75"/>
  <cols>
    <col min="1" max="1" width="0.140625" style="1" customWidth="1"/>
    <col min="2" max="2" width="28.28515625" style="1" bestFit="1" customWidth="1"/>
    <col min="3" max="3" width="15.7109375" style="1" bestFit="1" customWidth="1"/>
    <col min="4" max="4" width="15.42578125" style="1" customWidth="1"/>
    <col min="5" max="5" width="16.42578125" style="1" customWidth="1"/>
    <col min="6" max="6" width="12.28515625" style="1" bestFit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68"/>
      <c r="B1" s="68"/>
      <c r="C1" s="68"/>
      <c r="D1" s="68"/>
      <c r="E1" s="68"/>
      <c r="F1" s="68"/>
    </row>
    <row r="2" spans="1:15" ht="12" customHeight="1">
      <c r="A2" s="68"/>
      <c r="B2" s="69" t="s">
        <v>35</v>
      </c>
      <c r="C2" s="69" t="s">
        <v>38</v>
      </c>
      <c r="D2" s="70"/>
      <c r="E2" s="71" t="s">
        <v>47</v>
      </c>
      <c r="F2" s="72">
        <v>40851</v>
      </c>
      <c r="G2" s="3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68"/>
      <c r="B3" s="69" t="s">
        <v>36</v>
      </c>
      <c r="C3" s="69" t="s">
        <v>39</v>
      </c>
      <c r="D3" s="70"/>
      <c r="E3" s="70"/>
      <c r="F3" s="70"/>
      <c r="G3" s="3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68"/>
      <c r="B4" s="69" t="s">
        <v>37</v>
      </c>
      <c r="C4" s="73">
        <v>1</v>
      </c>
      <c r="D4" s="70"/>
      <c r="E4" s="70"/>
      <c r="F4" s="70"/>
      <c r="G4" s="3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68"/>
      <c r="B5" s="70"/>
      <c r="C5" s="70"/>
      <c r="D5" s="70"/>
      <c r="E5" s="70"/>
      <c r="F5" s="70"/>
      <c r="G5" s="3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68"/>
      <c r="B6" s="69" t="s">
        <v>41</v>
      </c>
      <c r="C6" s="69" t="s">
        <v>42</v>
      </c>
      <c r="D6" s="69" t="s">
        <v>44</v>
      </c>
      <c r="E6" s="69" t="s">
        <v>43</v>
      </c>
      <c r="F6" s="69" t="s">
        <v>5</v>
      </c>
      <c r="G6" s="3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68"/>
      <c r="B7" s="69" t="s">
        <v>40</v>
      </c>
      <c r="C7" s="74">
        <v>2116</v>
      </c>
      <c r="D7" s="69" t="s">
        <v>45</v>
      </c>
      <c r="E7" s="75">
        <v>25</v>
      </c>
      <c r="F7" s="75">
        <f>C7*E7</f>
        <v>52900</v>
      </c>
      <c r="G7" s="3"/>
      <c r="H7" s="3"/>
      <c r="I7" s="3"/>
      <c r="J7" s="3"/>
      <c r="K7" s="3"/>
      <c r="L7" s="3"/>
      <c r="M7" s="3"/>
      <c r="N7" s="3"/>
      <c r="O7" s="3"/>
    </row>
    <row r="8" spans="1:15" ht="3" customHeight="1">
      <c r="A8" s="68"/>
      <c r="B8" s="70"/>
      <c r="C8" s="70"/>
      <c r="D8" s="70"/>
      <c r="E8" s="70"/>
      <c r="F8" s="70"/>
      <c r="G8" s="3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68"/>
      <c r="B9" s="69" t="s">
        <v>46</v>
      </c>
      <c r="C9" s="69" t="s">
        <v>42</v>
      </c>
      <c r="D9" s="69" t="s">
        <v>44</v>
      </c>
      <c r="E9" s="69" t="s">
        <v>43</v>
      </c>
      <c r="F9" s="69" t="s">
        <v>5</v>
      </c>
      <c r="G9" s="3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68"/>
      <c r="B10" s="69" t="s">
        <v>1</v>
      </c>
      <c r="C10" s="74">
        <v>65</v>
      </c>
      <c r="D10" s="69" t="s">
        <v>45</v>
      </c>
      <c r="E10" s="75">
        <v>25</v>
      </c>
      <c r="F10" s="75">
        <f>C10*E10</f>
        <v>1625</v>
      </c>
      <c r="G10" s="3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68"/>
      <c r="B11" s="69" t="s">
        <v>2</v>
      </c>
      <c r="C11" s="74">
        <v>20</v>
      </c>
      <c r="D11" s="69" t="s">
        <v>45</v>
      </c>
      <c r="E11" s="75">
        <v>25</v>
      </c>
      <c r="F11" s="75">
        <f>C11*E11</f>
        <v>500</v>
      </c>
      <c r="G11" s="3"/>
      <c r="H11" s="3"/>
      <c r="I11" s="3"/>
      <c r="J11" s="3"/>
      <c r="K11" s="3"/>
      <c r="L11" s="3"/>
      <c r="M11" s="3"/>
      <c r="N11" s="3"/>
      <c r="O11" s="3"/>
    </row>
    <row r="12" spans="1:15" ht="5.25" customHeight="1">
      <c r="A12" s="68"/>
      <c r="B12" s="70"/>
      <c r="C12" s="70"/>
      <c r="D12" s="70"/>
      <c r="E12" s="70"/>
      <c r="F12" s="70"/>
      <c r="G12" s="3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68"/>
      <c r="B13" s="76" t="s">
        <v>49</v>
      </c>
      <c r="C13" s="77"/>
      <c r="D13" s="78"/>
      <c r="E13" s="78"/>
      <c r="F13" s="78"/>
      <c r="G13" s="3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68"/>
      <c r="B14" s="282" t="s">
        <v>58</v>
      </c>
      <c r="C14" s="283"/>
      <c r="D14" s="283"/>
      <c r="E14" s="283"/>
      <c r="F14" s="284"/>
      <c r="G14" s="3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68"/>
      <c r="B15" s="282" t="s">
        <v>59</v>
      </c>
      <c r="C15" s="283"/>
      <c r="D15" s="283"/>
      <c r="E15" s="283"/>
      <c r="F15" s="284"/>
      <c r="G15" s="3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68"/>
      <c r="B16" s="285" t="s">
        <v>60</v>
      </c>
      <c r="C16" s="286"/>
      <c r="D16" s="286"/>
      <c r="E16" s="286"/>
      <c r="F16" s="287"/>
      <c r="G16" s="3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68"/>
      <c r="B17" s="79"/>
      <c r="C17" s="79"/>
      <c r="D17" s="79"/>
      <c r="E17" s="79"/>
      <c r="F17" s="79"/>
      <c r="G17" s="4"/>
      <c r="H17" s="4"/>
      <c r="I17" s="4"/>
      <c r="J17" s="5"/>
      <c r="K17" s="3"/>
      <c r="L17" s="3"/>
      <c r="M17" s="3"/>
      <c r="N17" s="3"/>
      <c r="O17" s="3"/>
    </row>
    <row r="18" spans="1:17" ht="12" customHeight="1">
      <c r="A18" s="68"/>
      <c r="B18" s="80" t="s">
        <v>50</v>
      </c>
      <c r="C18" s="80" t="s">
        <v>51</v>
      </c>
      <c r="D18" s="80" t="s">
        <v>52</v>
      </c>
      <c r="E18" s="79"/>
      <c r="F18" s="79"/>
      <c r="G18" s="4"/>
      <c r="H18" s="4"/>
      <c r="I18" s="4"/>
      <c r="J18" s="3"/>
      <c r="K18" s="3"/>
      <c r="L18" s="3"/>
      <c r="M18" s="3"/>
      <c r="N18" s="3"/>
      <c r="O18" s="3"/>
    </row>
    <row r="19" spans="1:17" ht="12" customHeight="1">
      <c r="A19" s="68"/>
      <c r="B19" s="81">
        <v>30</v>
      </c>
      <c r="C19" s="82">
        <v>97</v>
      </c>
      <c r="D19" s="83">
        <v>90</v>
      </c>
      <c r="E19" s="79"/>
      <c r="F19" s="79"/>
      <c r="G19" s="4"/>
      <c r="H19" s="4"/>
      <c r="I19" s="4"/>
      <c r="J19" s="3"/>
      <c r="K19" s="3"/>
      <c r="L19" s="3"/>
      <c r="M19" s="3"/>
      <c r="N19" s="3"/>
      <c r="O19" s="3"/>
    </row>
    <row r="20" spans="1:17" ht="3.75" customHeight="1">
      <c r="A20" s="68"/>
      <c r="B20" s="84"/>
      <c r="C20" s="84"/>
      <c r="D20" s="84"/>
      <c r="E20" s="84"/>
      <c r="F20" s="84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" customHeight="1">
      <c r="A21" s="68"/>
      <c r="B21" s="279" t="s">
        <v>3</v>
      </c>
      <c r="C21" s="279"/>
      <c r="D21" s="279"/>
      <c r="E21" s="84"/>
      <c r="F21" s="84"/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" customHeight="1">
      <c r="A22" s="68"/>
      <c r="B22" s="85" t="s">
        <v>167</v>
      </c>
      <c r="C22" s="86">
        <f>B19</f>
        <v>30</v>
      </c>
      <c r="D22" s="84"/>
      <c r="E22" s="84"/>
      <c r="F22" s="84"/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68"/>
      <c r="B23" s="85" t="s">
        <v>53</v>
      </c>
      <c r="C23" s="87">
        <f>C22</f>
        <v>30</v>
      </c>
      <c r="D23" s="84"/>
      <c r="E23" s="84"/>
      <c r="F23" s="84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68"/>
      <c r="B24" s="85" t="s">
        <v>30</v>
      </c>
      <c r="C24" s="88">
        <f>D19</f>
        <v>90</v>
      </c>
      <c r="D24" s="84"/>
      <c r="E24" s="84"/>
      <c r="F24" s="84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68"/>
      <c r="B25" s="280" t="s">
        <v>172</v>
      </c>
      <c r="C25" s="280"/>
      <c r="D25" s="84"/>
      <c r="E25" s="84"/>
      <c r="F25" s="84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3" customHeight="1">
      <c r="A26" s="68"/>
      <c r="B26" s="84"/>
      <c r="C26" s="84"/>
      <c r="D26" s="84"/>
      <c r="E26" s="84"/>
      <c r="F26" s="84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5.75">
      <c r="A27" s="68"/>
      <c r="B27" s="89" t="s">
        <v>54</v>
      </c>
      <c r="C27" s="90">
        <v>21</v>
      </c>
      <c r="D27" s="84"/>
      <c r="E27" s="84"/>
      <c r="F27" s="84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68"/>
      <c r="B28" s="66" t="s">
        <v>6</v>
      </c>
      <c r="C28" s="66" t="s">
        <v>55</v>
      </c>
      <c r="D28" s="66" t="s">
        <v>56</v>
      </c>
      <c r="E28" s="66" t="s">
        <v>57</v>
      </c>
      <c r="F28" s="84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68"/>
      <c r="B29" s="85">
        <v>3</v>
      </c>
      <c r="C29" s="85">
        <v>8</v>
      </c>
      <c r="D29" s="85">
        <f>C27-(C29/C30)</f>
        <v>19</v>
      </c>
      <c r="E29" s="91">
        <f>D29*C29*B29</f>
        <v>456</v>
      </c>
      <c r="F29" s="84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68"/>
      <c r="B30" s="85">
        <v>3</v>
      </c>
      <c r="C30" s="85">
        <v>4</v>
      </c>
      <c r="D30" s="85">
        <v>4</v>
      </c>
      <c r="E30" s="91">
        <f>D30*C30*B30</f>
        <v>48</v>
      </c>
      <c r="F30" s="85" t="s">
        <v>247</v>
      </c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68"/>
      <c r="B31" s="84"/>
      <c r="C31" s="84"/>
      <c r="D31" s="66" t="s">
        <v>5</v>
      </c>
      <c r="E31" s="92">
        <f>SUM(E29:E30)*F31</f>
        <v>504</v>
      </c>
      <c r="F31" s="85">
        <v>1</v>
      </c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4.5" customHeight="1">
      <c r="A32" s="68"/>
      <c r="B32" s="84"/>
      <c r="C32" s="84"/>
      <c r="D32" s="79"/>
      <c r="E32" s="93"/>
      <c r="F32" s="84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68"/>
      <c r="B33" s="85" t="s">
        <v>9</v>
      </c>
      <c r="C33" s="85">
        <v>0</v>
      </c>
      <c r="D33" s="85" t="s">
        <v>7</v>
      </c>
      <c r="E33" s="84"/>
      <c r="F33" s="84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68"/>
      <c r="B34" s="85" t="s">
        <v>10</v>
      </c>
      <c r="C34" s="94">
        <v>0</v>
      </c>
      <c r="D34" s="85" t="s">
        <v>8</v>
      </c>
      <c r="E34" s="84"/>
      <c r="F34" s="84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68"/>
      <c r="B35" s="66" t="s">
        <v>11</v>
      </c>
      <c r="C35" s="66">
        <f>SUM(C33:C34)</f>
        <v>0</v>
      </c>
      <c r="D35" s="85" t="s">
        <v>8</v>
      </c>
      <c r="E35" s="84"/>
      <c r="F35" s="84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6" customHeight="1">
      <c r="A36" s="68"/>
      <c r="B36" s="79"/>
      <c r="C36" s="79"/>
      <c r="D36" s="84"/>
      <c r="E36" s="84"/>
      <c r="F36" s="84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68"/>
      <c r="B37" s="66" t="s">
        <v>12</v>
      </c>
      <c r="C37" s="66">
        <v>48</v>
      </c>
      <c r="D37" s="85" t="s">
        <v>8</v>
      </c>
      <c r="E37" s="84"/>
      <c r="F37" s="84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68"/>
      <c r="B38" s="85" t="s">
        <v>13</v>
      </c>
      <c r="C38" s="268">
        <f>C37/C50</f>
        <v>9.5238095238095233E-2</v>
      </c>
      <c r="D38" s="84"/>
      <c r="E38" s="84"/>
      <c r="F38" s="84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68"/>
      <c r="B39" s="66" t="s">
        <v>13</v>
      </c>
      <c r="C39" s="265">
        <f>1-(C38)</f>
        <v>0.90476190476190477</v>
      </c>
      <c r="D39" s="84"/>
      <c r="E39" s="84"/>
      <c r="F39" s="84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68"/>
      <c r="B40" s="66" t="s">
        <v>105</v>
      </c>
      <c r="C40" s="96">
        <f>'Família 1'!R4</f>
        <v>2.2070035227929965E-2</v>
      </c>
      <c r="D40" s="84"/>
      <c r="E40" s="84"/>
      <c r="F40" s="84"/>
      <c r="G40" s="6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68"/>
      <c r="B41" s="66" t="s">
        <v>14</v>
      </c>
      <c r="C41" s="265">
        <f>1-(C40)</f>
        <v>0.97792996477207006</v>
      </c>
      <c r="D41" s="84"/>
      <c r="E41" s="84"/>
      <c r="F41" s="84"/>
      <c r="G41" s="6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68"/>
      <c r="B42" s="66" t="s">
        <v>248</v>
      </c>
      <c r="C42" s="96">
        <v>0</v>
      </c>
      <c r="D42" s="84"/>
      <c r="E42" s="84"/>
      <c r="F42" s="84"/>
      <c r="G42" s="6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68"/>
      <c r="B43" s="66" t="s">
        <v>15</v>
      </c>
      <c r="C43" s="265">
        <f>1-C42</f>
        <v>1</v>
      </c>
      <c r="D43" s="84"/>
      <c r="E43" s="84"/>
      <c r="F43" s="84"/>
      <c r="G43" s="6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68"/>
      <c r="B44" s="66" t="s">
        <v>114</v>
      </c>
      <c r="C44" s="97">
        <v>45</v>
      </c>
      <c r="D44" s="85" t="s">
        <v>107</v>
      </c>
      <c r="E44" s="84"/>
      <c r="F44" s="84"/>
      <c r="G44" s="6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68"/>
      <c r="B45" s="66" t="s">
        <v>115</v>
      </c>
      <c r="C45" s="97">
        <v>180</v>
      </c>
      <c r="D45" s="85" t="s">
        <v>107</v>
      </c>
      <c r="E45" s="84"/>
      <c r="F45" s="84"/>
      <c r="G45" s="6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68"/>
      <c r="B46" s="85" t="s">
        <v>116</v>
      </c>
      <c r="C46" s="98">
        <f>((C44+C45)*4)/60</f>
        <v>15</v>
      </c>
      <c r="D46" s="85" t="s">
        <v>8</v>
      </c>
      <c r="E46" s="84"/>
      <c r="F46" s="84"/>
      <c r="G46" s="6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5.75">
      <c r="A47" s="68"/>
      <c r="B47" s="85" t="s">
        <v>16</v>
      </c>
      <c r="C47" s="98">
        <f>C46*60</f>
        <v>900</v>
      </c>
      <c r="D47" s="85" t="s">
        <v>17</v>
      </c>
      <c r="E47" s="84"/>
      <c r="F47" s="84"/>
      <c r="G47" s="6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5.75">
      <c r="A48" s="68"/>
      <c r="B48" s="66" t="s">
        <v>18</v>
      </c>
      <c r="C48" s="95">
        <f>C47/C27</f>
        <v>42.857142857142854</v>
      </c>
      <c r="D48" s="85" t="s">
        <v>19</v>
      </c>
      <c r="E48" s="84"/>
      <c r="F48" s="84"/>
      <c r="G48" s="6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5.25" customHeight="1">
      <c r="A49" s="68"/>
      <c r="B49" s="66"/>
      <c r="C49" s="95"/>
      <c r="D49" s="85"/>
      <c r="E49" s="84"/>
      <c r="F49" s="84"/>
      <c r="G49" s="6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5.75">
      <c r="A50" s="68"/>
      <c r="B50" s="66" t="s">
        <v>20</v>
      </c>
      <c r="C50" s="95">
        <f>E31-C35</f>
        <v>504</v>
      </c>
      <c r="D50" s="66" t="s">
        <v>8</v>
      </c>
      <c r="E50" s="70"/>
      <c r="F50" s="70"/>
      <c r="I50" s="6"/>
      <c r="J50" s="6"/>
      <c r="K50" s="6"/>
      <c r="L50" s="6"/>
      <c r="M50" s="5"/>
      <c r="N50" s="5"/>
      <c r="O50" s="5"/>
      <c r="P50" s="2"/>
      <c r="Q50" s="2"/>
    </row>
    <row r="51" spans="1:17" ht="15.75">
      <c r="A51" s="68"/>
      <c r="B51" s="66" t="s">
        <v>20</v>
      </c>
      <c r="C51" s="66">
        <f>C50*60</f>
        <v>30240</v>
      </c>
      <c r="D51" s="66" t="s">
        <v>17</v>
      </c>
      <c r="E51" s="70"/>
      <c r="F51" s="70"/>
      <c r="L51" s="6"/>
      <c r="M51" s="5"/>
      <c r="N51" s="5"/>
      <c r="O51" s="5"/>
      <c r="P51" s="2"/>
      <c r="Q51" s="2"/>
    </row>
    <row r="52" spans="1:17" ht="15.75">
      <c r="A52" s="68"/>
      <c r="B52" s="66" t="s">
        <v>21</v>
      </c>
      <c r="C52" s="66">
        <f>C51/C27</f>
        <v>1440</v>
      </c>
      <c r="D52" s="66" t="s">
        <v>19</v>
      </c>
      <c r="E52" s="84"/>
      <c r="F52" s="84"/>
      <c r="L52" s="6"/>
      <c r="M52" s="5"/>
      <c r="N52" s="5"/>
      <c r="O52" s="5"/>
      <c r="P52" s="2"/>
      <c r="Q52" s="2"/>
    </row>
    <row r="53" spans="1:17" ht="15.75">
      <c r="A53" s="68"/>
      <c r="B53" s="66" t="s">
        <v>22</v>
      </c>
      <c r="C53" s="99">
        <f>C52*C39*C41*C43</f>
        <v>1274.1030398173257</v>
      </c>
      <c r="D53" s="66" t="s">
        <v>19</v>
      </c>
      <c r="E53" s="84"/>
      <c r="F53" s="84"/>
      <c r="L53" s="6"/>
      <c r="M53" s="5"/>
      <c r="N53" s="5"/>
      <c r="O53" s="5"/>
      <c r="P53" s="2"/>
      <c r="Q53" s="2"/>
    </row>
    <row r="54" spans="1:17" ht="15.75">
      <c r="A54" s="68"/>
      <c r="B54" s="66" t="s">
        <v>23</v>
      </c>
      <c r="C54" s="95">
        <f>C53/C23</f>
        <v>42.470101327244187</v>
      </c>
      <c r="D54" s="66" t="s">
        <v>24</v>
      </c>
      <c r="E54" s="84"/>
      <c r="F54" s="84"/>
      <c r="L54" s="6"/>
      <c r="M54" s="5"/>
      <c r="N54" s="5"/>
      <c r="O54" s="5"/>
      <c r="P54" s="2"/>
      <c r="Q54" s="2"/>
    </row>
    <row r="55" spans="1:17" ht="15.75">
      <c r="A55" s="68"/>
      <c r="B55" s="66" t="s">
        <v>25</v>
      </c>
      <c r="C55" s="95">
        <f>(C53-C48)/C23</f>
        <v>41.041529898672756</v>
      </c>
      <c r="D55" s="66" t="s">
        <v>24</v>
      </c>
      <c r="E55" s="84"/>
      <c r="F55" s="84"/>
      <c r="L55" s="6"/>
      <c r="M55" s="5"/>
      <c r="N55" s="5"/>
      <c r="O55" s="5"/>
      <c r="P55" s="2"/>
      <c r="Q55" s="2"/>
    </row>
    <row r="56" spans="1:17" ht="15.75">
      <c r="A56" s="68"/>
      <c r="B56" s="84"/>
      <c r="C56" s="95">
        <f>C55*C24</f>
        <v>3693.7376908805481</v>
      </c>
      <c r="D56" s="66" t="s">
        <v>26</v>
      </c>
      <c r="E56" s="84"/>
      <c r="F56" s="84"/>
      <c r="L56" s="6"/>
      <c r="M56" s="5"/>
      <c r="N56" s="7"/>
      <c r="O56" s="5"/>
      <c r="P56" s="2"/>
      <c r="Q56" s="2"/>
    </row>
    <row r="57" spans="1:17" ht="15.75">
      <c r="A57" s="68"/>
      <c r="B57" s="84"/>
      <c r="C57" s="95">
        <f>C56*C27</f>
        <v>77568.491508491512</v>
      </c>
      <c r="D57" s="66" t="s">
        <v>27</v>
      </c>
      <c r="E57" s="84"/>
      <c r="F57" s="84"/>
      <c r="G57" s="6"/>
      <c r="H57" s="6"/>
      <c r="L57" s="6"/>
      <c r="M57" s="5"/>
      <c r="N57" s="5"/>
      <c r="O57" s="5"/>
      <c r="P57" s="2"/>
      <c r="Q57" s="2"/>
    </row>
    <row r="58" spans="1:17" ht="3.75" customHeight="1">
      <c r="A58" s="68"/>
      <c r="B58" s="84"/>
      <c r="C58" s="100"/>
      <c r="D58" s="79"/>
      <c r="E58" s="84"/>
      <c r="F58" s="84"/>
      <c r="G58" s="6"/>
      <c r="H58" s="6"/>
      <c r="L58" s="6"/>
      <c r="M58" s="5"/>
      <c r="N58" s="5"/>
      <c r="O58" s="5"/>
      <c r="P58" s="2"/>
      <c r="Q58" s="2"/>
    </row>
    <row r="59" spans="1:17" ht="12.95" customHeight="1">
      <c r="A59" s="68"/>
      <c r="B59" s="281" t="s">
        <v>64</v>
      </c>
      <c r="C59" s="281"/>
      <c r="D59" s="79"/>
      <c r="E59" s="84"/>
      <c r="F59" s="84"/>
      <c r="G59" s="6"/>
      <c r="H59" s="6"/>
      <c r="L59" s="6"/>
      <c r="M59" s="5"/>
      <c r="N59" s="5"/>
      <c r="O59" s="5"/>
      <c r="P59" s="2"/>
      <c r="Q59" s="2"/>
    </row>
    <row r="60" spans="1:17" ht="12.95" customHeight="1">
      <c r="A60" s="68"/>
      <c r="B60" s="85" t="s">
        <v>63</v>
      </c>
      <c r="C60" s="85" t="s">
        <v>42</v>
      </c>
      <c r="D60" s="85" t="s">
        <v>48</v>
      </c>
      <c r="E60" s="84"/>
      <c r="F60" s="84"/>
      <c r="G60" s="6"/>
      <c r="H60" s="6"/>
      <c r="L60" s="6"/>
      <c r="M60" s="5"/>
      <c r="N60" s="5"/>
      <c r="O60" s="5"/>
      <c r="P60" s="2"/>
      <c r="Q60" s="2"/>
    </row>
    <row r="61" spans="1:17" ht="12.95" customHeight="1">
      <c r="A61" s="68"/>
      <c r="B61" s="85" t="s">
        <v>117</v>
      </c>
      <c r="C61" s="101">
        <v>0</v>
      </c>
      <c r="D61" s="102">
        <f>(C61*C19)/D19</f>
        <v>0</v>
      </c>
      <c r="E61" s="84"/>
      <c r="F61" s="84"/>
      <c r="G61" s="6"/>
      <c r="H61" s="6"/>
      <c r="L61" s="6"/>
      <c r="M61" s="5"/>
      <c r="N61" s="5"/>
      <c r="O61" s="5"/>
      <c r="P61" s="2"/>
      <c r="Q61" s="2"/>
    </row>
    <row r="62" spans="1:17">
      <c r="A62" s="68"/>
      <c r="B62" s="68"/>
      <c r="C62" s="68"/>
      <c r="D62" s="68"/>
      <c r="E62" s="68"/>
      <c r="F62" s="68"/>
    </row>
    <row r="63" spans="1:17">
      <c r="A63" s="68"/>
      <c r="B63" s="68"/>
      <c r="C63" s="68"/>
      <c r="D63" s="68"/>
      <c r="E63" s="68"/>
      <c r="F63" s="68"/>
    </row>
    <row r="64" spans="1:17">
      <c r="A64" s="68"/>
      <c r="B64" s="68"/>
      <c r="C64" s="68"/>
      <c r="D64" s="68"/>
      <c r="E64" s="68"/>
      <c r="F64" s="68"/>
    </row>
    <row r="65" spans="1:6">
      <c r="A65" s="68"/>
      <c r="B65" s="68"/>
      <c r="C65" s="68"/>
      <c r="D65" s="68"/>
      <c r="E65" s="68"/>
      <c r="F65" s="68"/>
    </row>
    <row r="66" spans="1:6">
      <c r="A66" s="68"/>
      <c r="B66" s="68"/>
      <c r="C66" s="68"/>
      <c r="D66" s="68"/>
      <c r="E66" s="68"/>
      <c r="F66" s="68"/>
    </row>
    <row r="67" spans="1:6">
      <c r="A67" s="68"/>
      <c r="B67" s="68"/>
      <c r="C67" s="68"/>
      <c r="D67" s="68"/>
      <c r="E67" s="68"/>
      <c r="F67" s="68"/>
    </row>
    <row r="68" spans="1:6">
      <c r="A68" s="68"/>
      <c r="B68" s="68"/>
      <c r="C68" s="68"/>
      <c r="D68" s="68"/>
      <c r="E68" s="68"/>
      <c r="F68" s="68"/>
    </row>
    <row r="69" spans="1:6">
      <c r="A69" s="68"/>
      <c r="B69" s="68"/>
      <c r="C69" s="68"/>
      <c r="D69" s="68"/>
      <c r="E69" s="68"/>
      <c r="F69" s="68"/>
    </row>
    <row r="70" spans="1:6">
      <c r="A70" s="68"/>
      <c r="B70" s="68"/>
      <c r="C70" s="68"/>
      <c r="D70" s="68"/>
      <c r="E70" s="68"/>
      <c r="F70" s="68"/>
    </row>
  </sheetData>
  <mergeCells count="6">
    <mergeCell ref="B21:D21"/>
    <mergeCell ref="B25:C25"/>
    <mergeCell ref="B59:C59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84"/>
  <sheetViews>
    <sheetView showGridLines="0" zoomScale="120" zoomScaleNormal="120" workbookViewId="0"/>
  </sheetViews>
  <sheetFormatPr defaultRowHeight="12.75"/>
  <cols>
    <col min="1" max="1" width="0.28515625" style="1" customWidth="1"/>
    <col min="2" max="2" width="20.42578125" style="1" bestFit="1" customWidth="1"/>
    <col min="3" max="3" width="18" style="1" bestFit="1" customWidth="1"/>
    <col min="4" max="4" width="16.85546875" style="1" bestFit="1" customWidth="1"/>
    <col min="5" max="5" width="17.5703125" style="1" bestFit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103" t="s">
        <v>35</v>
      </c>
      <c r="C2" s="103" t="s">
        <v>61</v>
      </c>
      <c r="D2" s="104"/>
      <c r="E2" s="105" t="s">
        <v>47</v>
      </c>
      <c r="F2" s="106">
        <v>40851</v>
      </c>
      <c r="G2" s="107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3"/>
      <c r="B3" s="103" t="s">
        <v>36</v>
      </c>
      <c r="C3" s="103" t="s">
        <v>62</v>
      </c>
      <c r="D3" s="104"/>
      <c r="E3" s="104"/>
      <c r="F3" s="104"/>
      <c r="G3" s="107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3"/>
      <c r="B4" s="103" t="s">
        <v>37</v>
      </c>
      <c r="C4" s="103">
        <v>12</v>
      </c>
      <c r="D4" s="104"/>
      <c r="E4" s="104"/>
      <c r="F4" s="104"/>
      <c r="G4" s="107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3"/>
      <c r="B5" s="104"/>
      <c r="C5" s="104"/>
      <c r="D5" s="104"/>
      <c r="E5" s="104"/>
      <c r="F5" s="104"/>
      <c r="G5" s="107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3"/>
      <c r="B6" s="108" t="s">
        <v>77</v>
      </c>
      <c r="C6" s="103" t="s">
        <v>42</v>
      </c>
      <c r="D6" s="103" t="s">
        <v>44</v>
      </c>
      <c r="E6" s="103" t="s">
        <v>43</v>
      </c>
      <c r="F6" s="103" t="s">
        <v>5</v>
      </c>
      <c r="G6" s="107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3"/>
      <c r="B7" s="103" t="s">
        <v>117</v>
      </c>
      <c r="C7" s="109"/>
      <c r="D7" s="103" t="s">
        <v>45</v>
      </c>
      <c r="E7" s="110">
        <v>17.649999999999999</v>
      </c>
      <c r="F7" s="111">
        <f>C7*E7</f>
        <v>0</v>
      </c>
      <c r="G7" s="107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3" customHeight="1">
      <c r="A8" s="3"/>
      <c r="B8" s="104"/>
      <c r="C8" s="104"/>
      <c r="D8" s="104"/>
      <c r="E8" s="104"/>
      <c r="F8" s="104"/>
      <c r="G8" s="107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3"/>
      <c r="B9" s="289" t="s">
        <v>118</v>
      </c>
      <c r="C9" s="289"/>
      <c r="D9" s="112"/>
      <c r="E9" s="112"/>
      <c r="F9" s="112"/>
      <c r="G9" s="107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3.75" customHeight="1">
      <c r="A10" s="3"/>
      <c r="B10" s="113"/>
      <c r="C10" s="112"/>
      <c r="D10" s="112"/>
      <c r="E10" s="112"/>
      <c r="F10" s="112"/>
      <c r="G10" s="107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3"/>
      <c r="B11" s="246" t="s">
        <v>49</v>
      </c>
      <c r="C11" s="114"/>
      <c r="D11" s="115"/>
      <c r="E11" s="115"/>
      <c r="F11" s="115"/>
      <c r="G11" s="107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3"/>
      <c r="B12" s="291" t="s">
        <v>173</v>
      </c>
      <c r="C12" s="292"/>
      <c r="D12" s="292"/>
      <c r="E12" s="292"/>
      <c r="F12" s="293"/>
      <c r="G12" s="107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5.75" customHeight="1">
      <c r="A13" s="3"/>
      <c r="B13" s="291" t="s">
        <v>187</v>
      </c>
      <c r="C13" s="292"/>
      <c r="D13" s="292"/>
      <c r="E13" s="292"/>
      <c r="F13" s="293"/>
      <c r="G13" s="107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.75" customHeight="1">
      <c r="A14" s="3"/>
      <c r="B14" s="294" t="s">
        <v>174</v>
      </c>
      <c r="C14" s="295"/>
      <c r="D14" s="295"/>
      <c r="E14" s="295"/>
      <c r="F14" s="296"/>
      <c r="G14" s="107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4.5" customHeight="1">
      <c r="A15" s="3"/>
      <c r="B15" s="116"/>
      <c r="C15" s="116"/>
      <c r="D15" s="116"/>
      <c r="E15" s="116"/>
      <c r="F15" s="116"/>
      <c r="G15" s="117"/>
      <c r="H15" s="9"/>
      <c r="I15" s="9"/>
      <c r="J15" s="10"/>
      <c r="K15" s="8"/>
      <c r="L15" s="8"/>
      <c r="M15" s="8"/>
      <c r="N15" s="8"/>
      <c r="O15" s="8"/>
      <c r="P15" s="8"/>
      <c r="Q15" s="8"/>
    </row>
    <row r="16" spans="1:17" ht="12" customHeight="1">
      <c r="A16" s="3"/>
      <c r="B16" s="290" t="s">
        <v>3</v>
      </c>
      <c r="C16" s="290"/>
      <c r="D16" s="290"/>
      <c r="E16" s="300" t="s">
        <v>168</v>
      </c>
      <c r="F16" s="301"/>
      <c r="G16" s="118"/>
      <c r="H16" s="11"/>
      <c r="I16" s="11"/>
      <c r="J16" s="11"/>
      <c r="K16" s="11"/>
      <c r="L16" s="11"/>
      <c r="M16" s="10"/>
      <c r="N16" s="10"/>
      <c r="O16" s="10"/>
      <c r="P16" s="10"/>
      <c r="Q16" s="10"/>
    </row>
    <row r="17" spans="1:17" ht="12" customHeight="1">
      <c r="A17" s="3"/>
      <c r="B17" s="108" t="s">
        <v>4</v>
      </c>
      <c r="C17" s="298">
        <v>933.33</v>
      </c>
      <c r="D17" s="298"/>
      <c r="E17" s="302"/>
      <c r="F17" s="303"/>
      <c r="G17" s="118"/>
      <c r="H17" s="11"/>
      <c r="I17" s="11"/>
      <c r="J17" s="11"/>
      <c r="K17" s="11"/>
      <c r="L17" s="11"/>
      <c r="M17" s="10"/>
      <c r="N17" s="10"/>
      <c r="O17" s="10"/>
      <c r="P17" s="10"/>
      <c r="Q17" s="10"/>
    </row>
    <row r="18" spans="1:17" ht="3" customHeight="1">
      <c r="A18" s="3"/>
      <c r="B18" s="119"/>
      <c r="C18" s="119"/>
      <c r="D18" s="119"/>
      <c r="E18" s="119"/>
      <c r="F18" s="119"/>
      <c r="G18" s="118"/>
      <c r="H18" s="11"/>
      <c r="I18" s="11"/>
      <c r="J18" s="11"/>
      <c r="K18" s="11"/>
      <c r="L18" s="11"/>
      <c r="M18" s="10"/>
      <c r="N18" s="10"/>
      <c r="O18" s="10"/>
      <c r="P18" s="10"/>
      <c r="Q18" s="10"/>
    </row>
    <row r="19" spans="1:17" ht="15.75">
      <c r="A19" s="3"/>
      <c r="B19" s="120" t="s">
        <v>54</v>
      </c>
      <c r="C19" s="121">
        <f>extrusora!C27</f>
        <v>21</v>
      </c>
      <c r="D19" s="119"/>
      <c r="E19" s="119"/>
      <c r="F19" s="119"/>
      <c r="G19" s="118"/>
      <c r="H19" s="11"/>
      <c r="I19" s="11"/>
      <c r="J19" s="11"/>
      <c r="K19" s="11"/>
      <c r="L19" s="11"/>
      <c r="M19" s="10"/>
      <c r="N19" s="10"/>
      <c r="O19" s="10"/>
      <c r="P19" s="10"/>
      <c r="Q19" s="10"/>
    </row>
    <row r="20" spans="1:17" ht="15.75">
      <c r="A20" s="3"/>
      <c r="B20" s="122" t="s">
        <v>6</v>
      </c>
      <c r="C20" s="122" t="s">
        <v>55</v>
      </c>
      <c r="D20" s="122" t="s">
        <v>56</v>
      </c>
      <c r="E20" s="122" t="s">
        <v>57</v>
      </c>
      <c r="F20" s="119"/>
      <c r="G20" s="118"/>
      <c r="H20" s="11"/>
      <c r="I20" s="11"/>
      <c r="J20" s="11"/>
      <c r="K20" s="11"/>
      <c r="L20" s="11"/>
      <c r="M20" s="10"/>
      <c r="N20" s="10"/>
      <c r="O20" s="10"/>
      <c r="P20" s="10"/>
      <c r="Q20" s="10"/>
    </row>
    <row r="21" spans="1:17" ht="15.75">
      <c r="A21" s="3"/>
      <c r="B21" s="108">
        <v>3</v>
      </c>
      <c r="C21" s="108">
        <v>8</v>
      </c>
      <c r="D21" s="85">
        <f>C19-(C21/C22)</f>
        <v>19</v>
      </c>
      <c r="E21" s="123">
        <f>D21*C21*B21</f>
        <v>456</v>
      </c>
      <c r="F21" s="119"/>
      <c r="G21" s="118"/>
      <c r="H21" s="11"/>
      <c r="I21" s="11"/>
      <c r="J21" s="11"/>
      <c r="K21" s="11"/>
      <c r="L21" s="11"/>
      <c r="M21" s="10"/>
      <c r="N21" s="10"/>
      <c r="O21" s="10"/>
      <c r="P21" s="10"/>
      <c r="Q21" s="10"/>
    </row>
    <row r="22" spans="1:17" ht="15.75">
      <c r="A22" s="3"/>
      <c r="B22" s="108">
        <v>3</v>
      </c>
      <c r="C22" s="108">
        <v>4</v>
      </c>
      <c r="D22" s="108">
        <v>4</v>
      </c>
      <c r="E22" s="123">
        <f>D22*C22*B22</f>
        <v>48</v>
      </c>
      <c r="F22" s="119"/>
      <c r="G22" s="118"/>
      <c r="H22" s="11"/>
      <c r="I22" s="11"/>
      <c r="J22" s="11"/>
      <c r="K22" s="11"/>
      <c r="L22" s="11"/>
      <c r="M22" s="10"/>
      <c r="N22" s="10"/>
      <c r="O22" s="10"/>
      <c r="P22" s="10"/>
      <c r="Q22" s="10"/>
    </row>
    <row r="23" spans="1:17" ht="15.75">
      <c r="A23" s="3"/>
      <c r="B23" s="119"/>
      <c r="C23" s="119"/>
      <c r="D23" s="122" t="s">
        <v>5</v>
      </c>
      <c r="E23" s="124">
        <f>SUM(E21:E22)</f>
        <v>504</v>
      </c>
      <c r="F23" s="85" t="s">
        <v>247</v>
      </c>
      <c r="G23" s="118"/>
      <c r="H23" s="11"/>
      <c r="I23" s="11"/>
      <c r="J23" s="11"/>
      <c r="K23" s="11"/>
      <c r="L23" s="11"/>
      <c r="M23" s="10"/>
      <c r="N23" s="10"/>
      <c r="O23" s="10"/>
      <c r="P23" s="10"/>
      <c r="Q23" s="10"/>
    </row>
    <row r="24" spans="1:17" ht="15.75" customHeight="1">
      <c r="A24" s="3"/>
      <c r="B24" s="119"/>
      <c r="C24" s="119"/>
      <c r="D24" s="258" t="s">
        <v>5</v>
      </c>
      <c r="E24" s="259">
        <f>E23*F24</f>
        <v>4032</v>
      </c>
      <c r="F24" s="85">
        <v>8</v>
      </c>
      <c r="G24" s="118"/>
      <c r="H24" s="11"/>
      <c r="I24" s="11"/>
      <c r="J24" s="11"/>
      <c r="K24" s="11"/>
      <c r="L24" s="11"/>
      <c r="M24" s="10"/>
      <c r="N24" s="10"/>
      <c r="O24" s="10"/>
      <c r="P24" s="10"/>
      <c r="Q24" s="10"/>
    </row>
    <row r="25" spans="1:17" ht="2.25" customHeight="1">
      <c r="A25" s="3"/>
      <c r="B25" s="119"/>
      <c r="C25" s="119"/>
      <c r="D25" s="116"/>
      <c r="E25" s="125"/>
      <c r="F25" s="119"/>
      <c r="G25" s="118"/>
      <c r="H25" s="11"/>
      <c r="I25" s="11"/>
      <c r="J25" s="11"/>
      <c r="K25" s="11"/>
      <c r="L25" s="11"/>
      <c r="M25" s="10"/>
      <c r="N25" s="10"/>
      <c r="O25" s="10"/>
      <c r="P25" s="10"/>
      <c r="Q25" s="10"/>
    </row>
    <row r="26" spans="1:17" ht="15.75">
      <c r="A26" s="3"/>
      <c r="B26" s="108" t="s">
        <v>9</v>
      </c>
      <c r="C26" s="108">
        <v>0</v>
      </c>
      <c r="D26" s="108" t="s">
        <v>7</v>
      </c>
      <c r="E26" s="119"/>
      <c r="F26" s="119"/>
      <c r="G26" s="118"/>
      <c r="H26" s="11"/>
      <c r="I26" s="11"/>
      <c r="J26" s="11"/>
      <c r="K26" s="11"/>
      <c r="L26" s="11"/>
      <c r="M26" s="10"/>
      <c r="N26" s="10"/>
      <c r="O26" s="10"/>
      <c r="P26" s="10"/>
      <c r="Q26" s="10"/>
    </row>
    <row r="27" spans="1:17" ht="15.75">
      <c r="A27" s="3"/>
      <c r="B27" s="108" t="s">
        <v>10</v>
      </c>
      <c r="C27" s="108">
        <v>21</v>
      </c>
      <c r="D27" s="108" t="s">
        <v>8</v>
      </c>
      <c r="E27" s="119"/>
      <c r="F27" s="119"/>
      <c r="G27" s="118"/>
      <c r="H27" s="11"/>
      <c r="I27" s="11"/>
      <c r="J27" s="11"/>
      <c r="K27" s="11"/>
      <c r="L27" s="11"/>
      <c r="M27" s="10"/>
      <c r="N27" s="10"/>
      <c r="O27" s="10"/>
      <c r="P27" s="10"/>
      <c r="Q27" s="10"/>
    </row>
    <row r="28" spans="1:17" ht="15.75">
      <c r="A28" s="3"/>
      <c r="B28" s="122" t="s">
        <v>11</v>
      </c>
      <c r="C28" s="122">
        <f>SUM(C26:C27)</f>
        <v>21</v>
      </c>
      <c r="D28" s="108" t="s">
        <v>8</v>
      </c>
      <c r="E28" s="119"/>
      <c r="F28" s="119"/>
      <c r="G28" s="118"/>
      <c r="H28" s="11"/>
      <c r="I28" s="11"/>
      <c r="J28" s="11"/>
      <c r="K28" s="11"/>
      <c r="L28" s="11"/>
      <c r="M28" s="10"/>
      <c r="N28" s="10"/>
      <c r="O28" s="10"/>
      <c r="P28" s="10"/>
      <c r="Q28" s="10"/>
    </row>
    <row r="29" spans="1:17" ht="6" customHeight="1">
      <c r="A29" s="3"/>
      <c r="B29" s="116"/>
      <c r="C29" s="116"/>
      <c r="D29" s="119"/>
      <c r="E29" s="119"/>
      <c r="F29" s="119"/>
      <c r="G29" s="118"/>
      <c r="H29" s="11"/>
      <c r="I29" s="11"/>
      <c r="J29" s="11"/>
      <c r="K29" s="11"/>
      <c r="L29" s="11"/>
      <c r="M29" s="10"/>
      <c r="N29" s="10"/>
      <c r="O29" s="10"/>
      <c r="P29" s="10"/>
      <c r="Q29" s="10"/>
    </row>
    <row r="30" spans="1:17" ht="15.75">
      <c r="A30" s="3"/>
      <c r="B30" s="122" t="s">
        <v>12</v>
      </c>
      <c r="C30" s="122">
        <v>30</v>
      </c>
      <c r="D30" s="108" t="s">
        <v>8</v>
      </c>
      <c r="E30" s="119"/>
      <c r="F30" s="119"/>
      <c r="G30" s="118"/>
      <c r="H30" s="11"/>
      <c r="I30" s="11"/>
      <c r="J30" s="11"/>
      <c r="K30" s="11"/>
      <c r="L30" s="11"/>
      <c r="M30" s="10"/>
      <c r="N30" s="10"/>
      <c r="O30" s="10"/>
      <c r="P30" s="10"/>
      <c r="Q30" s="10"/>
    </row>
    <row r="31" spans="1:17" ht="15.75">
      <c r="A31" s="3"/>
      <c r="B31" s="122" t="s">
        <v>67</v>
      </c>
      <c r="C31" s="267">
        <v>0.4</v>
      </c>
      <c r="D31" s="119"/>
      <c r="E31" s="305" t="s">
        <v>112</v>
      </c>
      <c r="F31" s="305"/>
      <c r="G31" s="118"/>
      <c r="H31" s="11"/>
      <c r="I31" s="11"/>
      <c r="J31" s="11"/>
      <c r="K31" s="11"/>
      <c r="L31" s="11"/>
      <c r="M31" s="10"/>
      <c r="N31" s="10"/>
      <c r="O31" s="10"/>
      <c r="P31" s="10"/>
      <c r="Q31" s="10"/>
    </row>
    <row r="32" spans="1:17" ht="15.75">
      <c r="A32" s="3"/>
      <c r="B32" s="108" t="s">
        <v>13</v>
      </c>
      <c r="C32" s="266">
        <f>C30/C43</f>
        <v>6.2111801242236024E-2</v>
      </c>
      <c r="D32" s="119"/>
      <c r="E32" s="126" t="s">
        <v>110</v>
      </c>
      <c r="F32" s="127">
        <v>34</v>
      </c>
      <c r="G32" s="118"/>
      <c r="H32" s="11"/>
      <c r="I32" s="11"/>
      <c r="J32" s="11"/>
      <c r="K32" s="11"/>
      <c r="L32" s="11"/>
      <c r="M32" s="10"/>
      <c r="N32" s="10"/>
      <c r="O32" s="10"/>
      <c r="P32" s="10"/>
      <c r="Q32" s="10"/>
    </row>
    <row r="33" spans="1:17" ht="15.75">
      <c r="A33" s="3"/>
      <c r="B33" s="122" t="s">
        <v>13</v>
      </c>
      <c r="C33" s="267">
        <f>1-(C31+C32)</f>
        <v>0.53788819875776395</v>
      </c>
      <c r="D33" s="119"/>
      <c r="E33" s="126" t="s">
        <v>111</v>
      </c>
      <c r="F33" s="129">
        <v>15</v>
      </c>
      <c r="G33" s="118"/>
      <c r="H33" s="11"/>
      <c r="I33" s="11"/>
      <c r="J33" s="11"/>
      <c r="K33" s="11"/>
      <c r="L33" s="11"/>
      <c r="M33" s="10"/>
      <c r="N33" s="10"/>
      <c r="O33" s="10"/>
      <c r="P33" s="10"/>
      <c r="Q33" s="10"/>
    </row>
    <row r="34" spans="1:17" ht="15.75">
      <c r="A34" s="3"/>
      <c r="B34" s="122" t="s">
        <v>105</v>
      </c>
      <c r="C34" s="130">
        <f>'Família 1'!R5</f>
        <v>1.1764431182960203E-2</v>
      </c>
      <c r="D34" s="119"/>
      <c r="E34" s="119"/>
      <c r="F34" s="119"/>
      <c r="G34" s="118"/>
      <c r="H34" s="11"/>
      <c r="I34" s="11"/>
      <c r="J34" s="11"/>
      <c r="K34" s="11"/>
      <c r="L34" s="11"/>
      <c r="M34" s="10"/>
      <c r="N34" s="10"/>
      <c r="O34" s="10"/>
      <c r="P34" s="10"/>
      <c r="Q34" s="10"/>
    </row>
    <row r="35" spans="1:17" ht="15.75">
      <c r="A35" s="3"/>
      <c r="B35" s="122" t="s">
        <v>14</v>
      </c>
      <c r="C35" s="267">
        <f>1-(C34)</f>
        <v>0.98823556881703978</v>
      </c>
      <c r="D35" s="119"/>
      <c r="E35" s="119"/>
      <c r="F35" s="119"/>
      <c r="G35" s="118"/>
      <c r="H35" s="11"/>
      <c r="I35" s="11"/>
      <c r="J35" s="11"/>
      <c r="K35" s="11"/>
      <c r="L35" s="11"/>
      <c r="M35" s="10"/>
      <c r="N35" s="10"/>
      <c r="O35" s="10"/>
      <c r="P35" s="10"/>
      <c r="Q35" s="10"/>
    </row>
    <row r="36" spans="1:17" ht="15.75">
      <c r="A36" s="3"/>
      <c r="B36" s="66" t="s">
        <v>248</v>
      </c>
      <c r="C36" s="96">
        <v>0</v>
      </c>
      <c r="D36" s="119"/>
      <c r="E36" s="119"/>
      <c r="F36" s="119"/>
      <c r="G36" s="118"/>
      <c r="H36" s="11"/>
      <c r="I36" s="11"/>
      <c r="J36" s="11"/>
      <c r="K36" s="11"/>
      <c r="L36" s="11"/>
      <c r="M36" s="10"/>
      <c r="N36" s="10"/>
      <c r="O36" s="10"/>
      <c r="P36" s="10"/>
      <c r="Q36" s="10"/>
    </row>
    <row r="37" spans="1:17" ht="15.75">
      <c r="A37" s="3"/>
      <c r="B37" s="66" t="s">
        <v>15</v>
      </c>
      <c r="C37" s="265">
        <f>1-C36</f>
        <v>1</v>
      </c>
      <c r="D37" s="119"/>
      <c r="E37" s="119"/>
      <c r="F37" s="119"/>
      <c r="G37" s="118"/>
      <c r="H37" s="11"/>
      <c r="I37" s="11"/>
      <c r="J37" s="11"/>
      <c r="K37" s="11"/>
      <c r="L37" s="11"/>
      <c r="M37" s="10"/>
      <c r="N37" s="10"/>
      <c r="O37" s="10"/>
      <c r="P37" s="10"/>
      <c r="Q37" s="10"/>
    </row>
    <row r="38" spans="1:17" ht="15.75">
      <c r="A38" s="3"/>
      <c r="B38" s="122" t="s">
        <v>106</v>
      </c>
      <c r="C38" s="131">
        <v>15</v>
      </c>
      <c r="D38" s="108" t="s">
        <v>108</v>
      </c>
      <c r="E38" s="119"/>
      <c r="F38" s="119"/>
      <c r="G38" s="118"/>
      <c r="H38" s="11"/>
      <c r="I38" s="11"/>
      <c r="J38" s="11"/>
      <c r="K38" s="11"/>
      <c r="L38" s="11"/>
      <c r="M38" s="10"/>
      <c r="N38" s="10"/>
      <c r="O38" s="10"/>
      <c r="P38" s="10"/>
      <c r="Q38" s="10"/>
    </row>
    <row r="39" spans="1:17" ht="15.75">
      <c r="A39" s="3"/>
      <c r="B39" s="108" t="s">
        <v>16</v>
      </c>
      <c r="C39" s="132">
        <f>((F32*F33)/60)/12</f>
        <v>0.70833333333333337</v>
      </c>
      <c r="D39" s="108" t="s">
        <v>8</v>
      </c>
      <c r="E39" s="119"/>
      <c r="F39" s="119"/>
      <c r="G39" s="118"/>
      <c r="H39" s="11"/>
      <c r="I39" s="11"/>
      <c r="J39" s="11"/>
      <c r="K39" s="11"/>
      <c r="L39" s="11"/>
      <c r="M39" s="10"/>
      <c r="N39" s="10"/>
      <c r="O39" s="10"/>
      <c r="P39" s="10"/>
      <c r="Q39" s="10"/>
    </row>
    <row r="40" spans="1:17" ht="15.75">
      <c r="A40" s="3"/>
      <c r="B40" s="108" t="s">
        <v>16</v>
      </c>
      <c r="C40" s="132">
        <f>C39*60</f>
        <v>42.5</v>
      </c>
      <c r="D40" s="108" t="s">
        <v>17</v>
      </c>
      <c r="E40" s="119"/>
      <c r="F40" s="119"/>
      <c r="G40" s="118"/>
      <c r="H40" s="11"/>
      <c r="I40" s="11"/>
      <c r="J40" s="11"/>
      <c r="K40" s="11"/>
      <c r="L40" s="11"/>
      <c r="M40" s="10"/>
      <c r="N40" s="10"/>
      <c r="O40" s="10"/>
      <c r="P40" s="10"/>
      <c r="Q40" s="10"/>
    </row>
    <row r="41" spans="1:17" ht="15.75">
      <c r="A41" s="3"/>
      <c r="B41" s="122" t="s">
        <v>18</v>
      </c>
      <c r="C41" s="128">
        <f>C40/C19</f>
        <v>2.0238095238095237</v>
      </c>
      <c r="D41" s="108" t="s">
        <v>19</v>
      </c>
      <c r="E41" s="119"/>
      <c r="F41" s="119"/>
      <c r="G41" s="118"/>
      <c r="H41" s="11"/>
      <c r="I41" s="11"/>
      <c r="J41" s="11"/>
      <c r="K41" s="11"/>
      <c r="L41" s="11"/>
      <c r="M41" s="10"/>
      <c r="N41" s="10"/>
      <c r="O41" s="10"/>
      <c r="P41" s="10"/>
      <c r="Q41" s="10"/>
    </row>
    <row r="42" spans="1:17" ht="5.25" customHeight="1">
      <c r="A42" s="3"/>
      <c r="B42" s="122"/>
      <c r="C42" s="128"/>
      <c r="D42" s="108"/>
      <c r="E42" s="119"/>
      <c r="F42" s="119"/>
      <c r="G42" s="118"/>
      <c r="H42" s="11"/>
      <c r="I42" s="11"/>
      <c r="J42" s="11"/>
      <c r="K42" s="11"/>
      <c r="L42" s="11"/>
      <c r="M42" s="10"/>
      <c r="N42" s="10"/>
      <c r="O42" s="10"/>
      <c r="P42" s="10"/>
      <c r="Q42" s="10"/>
    </row>
    <row r="43" spans="1:17" ht="15.75">
      <c r="A43" s="3"/>
      <c r="B43" s="122" t="s">
        <v>20</v>
      </c>
      <c r="C43" s="128">
        <f>E23-C28</f>
        <v>483</v>
      </c>
      <c r="D43" s="122" t="s">
        <v>8</v>
      </c>
      <c r="E43" s="104"/>
      <c r="F43" s="104"/>
      <c r="G43" s="107"/>
      <c r="H43" s="11"/>
      <c r="I43" s="11"/>
      <c r="J43" s="11"/>
      <c r="K43" s="11"/>
      <c r="L43" s="11"/>
      <c r="M43" s="10"/>
      <c r="N43" s="10"/>
      <c r="O43" s="10"/>
      <c r="P43" s="10"/>
      <c r="Q43" s="10"/>
    </row>
    <row r="44" spans="1:17" ht="15.75">
      <c r="A44" s="3"/>
      <c r="B44" s="122" t="s">
        <v>20</v>
      </c>
      <c r="C44" s="122">
        <f>C43*60</f>
        <v>28980</v>
      </c>
      <c r="D44" s="122" t="s">
        <v>17</v>
      </c>
      <c r="E44" s="104"/>
      <c r="F44" s="104"/>
      <c r="G44" s="107"/>
      <c r="H44" s="11"/>
      <c r="I44" s="8"/>
      <c r="J44" s="8"/>
      <c r="K44" s="8"/>
      <c r="L44" s="11"/>
      <c r="M44" s="10"/>
      <c r="N44" s="10"/>
      <c r="O44" s="10"/>
      <c r="P44" s="10"/>
      <c r="Q44" s="10"/>
    </row>
    <row r="45" spans="1:17" ht="15.75">
      <c r="A45" s="3"/>
      <c r="B45" s="122" t="s">
        <v>21</v>
      </c>
      <c r="C45" s="122">
        <f>C44/C19</f>
        <v>1380</v>
      </c>
      <c r="D45" s="122" t="s">
        <v>19</v>
      </c>
      <c r="E45" s="119"/>
      <c r="F45" s="119"/>
      <c r="G45" s="118"/>
      <c r="H45" s="11"/>
      <c r="I45" s="8"/>
      <c r="J45" s="8"/>
      <c r="K45" s="8"/>
      <c r="L45" s="11"/>
      <c r="M45" s="10"/>
      <c r="N45" s="10"/>
      <c r="O45" s="10"/>
      <c r="P45" s="10"/>
      <c r="Q45" s="10"/>
    </row>
    <row r="46" spans="1:17" ht="15.75">
      <c r="A46" s="3"/>
      <c r="B46" s="122" t="s">
        <v>22</v>
      </c>
      <c r="C46" s="133">
        <f>C45*C33*C35*C37</f>
        <v>733.55314508190543</v>
      </c>
      <c r="D46" s="122" t="s">
        <v>19</v>
      </c>
      <c r="E46" s="119"/>
      <c r="F46" s="119"/>
      <c r="G46" s="118"/>
      <c r="H46" s="11"/>
      <c r="I46" s="8"/>
      <c r="J46" s="8"/>
      <c r="K46" s="8"/>
      <c r="L46" s="11"/>
      <c r="M46" s="10"/>
      <c r="N46" s="10"/>
      <c r="O46" s="10"/>
      <c r="P46" s="10"/>
      <c r="Q46" s="10"/>
    </row>
    <row r="47" spans="1:17" ht="15.75">
      <c r="A47" s="3"/>
      <c r="B47" s="122" t="s">
        <v>23</v>
      </c>
      <c r="C47" s="128">
        <f>(C46*C84)/C17</f>
        <v>2750.8341184647111</v>
      </c>
      <c r="D47" s="122" t="s">
        <v>86</v>
      </c>
      <c r="E47" s="119"/>
      <c r="F47" s="119"/>
      <c r="G47" s="118"/>
      <c r="H47" s="11"/>
      <c r="I47" s="8"/>
      <c r="J47" s="8"/>
      <c r="K47" s="8"/>
      <c r="L47" s="11"/>
      <c r="M47" s="10"/>
      <c r="N47" s="10"/>
      <c r="O47" s="10"/>
      <c r="P47" s="10"/>
      <c r="Q47" s="10"/>
    </row>
    <row r="48" spans="1:17" ht="15.75">
      <c r="A48" s="3"/>
      <c r="B48" s="122" t="s">
        <v>25</v>
      </c>
      <c r="C48" s="128">
        <f>((C46-C41)*C84)/C17</f>
        <v>2743.244805645737</v>
      </c>
      <c r="D48" s="122" t="s">
        <v>86</v>
      </c>
      <c r="E48" s="119"/>
      <c r="F48" s="119"/>
      <c r="G48" s="118"/>
      <c r="H48" s="11"/>
      <c r="I48" s="8"/>
      <c r="J48" s="8"/>
      <c r="K48" s="8"/>
      <c r="L48" s="11"/>
      <c r="M48" s="10"/>
      <c r="N48" s="10"/>
      <c r="O48" s="10"/>
      <c r="P48" s="10"/>
      <c r="Q48" s="10"/>
    </row>
    <row r="49" spans="1:17" ht="15.75">
      <c r="A49" s="3"/>
      <c r="B49" s="119"/>
      <c r="C49" s="128">
        <f>C48*C19</f>
        <v>57608.140918560479</v>
      </c>
      <c r="D49" s="122" t="s">
        <v>87</v>
      </c>
      <c r="E49" s="119"/>
      <c r="F49" s="119"/>
      <c r="G49" s="118"/>
      <c r="H49" s="11"/>
      <c r="I49" s="8"/>
      <c r="J49" s="8"/>
      <c r="K49" s="8"/>
      <c r="L49" s="11"/>
      <c r="M49" s="10"/>
      <c r="N49" s="12"/>
      <c r="O49" s="10"/>
      <c r="P49" s="10"/>
      <c r="Q49" s="10"/>
    </row>
    <row r="50" spans="1:17" ht="15.75">
      <c r="A50" s="3"/>
      <c r="B50" s="113"/>
      <c r="C50" s="113"/>
      <c r="D50" s="113"/>
      <c r="E50" s="119"/>
      <c r="F50" s="119"/>
      <c r="G50" s="118"/>
      <c r="H50" s="11"/>
      <c r="I50" s="8"/>
      <c r="J50" s="8"/>
      <c r="K50" s="8"/>
      <c r="L50" s="11"/>
      <c r="M50" s="10"/>
      <c r="N50" s="10"/>
      <c r="O50" s="10"/>
      <c r="P50" s="10"/>
      <c r="Q50" s="10"/>
    </row>
    <row r="51" spans="1:17" ht="15.75">
      <c r="A51" s="3"/>
      <c r="D51" s="299" t="s">
        <v>68</v>
      </c>
      <c r="E51" s="299"/>
      <c r="F51" s="299"/>
      <c r="G51" s="118"/>
      <c r="H51" s="11"/>
      <c r="I51" s="8"/>
      <c r="J51" s="8"/>
      <c r="K51" s="8"/>
      <c r="L51" s="11"/>
      <c r="M51" s="10"/>
      <c r="N51" s="10"/>
      <c r="O51" s="10"/>
      <c r="P51" s="10"/>
      <c r="Q51" s="10"/>
    </row>
    <row r="52" spans="1:17" ht="15.75">
      <c r="A52" s="3"/>
      <c r="D52" s="135" t="s">
        <v>119</v>
      </c>
      <c r="E52" s="109">
        <f>(C84*E59*F67)/1000</f>
        <v>106.554</v>
      </c>
      <c r="F52" s="136" t="s">
        <v>0</v>
      </c>
      <c r="G52" s="118"/>
      <c r="H52" s="11"/>
      <c r="I52" s="8"/>
      <c r="J52" s="8"/>
      <c r="K52" s="8"/>
      <c r="L52" s="11"/>
      <c r="M52" s="10"/>
      <c r="N52" s="10"/>
      <c r="O52" s="10"/>
      <c r="P52" s="10"/>
      <c r="Q52" s="10"/>
    </row>
    <row r="53" spans="1:17" ht="15.75">
      <c r="A53" s="3"/>
      <c r="D53" s="135" t="s">
        <v>119</v>
      </c>
      <c r="E53" s="109">
        <f>(C84*E64*F66)/1000</f>
        <v>115.50000000000001</v>
      </c>
      <c r="F53" s="136" t="s">
        <v>0</v>
      </c>
      <c r="G53" s="118"/>
      <c r="H53" s="11"/>
      <c r="I53" s="8"/>
      <c r="J53" s="8"/>
      <c r="K53" s="8"/>
      <c r="L53" s="11"/>
      <c r="M53" s="10"/>
      <c r="N53" s="10"/>
      <c r="O53" s="10"/>
      <c r="P53" s="10"/>
      <c r="Q53" s="10"/>
    </row>
    <row r="54" spans="1:17" ht="15.75">
      <c r="A54" s="3"/>
      <c r="D54" s="297" t="s">
        <v>171</v>
      </c>
      <c r="E54" s="297"/>
      <c r="F54" s="297"/>
      <c r="G54" s="118"/>
      <c r="H54" s="11"/>
      <c r="I54" s="8"/>
      <c r="J54" s="8"/>
      <c r="K54" s="8"/>
      <c r="L54" s="11"/>
      <c r="M54" s="10"/>
      <c r="N54" s="10"/>
      <c r="O54" s="10"/>
      <c r="P54" s="10"/>
      <c r="Q54" s="10"/>
    </row>
    <row r="55" spans="1:17" ht="15.75">
      <c r="A55" s="3"/>
      <c r="D55" s="137"/>
      <c r="E55" s="119"/>
      <c r="F55" s="119"/>
      <c r="G55" s="118"/>
      <c r="H55" s="11"/>
      <c r="I55" s="8"/>
      <c r="J55" s="8"/>
      <c r="K55" s="8"/>
      <c r="L55" s="11"/>
      <c r="M55" s="10"/>
      <c r="N55" s="10"/>
      <c r="O55" s="10"/>
      <c r="P55" s="10"/>
      <c r="Q55" s="10"/>
    </row>
    <row r="56" spans="1:17" ht="15.75">
      <c r="A56" s="3"/>
      <c r="D56" s="137"/>
      <c r="E56" s="119"/>
      <c r="F56" s="119"/>
      <c r="G56" s="118"/>
      <c r="H56" s="11"/>
      <c r="I56" s="8"/>
      <c r="J56" s="8"/>
      <c r="K56" s="8"/>
      <c r="L56" s="11"/>
      <c r="M56" s="10"/>
      <c r="N56" s="10"/>
      <c r="O56" s="10"/>
      <c r="P56" s="10"/>
      <c r="Q56" s="10"/>
    </row>
    <row r="57" spans="1:17" ht="15.75">
      <c r="A57" s="3"/>
      <c r="G57" s="118"/>
      <c r="H57" s="11"/>
      <c r="I57" s="8"/>
      <c r="J57" s="8"/>
      <c r="K57" s="8"/>
      <c r="L57" s="11"/>
      <c r="M57" s="10"/>
      <c r="N57" s="10"/>
      <c r="O57" s="10"/>
      <c r="P57" s="10"/>
      <c r="Q57" s="10"/>
    </row>
    <row r="58" spans="1:17" ht="15.75">
      <c r="A58" s="3"/>
      <c r="G58" s="118"/>
      <c r="H58" s="11"/>
      <c r="I58" s="8"/>
      <c r="J58" s="8"/>
      <c r="K58" s="8"/>
      <c r="L58" s="11"/>
      <c r="M58" s="10"/>
      <c r="N58" s="10"/>
      <c r="O58" s="10"/>
      <c r="P58" s="10"/>
      <c r="Q58" s="10"/>
    </row>
    <row r="59" spans="1:17" ht="15.75">
      <c r="A59" s="3"/>
      <c r="B59" s="304" t="s">
        <v>64</v>
      </c>
      <c r="C59" s="304"/>
      <c r="D59" s="14" t="s">
        <v>69</v>
      </c>
      <c r="E59" s="18">
        <v>6</v>
      </c>
      <c r="F59" s="113"/>
      <c r="G59" s="118"/>
      <c r="H59" s="11"/>
      <c r="I59" s="8"/>
      <c r="J59" s="8"/>
      <c r="K59" s="8"/>
      <c r="L59" s="11"/>
      <c r="M59" s="10"/>
      <c r="N59" s="10"/>
      <c r="O59" s="10"/>
      <c r="P59" s="10"/>
      <c r="Q59" s="10"/>
    </row>
    <row r="60" spans="1:17" ht="15.75">
      <c r="A60" s="3"/>
      <c r="B60" s="134" t="s">
        <v>28</v>
      </c>
      <c r="C60" s="134" t="s">
        <v>29</v>
      </c>
      <c r="D60" s="138" t="s">
        <v>70</v>
      </c>
      <c r="E60" s="139">
        <v>120</v>
      </c>
      <c r="F60" s="119"/>
      <c r="G60" s="118"/>
      <c r="H60" s="11"/>
      <c r="I60" s="8"/>
      <c r="J60" s="8"/>
      <c r="K60" s="8"/>
      <c r="L60" s="11"/>
      <c r="M60" s="10"/>
      <c r="N60" s="10"/>
      <c r="O60" s="10"/>
      <c r="P60" s="10"/>
      <c r="Q60" s="10"/>
    </row>
    <row r="61" spans="1:17" ht="15.75">
      <c r="A61" s="3"/>
      <c r="B61" s="134"/>
      <c r="C61" s="134"/>
      <c r="D61" s="138" t="s">
        <v>71</v>
      </c>
      <c r="E61" s="19">
        <v>3.6</v>
      </c>
      <c r="F61" s="119"/>
      <c r="G61" s="118"/>
      <c r="H61" s="11"/>
      <c r="I61" s="8"/>
      <c r="J61" s="8"/>
      <c r="K61" s="8"/>
      <c r="L61" s="11"/>
      <c r="M61" s="10"/>
      <c r="N61" s="10"/>
      <c r="O61" s="10"/>
      <c r="P61" s="10"/>
      <c r="Q61" s="10"/>
    </row>
    <row r="62" spans="1:17" ht="15.75">
      <c r="A62" s="3"/>
      <c r="B62" s="134"/>
      <c r="C62" s="134"/>
      <c r="D62" s="138" t="s">
        <v>72</v>
      </c>
      <c r="E62" s="15">
        <f>(E60*10)/E61</f>
        <v>333.33333333333331</v>
      </c>
      <c r="F62" s="119"/>
      <c r="G62" s="118"/>
      <c r="H62" s="11"/>
      <c r="I62" s="8"/>
      <c r="J62" s="8"/>
      <c r="K62" s="8"/>
      <c r="L62" s="11"/>
      <c r="M62" s="10"/>
      <c r="N62" s="10"/>
      <c r="O62" s="10"/>
      <c r="P62" s="10"/>
      <c r="Q62" s="10"/>
    </row>
    <row r="63" spans="1:17" ht="15.75">
      <c r="A63" s="3"/>
      <c r="B63" s="134"/>
      <c r="C63" s="134"/>
      <c r="D63" s="138" t="s">
        <v>73</v>
      </c>
      <c r="E63" s="20">
        <v>0.1</v>
      </c>
      <c r="F63" s="119"/>
      <c r="G63" s="118"/>
      <c r="H63" s="11"/>
      <c r="I63" s="8"/>
      <c r="J63" s="8"/>
      <c r="K63" s="8"/>
      <c r="L63" s="11"/>
      <c r="M63" s="10"/>
      <c r="N63" s="10"/>
      <c r="O63" s="10"/>
      <c r="P63" s="10"/>
      <c r="Q63" s="10"/>
    </row>
    <row r="64" spans="1:17" ht="15.75">
      <c r="A64" s="3"/>
      <c r="B64" s="134"/>
      <c r="C64" s="134"/>
      <c r="D64" s="138" t="s">
        <v>72</v>
      </c>
      <c r="E64" s="15">
        <f>(1+E63)*E62</f>
        <v>366.66666666666669</v>
      </c>
      <c r="F64" s="119"/>
      <c r="G64" s="118"/>
      <c r="H64" s="11"/>
      <c r="I64" s="8"/>
      <c r="J64" s="8"/>
      <c r="K64" s="8"/>
      <c r="L64" s="11"/>
      <c r="M64" s="10"/>
      <c r="N64" s="10"/>
      <c r="O64" s="10"/>
      <c r="P64" s="10"/>
      <c r="Q64" s="10"/>
    </row>
    <row r="65" spans="1:17" ht="15.75">
      <c r="A65" s="3"/>
      <c r="B65" s="134"/>
      <c r="C65" s="134"/>
      <c r="D65" s="137"/>
      <c r="E65" s="119"/>
      <c r="F65" s="119"/>
      <c r="G65" s="118"/>
      <c r="H65" s="11"/>
      <c r="I65" s="8"/>
      <c r="J65" s="8"/>
      <c r="K65" s="8"/>
      <c r="L65" s="11"/>
      <c r="M65" s="10"/>
      <c r="N65" s="10"/>
      <c r="O65" s="10"/>
      <c r="P65" s="10"/>
      <c r="Q65" s="10"/>
    </row>
    <row r="66" spans="1:17" ht="15.75">
      <c r="A66" s="3"/>
      <c r="B66" s="134"/>
      <c r="C66" s="134"/>
      <c r="D66" s="288" t="s">
        <v>75</v>
      </c>
      <c r="E66" s="288"/>
      <c r="F66" s="140">
        <v>0.09</v>
      </c>
      <c r="G66" s="118"/>
      <c r="H66" s="11"/>
      <c r="I66" s="8"/>
      <c r="J66" s="8"/>
      <c r="K66" s="8"/>
      <c r="L66" s="11"/>
      <c r="M66" s="10"/>
      <c r="N66" s="10"/>
      <c r="O66" s="10"/>
      <c r="P66" s="10"/>
      <c r="Q66" s="10"/>
    </row>
    <row r="67" spans="1:17" ht="15.75">
      <c r="A67" s="3"/>
      <c r="B67" s="134"/>
      <c r="C67" s="134"/>
      <c r="D67" s="288" t="s">
        <v>76</v>
      </c>
      <c r="E67" s="288"/>
      <c r="F67" s="140">
        <v>5.0739999999999998</v>
      </c>
      <c r="G67" s="118"/>
      <c r="H67" s="11"/>
      <c r="I67" s="8"/>
      <c r="J67" s="8"/>
      <c r="K67" s="8"/>
      <c r="L67" s="11"/>
      <c r="M67" s="10"/>
      <c r="N67" s="10"/>
      <c r="O67" s="10"/>
      <c r="P67" s="10"/>
      <c r="Q67" s="10"/>
    </row>
    <row r="68" spans="1:17" ht="15.75">
      <c r="A68" s="3"/>
      <c r="B68" s="134"/>
      <c r="C68" s="134"/>
      <c r="D68" s="113"/>
      <c r="E68" s="113"/>
      <c r="F68" s="119"/>
      <c r="G68" s="118"/>
      <c r="H68" s="11"/>
      <c r="I68" s="8"/>
      <c r="J68" s="8"/>
      <c r="K68" s="8"/>
      <c r="L68" s="11"/>
      <c r="M68" s="10"/>
      <c r="N68" s="10"/>
      <c r="O68" s="10"/>
      <c r="P68" s="10"/>
      <c r="Q68" s="10"/>
    </row>
    <row r="69" spans="1:17" ht="15.75">
      <c r="A69" s="3"/>
      <c r="B69" s="134"/>
      <c r="C69" s="134"/>
      <c r="D69" s="113"/>
      <c r="E69" s="13" t="s">
        <v>30</v>
      </c>
      <c r="F69" s="16">
        <f>((F67*E59)*C84)/1000</f>
        <v>106.554</v>
      </c>
      <c r="G69" s="118"/>
      <c r="H69" s="11"/>
      <c r="I69" s="8"/>
      <c r="J69" s="8"/>
      <c r="K69" s="8"/>
      <c r="L69" s="11"/>
      <c r="M69" s="10"/>
      <c r="N69" s="10"/>
      <c r="O69" s="10"/>
      <c r="P69" s="10"/>
      <c r="Q69" s="10"/>
    </row>
    <row r="70" spans="1:17" ht="15.75">
      <c r="A70" s="3"/>
      <c r="B70" s="134"/>
      <c r="C70" s="134"/>
      <c r="D70" s="113"/>
      <c r="E70" s="13" t="s">
        <v>30</v>
      </c>
      <c r="F70" s="16">
        <f>((F66*E64)*C84)/1000</f>
        <v>115.5</v>
      </c>
      <c r="G70" s="118"/>
      <c r="H70" s="11"/>
      <c r="I70" s="8"/>
      <c r="J70" s="8"/>
      <c r="K70" s="8"/>
      <c r="L70" s="11"/>
      <c r="M70" s="10"/>
      <c r="N70" s="10"/>
      <c r="O70" s="10"/>
      <c r="P70" s="10"/>
      <c r="Q70" s="10"/>
    </row>
    <row r="71" spans="1:17" ht="15.75">
      <c r="A71" s="3"/>
      <c r="B71" s="134"/>
      <c r="C71" s="134"/>
      <c r="D71" s="113"/>
      <c r="E71" s="119"/>
      <c r="F71" s="119"/>
      <c r="G71" s="118"/>
      <c r="H71" s="11"/>
      <c r="I71" s="8"/>
      <c r="J71" s="8"/>
      <c r="K71" s="8"/>
      <c r="L71" s="11"/>
      <c r="M71" s="10"/>
      <c r="N71" s="10"/>
      <c r="O71" s="10"/>
      <c r="P71" s="10"/>
      <c r="Q71" s="10"/>
    </row>
    <row r="72" spans="1:17" ht="15.75">
      <c r="A72" s="3"/>
      <c r="B72" s="134"/>
      <c r="C72" s="134"/>
      <c r="D72" s="137"/>
      <c r="E72" s="119"/>
      <c r="F72" s="119"/>
      <c r="G72" s="118"/>
      <c r="H72" s="11"/>
      <c r="I72" s="8"/>
      <c r="J72" s="8"/>
      <c r="K72" s="8"/>
      <c r="L72" s="11"/>
      <c r="M72" s="10"/>
      <c r="N72" s="10"/>
      <c r="O72" s="10"/>
      <c r="P72" s="10"/>
      <c r="Q72" s="10"/>
    </row>
    <row r="73" spans="1:17" ht="15.75">
      <c r="A73" s="3"/>
      <c r="B73" s="134"/>
      <c r="C73" s="134"/>
      <c r="D73" s="137"/>
      <c r="E73" s="119"/>
      <c r="F73" s="119"/>
      <c r="G73" s="118"/>
      <c r="H73" s="11"/>
      <c r="I73" s="8"/>
      <c r="J73" s="8"/>
      <c r="K73" s="8"/>
      <c r="L73" s="11"/>
      <c r="M73" s="10"/>
      <c r="N73" s="10"/>
      <c r="O73" s="10"/>
      <c r="P73" s="10"/>
      <c r="Q73" s="10"/>
    </row>
    <row r="74" spans="1:17" ht="15.75">
      <c r="A74" s="3"/>
      <c r="B74" s="134"/>
      <c r="C74" s="134"/>
      <c r="D74" s="137"/>
      <c r="E74" s="119"/>
      <c r="F74" s="119"/>
      <c r="G74" s="118"/>
      <c r="H74" s="11"/>
      <c r="I74" s="8"/>
      <c r="J74" s="8"/>
      <c r="K74" s="8"/>
      <c r="L74" s="11"/>
      <c r="M74" s="10"/>
      <c r="N74" s="10"/>
      <c r="O74" s="10"/>
      <c r="P74" s="10"/>
      <c r="Q74" s="10"/>
    </row>
    <row r="75" spans="1:17" ht="15.75">
      <c r="A75" s="3"/>
      <c r="B75" s="134"/>
      <c r="C75" s="134"/>
      <c r="D75" s="144"/>
      <c r="E75" s="119"/>
      <c r="F75" s="119"/>
      <c r="G75" s="118"/>
      <c r="H75" s="11"/>
      <c r="I75" s="8"/>
      <c r="J75" s="8"/>
      <c r="K75" s="8"/>
      <c r="L75" s="11"/>
      <c r="M75" s="10"/>
      <c r="N75" s="10"/>
      <c r="O75" s="10"/>
      <c r="P75" s="10"/>
      <c r="Q75" s="10"/>
    </row>
    <row r="76" spans="1:17" ht="15.75">
      <c r="A76" s="3"/>
      <c r="B76" s="134"/>
      <c r="C76" s="134"/>
      <c r="D76" s="137"/>
      <c r="E76" s="119"/>
      <c r="F76" s="119"/>
      <c r="G76" s="118"/>
      <c r="H76" s="11"/>
      <c r="I76" s="8"/>
      <c r="J76" s="8"/>
      <c r="K76" s="8"/>
      <c r="L76" s="11"/>
      <c r="M76" s="10"/>
      <c r="N76" s="10"/>
      <c r="O76" s="10"/>
      <c r="P76" s="10"/>
      <c r="Q76" s="10"/>
    </row>
    <row r="77" spans="1:17">
      <c r="B77" s="134"/>
      <c r="C77" s="134"/>
      <c r="D77" s="113"/>
      <c r="E77" s="113"/>
      <c r="F77" s="113"/>
      <c r="G77" s="113"/>
    </row>
    <row r="78" spans="1:17">
      <c r="B78" s="134"/>
      <c r="C78" s="134"/>
      <c r="D78" s="113"/>
      <c r="E78" s="113"/>
      <c r="F78" s="113"/>
      <c r="G78" s="113"/>
    </row>
    <row r="79" spans="1:17">
      <c r="B79" s="134"/>
      <c r="C79" s="134"/>
      <c r="D79" s="113"/>
      <c r="E79" s="113"/>
      <c r="F79" s="113"/>
      <c r="G79" s="113"/>
    </row>
    <row r="80" spans="1:17">
      <c r="B80" s="134"/>
      <c r="C80" s="134"/>
    </row>
    <row r="81" spans="2:3">
      <c r="B81" s="141" t="s">
        <v>31</v>
      </c>
      <c r="C81" s="141">
        <f>SUM(C61:C80)/20</f>
        <v>0</v>
      </c>
    </row>
    <row r="82" spans="2:3">
      <c r="B82" s="119"/>
      <c r="C82" s="142"/>
    </row>
    <row r="83" spans="2:3">
      <c r="B83" s="105" t="s">
        <v>65</v>
      </c>
      <c r="C83" s="143" t="s">
        <v>66</v>
      </c>
    </row>
    <row r="84" spans="2:3">
      <c r="B84" s="109">
        <v>0</v>
      </c>
      <c r="C84" s="145">
        <v>3500</v>
      </c>
    </row>
  </sheetData>
  <mergeCells count="13">
    <mergeCell ref="D66:E66"/>
    <mergeCell ref="D67:E67"/>
    <mergeCell ref="B9:C9"/>
    <mergeCell ref="B16:D16"/>
    <mergeCell ref="B12:F12"/>
    <mergeCell ref="B14:F14"/>
    <mergeCell ref="B13:F13"/>
    <mergeCell ref="D54:F54"/>
    <mergeCell ref="C17:D17"/>
    <mergeCell ref="D51:F51"/>
    <mergeCell ref="E16:F17"/>
    <mergeCell ref="B59:C59"/>
    <mergeCell ref="E31:F31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70"/>
  <sheetViews>
    <sheetView showGridLines="0" workbookViewId="0"/>
  </sheetViews>
  <sheetFormatPr defaultRowHeight="12.75"/>
  <cols>
    <col min="1" max="1" width="0.5703125" style="1" customWidth="1"/>
    <col min="2" max="2" width="21.42578125" style="1" bestFit="1" customWidth="1"/>
    <col min="3" max="3" width="14.28515625" style="1" bestFit="1" customWidth="1"/>
    <col min="4" max="4" width="13.28515625" style="1" bestFit="1" customWidth="1"/>
    <col min="5" max="5" width="13.140625" style="1" bestFit="1" customWidth="1"/>
    <col min="6" max="6" width="10.28515625" style="1" bestFit="1" customWidth="1"/>
    <col min="7" max="7" width="16.285156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69" t="s">
        <v>35</v>
      </c>
      <c r="C2" s="69" t="s">
        <v>151</v>
      </c>
      <c r="D2" s="70"/>
      <c r="E2" s="71" t="s">
        <v>47</v>
      </c>
      <c r="F2" s="72">
        <v>40851</v>
      </c>
      <c r="G2" s="68"/>
      <c r="H2" s="107"/>
      <c r="I2" s="107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3"/>
      <c r="B3" s="69" t="s">
        <v>36</v>
      </c>
      <c r="C3" s="69" t="s">
        <v>152</v>
      </c>
      <c r="D3" s="70"/>
      <c r="E3" s="70"/>
      <c r="F3" s="70"/>
      <c r="G3" s="68"/>
      <c r="H3" s="107"/>
      <c r="I3" s="107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3"/>
      <c r="B4" s="69" t="s">
        <v>37</v>
      </c>
      <c r="C4" s="69">
        <v>1</v>
      </c>
      <c r="D4" s="70"/>
      <c r="E4" s="70"/>
      <c r="F4" s="70"/>
      <c r="G4" s="68"/>
      <c r="H4" s="107"/>
      <c r="I4" s="107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3"/>
      <c r="B5" s="70"/>
      <c r="C5" s="70"/>
      <c r="D5" s="70"/>
      <c r="E5" s="70"/>
      <c r="F5" s="70"/>
      <c r="G5" s="68"/>
      <c r="H5" s="107"/>
      <c r="I5" s="107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3"/>
      <c r="B6" s="85" t="s">
        <v>77</v>
      </c>
      <c r="C6" s="69" t="s">
        <v>42</v>
      </c>
      <c r="D6" s="69" t="s">
        <v>44</v>
      </c>
      <c r="E6" s="69" t="s">
        <v>43</v>
      </c>
      <c r="F6" s="69" t="s">
        <v>5</v>
      </c>
      <c r="G6" s="68"/>
      <c r="H6" s="107"/>
      <c r="I6" s="107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3"/>
      <c r="B7" s="69" t="s">
        <v>153</v>
      </c>
      <c r="C7" s="74">
        <v>156</v>
      </c>
      <c r="D7" s="69" t="s">
        <v>45</v>
      </c>
      <c r="E7" s="101">
        <v>25</v>
      </c>
      <c r="F7" s="75">
        <f>C7*E7</f>
        <v>3900</v>
      </c>
      <c r="G7" s="68"/>
      <c r="H7" s="107"/>
      <c r="I7" s="107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3"/>
      <c r="B8" s="69" t="s">
        <v>154</v>
      </c>
      <c r="C8" s="74">
        <v>85</v>
      </c>
      <c r="D8" s="69" t="s">
        <v>45</v>
      </c>
      <c r="E8" s="101">
        <v>25</v>
      </c>
      <c r="F8" s="75">
        <f>C8*E8</f>
        <v>2125</v>
      </c>
      <c r="G8" s="146" t="s">
        <v>155</v>
      </c>
      <c r="H8" s="107"/>
      <c r="I8" s="107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3"/>
      <c r="B9" s="69" t="s">
        <v>156</v>
      </c>
      <c r="C9" s="74">
        <v>0</v>
      </c>
      <c r="D9" s="69" t="s">
        <v>157</v>
      </c>
      <c r="E9" s="147">
        <v>3500</v>
      </c>
      <c r="F9" s="148">
        <f>C9/E9</f>
        <v>0</v>
      </c>
      <c r="G9" s="149" t="s">
        <v>158</v>
      </c>
      <c r="H9" s="107"/>
      <c r="I9" s="107"/>
      <c r="J9" s="8"/>
      <c r="K9" s="8"/>
      <c r="L9" s="8"/>
      <c r="M9" s="8"/>
      <c r="N9" s="8"/>
      <c r="O9" s="8"/>
      <c r="P9" s="8"/>
      <c r="Q9" s="8"/>
    </row>
    <row r="10" spans="1:17" ht="12" customHeight="1">
      <c r="A10" s="3"/>
      <c r="B10" s="69" t="s">
        <v>156</v>
      </c>
      <c r="C10" s="74">
        <v>0</v>
      </c>
      <c r="D10" s="69" t="s">
        <v>157</v>
      </c>
      <c r="E10" s="147">
        <v>3500</v>
      </c>
      <c r="F10" s="148">
        <f t="shared" ref="F10:F14" si="0">C10/E10</f>
        <v>0</v>
      </c>
      <c r="G10" s="149" t="s">
        <v>158</v>
      </c>
      <c r="H10" s="107"/>
      <c r="I10" s="107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3"/>
      <c r="B11" s="69" t="s">
        <v>156</v>
      </c>
      <c r="C11" s="74">
        <v>0</v>
      </c>
      <c r="D11" s="69" t="s">
        <v>157</v>
      </c>
      <c r="E11" s="147">
        <v>3500</v>
      </c>
      <c r="F11" s="148">
        <f t="shared" si="0"/>
        <v>0</v>
      </c>
      <c r="G11" s="149" t="s">
        <v>158</v>
      </c>
      <c r="H11" s="107"/>
      <c r="I11" s="107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3"/>
      <c r="B12" s="69" t="s">
        <v>156</v>
      </c>
      <c r="C12" s="74">
        <v>0</v>
      </c>
      <c r="D12" s="69" t="s">
        <v>157</v>
      </c>
      <c r="E12" s="147">
        <v>3500</v>
      </c>
      <c r="F12" s="148">
        <f t="shared" si="0"/>
        <v>0</v>
      </c>
      <c r="G12" s="149" t="s">
        <v>158</v>
      </c>
      <c r="H12" s="107"/>
      <c r="I12" s="107"/>
      <c r="J12" s="8"/>
      <c r="K12" s="8"/>
      <c r="L12" s="8"/>
      <c r="M12" s="8"/>
      <c r="N12" s="8"/>
      <c r="O12" s="8"/>
      <c r="P12" s="8"/>
      <c r="Q12" s="8"/>
    </row>
    <row r="13" spans="1:17" ht="12" customHeight="1">
      <c r="A13" s="3"/>
      <c r="B13" s="69" t="s">
        <v>156</v>
      </c>
      <c r="C13" s="74">
        <v>0</v>
      </c>
      <c r="D13" s="69" t="s">
        <v>157</v>
      </c>
      <c r="E13" s="147">
        <v>3500</v>
      </c>
      <c r="F13" s="148">
        <f t="shared" si="0"/>
        <v>0</v>
      </c>
      <c r="G13" s="149" t="s">
        <v>158</v>
      </c>
      <c r="H13" s="107"/>
      <c r="I13" s="107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3"/>
      <c r="B14" s="69" t="s">
        <v>156</v>
      </c>
      <c r="C14" s="74">
        <v>0</v>
      </c>
      <c r="D14" s="69" t="s">
        <v>157</v>
      </c>
      <c r="E14" s="147">
        <v>3500</v>
      </c>
      <c r="F14" s="148">
        <f t="shared" si="0"/>
        <v>0</v>
      </c>
      <c r="G14" s="149" t="s">
        <v>158</v>
      </c>
      <c r="H14" s="107"/>
      <c r="I14" s="107"/>
      <c r="J14" s="8"/>
      <c r="K14" s="8"/>
      <c r="L14" s="8"/>
      <c r="M14" s="8"/>
      <c r="N14" s="8"/>
      <c r="O14" s="8"/>
      <c r="P14" s="8"/>
      <c r="Q14" s="8"/>
    </row>
    <row r="15" spans="1:17" ht="3" customHeight="1">
      <c r="A15" s="3"/>
      <c r="B15" s="70"/>
      <c r="C15" s="70"/>
      <c r="D15" s="70"/>
      <c r="E15" s="68"/>
      <c r="F15" s="68"/>
      <c r="G15" s="68"/>
      <c r="H15" s="107"/>
      <c r="I15" s="107"/>
      <c r="J15" s="8"/>
      <c r="K15" s="8"/>
      <c r="L15" s="8"/>
      <c r="M15" s="8"/>
      <c r="N15" s="8"/>
      <c r="O15" s="8"/>
      <c r="P15" s="8"/>
      <c r="Q15" s="8"/>
    </row>
    <row r="16" spans="1:17" ht="12" customHeight="1">
      <c r="A16" s="3"/>
      <c r="B16" s="76" t="s">
        <v>49</v>
      </c>
      <c r="C16" s="77"/>
      <c r="D16" s="78"/>
      <c r="E16" s="150" t="s">
        <v>34</v>
      </c>
      <c r="F16" s="151">
        <f>SUM(F9:F14)</f>
        <v>0</v>
      </c>
      <c r="G16" s="68"/>
      <c r="H16" s="107"/>
      <c r="I16" s="107"/>
      <c r="J16" s="8"/>
      <c r="K16" s="8"/>
      <c r="L16" s="8"/>
      <c r="M16" s="8"/>
      <c r="N16" s="8"/>
      <c r="O16" s="8"/>
      <c r="P16" s="8"/>
      <c r="Q16" s="8"/>
    </row>
    <row r="17" spans="1:17" ht="12" customHeight="1">
      <c r="A17" s="3"/>
      <c r="B17" s="282" t="s">
        <v>175</v>
      </c>
      <c r="C17" s="283"/>
      <c r="D17" s="283"/>
      <c r="E17" s="283"/>
      <c r="F17" s="284"/>
      <c r="G17" s="68"/>
      <c r="H17" s="107"/>
      <c r="I17" s="107"/>
      <c r="J17" s="8"/>
      <c r="K17" s="8"/>
      <c r="L17" s="8"/>
      <c r="M17" s="8"/>
      <c r="N17" s="8"/>
      <c r="O17" s="8"/>
      <c r="P17" s="8"/>
      <c r="Q17" s="8"/>
    </row>
    <row r="18" spans="1:17" ht="15.75" customHeight="1">
      <c r="A18" s="3"/>
      <c r="B18" s="282" t="s">
        <v>188</v>
      </c>
      <c r="C18" s="283"/>
      <c r="D18" s="283"/>
      <c r="E18" s="283"/>
      <c r="F18" s="284"/>
      <c r="G18" s="68"/>
      <c r="H18" s="107"/>
      <c r="I18" s="107"/>
      <c r="J18" s="8"/>
      <c r="K18" s="8"/>
      <c r="L18" s="8"/>
      <c r="M18" s="8"/>
      <c r="N18" s="8"/>
      <c r="O18" s="8"/>
      <c r="P18" s="8"/>
      <c r="Q18" s="8"/>
    </row>
    <row r="19" spans="1:17" ht="12.75" customHeight="1">
      <c r="A19" s="3"/>
      <c r="B19" s="285" t="s">
        <v>169</v>
      </c>
      <c r="C19" s="286"/>
      <c r="D19" s="286"/>
      <c r="E19" s="286"/>
      <c r="F19" s="287"/>
      <c r="G19" s="68"/>
      <c r="H19" s="107"/>
      <c r="I19" s="107"/>
      <c r="J19" s="8"/>
      <c r="K19" s="8"/>
      <c r="L19" s="8"/>
      <c r="M19" s="8"/>
      <c r="N19" s="8"/>
      <c r="O19" s="8"/>
      <c r="P19" s="8"/>
      <c r="Q19" s="8"/>
    </row>
    <row r="20" spans="1:17" ht="4.5" customHeight="1">
      <c r="A20" s="3"/>
      <c r="B20" s="79"/>
      <c r="C20" s="79"/>
      <c r="D20" s="79"/>
      <c r="E20" s="79"/>
      <c r="F20" s="79"/>
      <c r="G20" s="152"/>
      <c r="H20" s="117"/>
      <c r="I20" s="117"/>
      <c r="J20" s="10"/>
      <c r="K20" s="8"/>
      <c r="L20" s="8"/>
      <c r="M20" s="8"/>
      <c r="N20" s="8"/>
      <c r="O20" s="8"/>
      <c r="P20" s="8"/>
      <c r="Q20" s="8"/>
    </row>
    <row r="21" spans="1:17" ht="12" customHeight="1">
      <c r="A21" s="3"/>
      <c r="B21" s="279" t="s">
        <v>3</v>
      </c>
      <c r="C21" s="279"/>
      <c r="D21" s="279"/>
      <c r="E21" s="84"/>
      <c r="F21" s="84"/>
      <c r="G21" s="153"/>
      <c r="H21" s="118"/>
      <c r="I21" s="118"/>
      <c r="J21" s="11"/>
      <c r="K21" s="11"/>
      <c r="L21" s="11"/>
      <c r="M21" s="10"/>
      <c r="N21" s="10"/>
      <c r="O21" s="10"/>
      <c r="P21" s="10"/>
      <c r="Q21" s="10"/>
    </row>
    <row r="22" spans="1:17" ht="12" customHeight="1">
      <c r="A22" s="3"/>
      <c r="B22" s="85" t="s">
        <v>4</v>
      </c>
      <c r="C22" s="307">
        <v>46.66</v>
      </c>
      <c r="D22" s="307"/>
      <c r="E22" s="84"/>
      <c r="F22" s="84"/>
      <c r="G22" s="153"/>
      <c r="H22" s="118"/>
      <c r="I22" s="118"/>
      <c r="J22" s="11"/>
      <c r="K22" s="11"/>
      <c r="L22" s="11"/>
      <c r="M22" s="10"/>
      <c r="N22" s="10"/>
      <c r="O22" s="10"/>
      <c r="P22" s="10"/>
      <c r="Q22" s="10"/>
    </row>
    <row r="23" spans="1:17" ht="3" customHeight="1">
      <c r="A23" s="3"/>
      <c r="B23" s="84"/>
      <c r="C23" s="84"/>
      <c r="D23" s="84"/>
      <c r="E23" s="84"/>
      <c r="F23" s="84"/>
      <c r="G23" s="153"/>
      <c r="H23" s="118"/>
      <c r="I23" s="118"/>
      <c r="J23" s="11"/>
      <c r="K23" s="11"/>
      <c r="L23" s="11"/>
      <c r="M23" s="10"/>
      <c r="N23" s="10"/>
      <c r="O23" s="10"/>
      <c r="P23" s="10"/>
      <c r="Q23" s="10"/>
    </row>
    <row r="24" spans="1:17" ht="15.75">
      <c r="A24" s="3"/>
      <c r="B24" s="89" t="s">
        <v>54</v>
      </c>
      <c r="C24" s="90">
        <f>extrusora!C27</f>
        <v>21</v>
      </c>
      <c r="D24" s="84"/>
      <c r="E24" s="84"/>
      <c r="F24" s="84"/>
      <c r="G24" s="153"/>
      <c r="H24" s="118"/>
      <c r="I24" s="118"/>
      <c r="J24" s="11"/>
      <c r="K24" s="11"/>
      <c r="L24" s="11"/>
      <c r="M24" s="10"/>
      <c r="N24" s="10"/>
      <c r="O24" s="10"/>
      <c r="P24" s="10"/>
      <c r="Q24" s="10"/>
    </row>
    <row r="25" spans="1:17" ht="15.75">
      <c r="A25" s="3"/>
      <c r="B25" s="66" t="s">
        <v>6</v>
      </c>
      <c r="C25" s="66" t="s">
        <v>55</v>
      </c>
      <c r="D25" s="66" t="s">
        <v>56</v>
      </c>
      <c r="E25" s="66" t="s">
        <v>57</v>
      </c>
      <c r="F25" s="84"/>
      <c r="G25" s="153"/>
      <c r="H25" s="118"/>
      <c r="I25" s="118"/>
      <c r="J25" s="11"/>
      <c r="K25" s="11"/>
      <c r="L25" s="11"/>
      <c r="M25" s="10"/>
      <c r="N25" s="10"/>
      <c r="O25" s="10"/>
      <c r="P25" s="10"/>
      <c r="Q25" s="10"/>
    </row>
    <row r="26" spans="1:17" ht="15.75">
      <c r="A26" s="3"/>
      <c r="B26" s="85">
        <v>1</v>
      </c>
      <c r="C26" s="85">
        <v>8</v>
      </c>
      <c r="D26" s="85">
        <f>C24-(C26/C27)</f>
        <v>19</v>
      </c>
      <c r="E26" s="91">
        <f>D26*C26*B26</f>
        <v>152</v>
      </c>
      <c r="F26" s="84"/>
      <c r="G26" s="153"/>
      <c r="H26" s="118"/>
      <c r="I26" s="118"/>
      <c r="J26" s="11"/>
      <c r="K26" s="11"/>
      <c r="L26" s="11"/>
      <c r="M26" s="10"/>
      <c r="N26" s="10"/>
      <c r="O26" s="10"/>
      <c r="P26" s="10"/>
      <c r="Q26" s="10"/>
    </row>
    <row r="27" spans="1:17" ht="15.75">
      <c r="A27" s="3"/>
      <c r="B27" s="85">
        <v>1</v>
      </c>
      <c r="C27" s="85">
        <v>4</v>
      </c>
      <c r="D27" s="85">
        <v>4</v>
      </c>
      <c r="E27" s="91">
        <f>D27*C27*B27</f>
        <v>16</v>
      </c>
      <c r="F27" s="84"/>
      <c r="G27" s="153"/>
      <c r="H27" s="118"/>
      <c r="I27" s="118"/>
      <c r="J27" s="11"/>
      <c r="K27" s="11"/>
      <c r="L27" s="11"/>
      <c r="M27" s="10"/>
      <c r="N27" s="10"/>
      <c r="O27" s="10"/>
      <c r="P27" s="10"/>
      <c r="Q27" s="10"/>
    </row>
    <row r="28" spans="1:17" ht="15.75">
      <c r="A28" s="3"/>
      <c r="B28" s="84"/>
      <c r="C28" s="84"/>
      <c r="D28" s="66" t="s">
        <v>5</v>
      </c>
      <c r="E28" s="92">
        <f>SUM(E26:E27)</f>
        <v>168</v>
      </c>
      <c r="F28" s="85" t="s">
        <v>247</v>
      </c>
      <c r="G28" s="153"/>
      <c r="H28" s="118"/>
      <c r="I28" s="118"/>
      <c r="J28" s="11"/>
      <c r="K28" s="11"/>
      <c r="L28" s="11"/>
      <c r="M28" s="10"/>
      <c r="N28" s="10"/>
      <c r="O28" s="10"/>
      <c r="P28" s="10"/>
      <c r="Q28" s="10"/>
    </row>
    <row r="29" spans="1:17" ht="15.75" customHeight="1">
      <c r="A29" s="3"/>
      <c r="B29" s="84"/>
      <c r="C29" s="84"/>
      <c r="D29" s="66" t="s">
        <v>5</v>
      </c>
      <c r="E29" s="92">
        <f>E28*F29</f>
        <v>168</v>
      </c>
      <c r="F29" s="85">
        <v>1</v>
      </c>
      <c r="G29" s="153"/>
      <c r="H29" s="118"/>
      <c r="I29" s="118"/>
      <c r="J29" s="11"/>
      <c r="K29" s="11"/>
      <c r="L29" s="11"/>
      <c r="M29" s="10"/>
      <c r="N29" s="10"/>
      <c r="O29" s="10"/>
      <c r="P29" s="10"/>
      <c r="Q29" s="10"/>
    </row>
    <row r="30" spans="1:17" ht="2.25" customHeight="1">
      <c r="A30" s="3"/>
      <c r="B30" s="84"/>
      <c r="C30" s="84"/>
      <c r="D30" s="79"/>
      <c r="E30" s="93"/>
      <c r="F30" s="84"/>
      <c r="G30" s="153"/>
      <c r="H30" s="118"/>
      <c r="I30" s="118"/>
      <c r="J30" s="11"/>
      <c r="K30" s="11"/>
      <c r="L30" s="11"/>
      <c r="M30" s="10"/>
      <c r="N30" s="10"/>
      <c r="O30" s="10"/>
      <c r="P30" s="10"/>
      <c r="Q30" s="10"/>
    </row>
    <row r="31" spans="1:17" ht="15.75">
      <c r="A31" s="3"/>
      <c r="B31" s="85" t="s">
        <v>9</v>
      </c>
      <c r="C31" s="85">
        <v>0</v>
      </c>
      <c r="D31" s="85" t="s">
        <v>7</v>
      </c>
      <c r="E31" s="84"/>
      <c r="F31" s="84"/>
      <c r="G31" s="153"/>
      <c r="H31" s="118"/>
      <c r="I31" s="118"/>
      <c r="J31" s="11"/>
      <c r="K31" s="11"/>
      <c r="L31" s="11"/>
      <c r="M31" s="10"/>
      <c r="N31" s="10"/>
      <c r="O31" s="10"/>
      <c r="P31" s="10"/>
      <c r="Q31" s="10"/>
    </row>
    <row r="32" spans="1:17" ht="15.75">
      <c r="A32" s="3"/>
      <c r="B32" s="85" t="s">
        <v>10</v>
      </c>
      <c r="C32" s="85">
        <v>21</v>
      </c>
      <c r="D32" s="85" t="s">
        <v>8</v>
      </c>
      <c r="E32" s="84"/>
      <c r="F32" s="84"/>
      <c r="G32" s="153"/>
      <c r="H32" s="118"/>
      <c r="I32" s="118"/>
      <c r="J32" s="11"/>
      <c r="K32" s="11"/>
      <c r="L32" s="11"/>
      <c r="M32" s="10"/>
      <c r="N32" s="10"/>
      <c r="O32" s="10"/>
      <c r="P32" s="10"/>
      <c r="Q32" s="10"/>
    </row>
    <row r="33" spans="1:17" ht="15.75">
      <c r="A33" s="3"/>
      <c r="B33" s="66" t="s">
        <v>11</v>
      </c>
      <c r="C33" s="66">
        <f>SUM(C31:C32)</f>
        <v>21</v>
      </c>
      <c r="D33" s="85" t="s">
        <v>8</v>
      </c>
      <c r="E33" s="84"/>
      <c r="F33" s="84"/>
      <c r="G33" s="153"/>
      <c r="H33" s="118"/>
      <c r="I33" s="118"/>
      <c r="J33" s="11"/>
      <c r="K33" s="11"/>
      <c r="L33" s="11"/>
      <c r="M33" s="10"/>
      <c r="N33" s="10"/>
      <c r="O33" s="10"/>
      <c r="P33" s="10"/>
      <c r="Q33" s="10"/>
    </row>
    <row r="34" spans="1:17" ht="6" customHeight="1">
      <c r="A34" s="3"/>
      <c r="B34" s="79"/>
      <c r="C34" s="79"/>
      <c r="D34" s="84"/>
      <c r="E34" s="84"/>
      <c r="F34" s="84"/>
      <c r="G34" s="153"/>
      <c r="H34" s="118"/>
      <c r="I34" s="118"/>
      <c r="J34" s="11"/>
      <c r="K34" s="11"/>
      <c r="L34" s="11"/>
      <c r="M34" s="10"/>
      <c r="N34" s="10"/>
      <c r="O34" s="10"/>
      <c r="P34" s="10"/>
      <c r="Q34" s="10"/>
    </row>
    <row r="35" spans="1:17" ht="15.75">
      <c r="A35" s="3"/>
      <c r="B35" s="66" t="s">
        <v>12</v>
      </c>
      <c r="C35" s="66">
        <v>20</v>
      </c>
      <c r="D35" s="85" t="s">
        <v>8</v>
      </c>
      <c r="E35" s="84"/>
      <c r="F35" s="84"/>
      <c r="G35" s="153"/>
      <c r="H35" s="118"/>
      <c r="I35" s="118"/>
      <c r="J35" s="11"/>
      <c r="K35" s="11"/>
      <c r="L35" s="11"/>
      <c r="M35" s="10"/>
      <c r="N35" s="10"/>
      <c r="O35" s="10"/>
      <c r="P35" s="10"/>
      <c r="Q35" s="10"/>
    </row>
    <row r="36" spans="1:17" ht="15.75">
      <c r="A36" s="3"/>
      <c r="B36" s="66" t="s">
        <v>159</v>
      </c>
      <c r="C36" s="265">
        <v>0.25</v>
      </c>
      <c r="D36" s="84"/>
      <c r="E36" s="84"/>
      <c r="F36" s="84"/>
      <c r="G36" s="153"/>
      <c r="H36" s="118"/>
      <c r="I36" s="118"/>
      <c r="J36" s="11"/>
      <c r="K36" s="11"/>
      <c r="L36" s="11"/>
      <c r="M36" s="10"/>
      <c r="N36" s="10"/>
      <c r="O36" s="10"/>
      <c r="P36" s="10"/>
      <c r="Q36" s="10"/>
    </row>
    <row r="37" spans="1:17" ht="15.75">
      <c r="A37" s="3"/>
      <c r="B37" s="85" t="s">
        <v>13</v>
      </c>
      <c r="C37" s="268">
        <f>C35/C48</f>
        <v>0.1360544217687075</v>
      </c>
      <c r="D37" s="84"/>
      <c r="E37" s="84"/>
      <c r="F37" s="84"/>
      <c r="G37" s="153"/>
      <c r="H37" s="118"/>
      <c r="I37" s="118"/>
      <c r="J37" s="11"/>
      <c r="K37" s="11"/>
      <c r="L37" s="11"/>
      <c r="M37" s="10"/>
      <c r="N37" s="10"/>
      <c r="O37" s="10"/>
      <c r="P37" s="10"/>
      <c r="Q37" s="10"/>
    </row>
    <row r="38" spans="1:17" ht="15.75">
      <c r="A38" s="3"/>
      <c r="B38" s="66" t="s">
        <v>13</v>
      </c>
      <c r="C38" s="265">
        <f>1-(C36+C37)</f>
        <v>0.61394557823129248</v>
      </c>
      <c r="D38" s="84"/>
      <c r="E38" s="84"/>
      <c r="F38" s="84"/>
      <c r="G38" s="153"/>
      <c r="H38" s="118"/>
      <c r="I38" s="118"/>
      <c r="J38" s="11"/>
      <c r="K38" s="11"/>
      <c r="L38" s="11"/>
      <c r="M38" s="10"/>
      <c r="N38" s="10"/>
      <c r="O38" s="10"/>
      <c r="P38" s="10"/>
      <c r="Q38" s="10"/>
    </row>
    <row r="39" spans="1:17" ht="15.75">
      <c r="A39" s="3"/>
      <c r="B39" s="66" t="s">
        <v>105</v>
      </c>
      <c r="C39" s="96">
        <f>'Família 1'!R6</f>
        <v>0.14411910669975186</v>
      </c>
      <c r="D39" s="84"/>
      <c r="E39" s="84"/>
      <c r="F39" s="84"/>
      <c r="G39" s="153"/>
      <c r="H39" s="118"/>
      <c r="I39" s="118"/>
      <c r="J39" s="11"/>
      <c r="K39" s="11"/>
      <c r="L39" s="11"/>
      <c r="M39" s="10"/>
      <c r="N39" s="10"/>
      <c r="O39" s="10"/>
      <c r="P39" s="10"/>
      <c r="Q39" s="10"/>
    </row>
    <row r="40" spans="1:17" ht="15.75">
      <c r="A40" s="3"/>
      <c r="B40" s="66" t="s">
        <v>14</v>
      </c>
      <c r="C40" s="265">
        <f>1-(C39)</f>
        <v>0.85588089330024819</v>
      </c>
      <c r="D40" s="84"/>
      <c r="E40" s="84"/>
      <c r="F40" s="84"/>
      <c r="G40" s="153"/>
      <c r="H40" s="118"/>
      <c r="I40" s="118"/>
      <c r="J40" s="11"/>
      <c r="K40" s="11"/>
      <c r="L40" s="11"/>
      <c r="M40" s="10"/>
      <c r="N40" s="10"/>
      <c r="O40" s="10"/>
      <c r="P40" s="10"/>
      <c r="Q40" s="10"/>
    </row>
    <row r="41" spans="1:17" ht="15.75">
      <c r="A41" s="3"/>
      <c r="B41" s="66" t="s">
        <v>248</v>
      </c>
      <c r="C41" s="96">
        <v>0</v>
      </c>
      <c r="D41" s="84"/>
      <c r="E41" s="84"/>
      <c r="F41" s="84"/>
      <c r="G41" s="153"/>
      <c r="H41" s="118"/>
      <c r="I41" s="118"/>
      <c r="J41" s="11"/>
      <c r="K41" s="11"/>
      <c r="L41" s="11"/>
      <c r="M41" s="10"/>
      <c r="N41" s="10"/>
      <c r="O41" s="10"/>
      <c r="P41" s="10"/>
      <c r="Q41" s="10"/>
    </row>
    <row r="42" spans="1:17" ht="15.75">
      <c r="A42" s="3"/>
      <c r="B42" s="66" t="s">
        <v>15</v>
      </c>
      <c r="C42" s="265">
        <f>1-C41</f>
        <v>1</v>
      </c>
      <c r="D42" s="84"/>
      <c r="E42" s="84"/>
      <c r="F42" s="84"/>
      <c r="G42" s="153"/>
      <c r="H42" s="118"/>
      <c r="I42" s="118"/>
      <c r="J42" s="11"/>
      <c r="K42" s="11"/>
      <c r="L42" s="11"/>
      <c r="M42" s="10"/>
      <c r="N42" s="10"/>
      <c r="O42" s="10"/>
      <c r="P42" s="10"/>
      <c r="Q42" s="10"/>
    </row>
    <row r="43" spans="1:17" ht="15.75">
      <c r="A43" s="3"/>
      <c r="B43" s="66" t="s">
        <v>106</v>
      </c>
      <c r="C43" s="97">
        <v>30</v>
      </c>
      <c r="D43" s="85" t="s">
        <v>108</v>
      </c>
      <c r="E43" s="84"/>
      <c r="F43" s="84"/>
      <c r="G43" s="153"/>
      <c r="H43" s="118"/>
      <c r="I43" s="118"/>
      <c r="J43" s="11"/>
      <c r="K43" s="11"/>
      <c r="L43" s="11"/>
      <c r="M43" s="10"/>
      <c r="N43" s="10"/>
      <c r="O43" s="10"/>
      <c r="P43" s="10"/>
      <c r="Q43" s="10"/>
    </row>
    <row r="44" spans="1:17" ht="15.75">
      <c r="A44" s="3"/>
      <c r="B44" s="85" t="s">
        <v>16</v>
      </c>
      <c r="C44" s="98">
        <f>20*(C43/60)</f>
        <v>10</v>
      </c>
      <c r="D44" s="85" t="s">
        <v>8</v>
      </c>
      <c r="E44" s="84"/>
      <c r="F44" s="84"/>
      <c r="G44" s="153"/>
      <c r="H44" s="118"/>
      <c r="I44" s="118"/>
      <c r="J44" s="11"/>
      <c r="K44" s="11"/>
      <c r="L44" s="11"/>
      <c r="M44" s="10"/>
      <c r="N44" s="10"/>
      <c r="O44" s="10"/>
      <c r="P44" s="10"/>
      <c r="Q44" s="10"/>
    </row>
    <row r="45" spans="1:17" ht="15.75">
      <c r="A45" s="3"/>
      <c r="B45" s="85" t="s">
        <v>16</v>
      </c>
      <c r="C45" s="98">
        <f>C44*60</f>
        <v>600</v>
      </c>
      <c r="D45" s="85" t="s">
        <v>17</v>
      </c>
      <c r="E45" s="84"/>
      <c r="F45" s="84"/>
      <c r="G45" s="153"/>
      <c r="H45" s="118"/>
      <c r="I45" s="118"/>
      <c r="J45" s="11"/>
      <c r="K45" s="11"/>
      <c r="L45" s="11"/>
      <c r="M45" s="10"/>
      <c r="N45" s="10"/>
      <c r="O45" s="10"/>
      <c r="P45" s="10"/>
      <c r="Q45" s="10"/>
    </row>
    <row r="46" spans="1:17" ht="15.75">
      <c r="A46" s="3"/>
      <c r="B46" s="66" t="s">
        <v>18</v>
      </c>
      <c r="C46" s="95">
        <f>C45/C24</f>
        <v>28.571428571428573</v>
      </c>
      <c r="D46" s="85" t="s">
        <v>19</v>
      </c>
      <c r="E46" s="84"/>
      <c r="F46" s="84"/>
      <c r="G46" s="153"/>
      <c r="H46" s="118"/>
      <c r="I46" s="118"/>
      <c r="J46" s="11"/>
      <c r="K46" s="11"/>
      <c r="L46" s="11"/>
      <c r="M46" s="10"/>
      <c r="N46" s="10"/>
      <c r="O46" s="10"/>
      <c r="P46" s="10"/>
      <c r="Q46" s="10"/>
    </row>
    <row r="47" spans="1:17" ht="5.25" customHeight="1">
      <c r="A47" s="3"/>
      <c r="B47" s="66"/>
      <c r="C47" s="95"/>
      <c r="D47" s="85"/>
      <c r="E47" s="84"/>
      <c r="F47" s="84"/>
      <c r="G47" s="153"/>
      <c r="H47" s="118"/>
      <c r="I47" s="118"/>
      <c r="J47" s="11"/>
      <c r="K47" s="11"/>
      <c r="L47" s="11"/>
      <c r="M47" s="10"/>
      <c r="N47" s="10"/>
      <c r="O47" s="10"/>
      <c r="P47" s="10"/>
      <c r="Q47" s="10"/>
    </row>
    <row r="48" spans="1:17" ht="15.75">
      <c r="A48" s="3"/>
      <c r="B48" s="66" t="s">
        <v>20</v>
      </c>
      <c r="C48" s="95">
        <f>E28-C33</f>
        <v>147</v>
      </c>
      <c r="D48" s="66" t="s">
        <v>8</v>
      </c>
      <c r="E48" s="70"/>
      <c r="F48" s="70"/>
      <c r="G48" s="68"/>
      <c r="H48" s="118"/>
      <c r="I48" s="118"/>
      <c r="J48" s="11"/>
      <c r="K48" s="11"/>
      <c r="L48" s="11"/>
      <c r="M48" s="10"/>
      <c r="N48" s="10"/>
      <c r="O48" s="10"/>
      <c r="P48" s="10"/>
      <c r="Q48" s="10"/>
    </row>
    <row r="49" spans="1:17" ht="15.75">
      <c r="A49" s="3"/>
      <c r="B49" s="66" t="s">
        <v>20</v>
      </c>
      <c r="C49" s="66">
        <f>C48*60</f>
        <v>8820</v>
      </c>
      <c r="D49" s="66" t="s">
        <v>17</v>
      </c>
      <c r="E49" s="70"/>
      <c r="F49" s="70"/>
      <c r="G49" s="68"/>
      <c r="H49" s="118"/>
      <c r="I49" s="107"/>
      <c r="J49" s="8"/>
      <c r="K49" s="8"/>
      <c r="L49" s="11"/>
      <c r="M49" s="10"/>
      <c r="N49" s="10"/>
      <c r="O49" s="10"/>
      <c r="P49" s="10"/>
      <c r="Q49" s="10"/>
    </row>
    <row r="50" spans="1:17" ht="15.75">
      <c r="A50" s="3"/>
      <c r="B50" s="66" t="s">
        <v>21</v>
      </c>
      <c r="C50" s="66">
        <f>C49/C24</f>
        <v>420</v>
      </c>
      <c r="D50" s="66" t="s">
        <v>19</v>
      </c>
      <c r="E50" s="84"/>
      <c r="F50" s="84"/>
      <c r="G50" s="153"/>
      <c r="H50" s="118"/>
      <c r="I50" s="107"/>
      <c r="J50" s="8"/>
      <c r="K50" s="8"/>
      <c r="L50" s="11"/>
      <c r="M50" s="10"/>
      <c r="N50" s="10"/>
      <c r="O50" s="10"/>
      <c r="P50" s="10"/>
      <c r="Q50" s="10"/>
    </row>
    <row r="51" spans="1:17" ht="15.75">
      <c r="A51" s="3"/>
      <c r="B51" s="66" t="s">
        <v>22</v>
      </c>
      <c r="C51" s="99">
        <f>C50*C38*C40*C42</f>
        <v>220.69500177242111</v>
      </c>
      <c r="D51" s="66" t="s">
        <v>19</v>
      </c>
      <c r="E51" s="84"/>
      <c r="F51" s="84"/>
      <c r="G51" s="153"/>
      <c r="H51" s="118"/>
      <c r="I51" s="107"/>
      <c r="J51" s="8"/>
      <c r="K51" s="8"/>
      <c r="L51" s="11"/>
      <c r="M51" s="10"/>
      <c r="N51" s="10"/>
      <c r="O51" s="10"/>
      <c r="P51" s="10"/>
      <c r="Q51" s="10"/>
    </row>
    <row r="52" spans="1:17" ht="15.75">
      <c r="A52" s="3"/>
      <c r="B52" s="66" t="s">
        <v>23</v>
      </c>
      <c r="C52" s="95">
        <f>(C51*G57)/C22</f>
        <v>16554.490060083026</v>
      </c>
      <c r="D52" s="66" t="s">
        <v>86</v>
      </c>
      <c r="E52" s="84"/>
      <c r="F52" s="84"/>
      <c r="G52" s="153"/>
      <c r="H52" s="118"/>
      <c r="I52" s="107"/>
      <c r="J52" s="8"/>
      <c r="K52" s="8"/>
      <c r="L52" s="11"/>
      <c r="M52" s="10"/>
      <c r="N52" s="10"/>
      <c r="O52" s="10"/>
      <c r="P52" s="10"/>
      <c r="Q52" s="10"/>
    </row>
    <row r="53" spans="1:17" ht="15.75">
      <c r="A53" s="3"/>
      <c r="B53" s="66" t="s">
        <v>25</v>
      </c>
      <c r="C53" s="95">
        <f>((C51-C46)*G57)/C22</f>
        <v>14411.326751038874</v>
      </c>
      <c r="D53" s="66" t="s">
        <v>86</v>
      </c>
      <c r="E53" s="84"/>
      <c r="F53" s="84"/>
      <c r="G53" s="153"/>
      <c r="H53" s="118"/>
      <c r="I53" s="107"/>
      <c r="J53" s="8"/>
      <c r="K53" s="8"/>
      <c r="L53" s="11"/>
      <c r="M53" s="10"/>
      <c r="N53" s="10"/>
      <c r="O53" s="10"/>
      <c r="P53" s="10"/>
      <c r="Q53" s="10"/>
    </row>
    <row r="54" spans="1:17" ht="15.75">
      <c r="A54" s="3"/>
      <c r="B54" s="84"/>
      <c r="C54" s="95">
        <f>C53*23</f>
        <v>331460.51527389413</v>
      </c>
      <c r="D54" s="66" t="s">
        <v>87</v>
      </c>
      <c r="E54" s="84"/>
      <c r="F54" s="84"/>
      <c r="G54" s="153"/>
      <c r="H54" s="118"/>
      <c r="I54" s="107"/>
      <c r="J54" s="8"/>
      <c r="K54" s="8"/>
      <c r="L54" s="11"/>
      <c r="M54" s="10"/>
      <c r="N54" s="12"/>
      <c r="O54" s="10"/>
      <c r="P54" s="10"/>
      <c r="Q54" s="10"/>
    </row>
    <row r="55" spans="1:17" ht="4.5" customHeight="1">
      <c r="A55" s="3"/>
      <c r="B55" s="84"/>
      <c r="C55" s="84"/>
      <c r="D55" s="84"/>
      <c r="E55" s="84"/>
      <c r="F55" s="84"/>
      <c r="G55" s="153"/>
      <c r="H55" s="118"/>
      <c r="I55" s="107"/>
      <c r="J55" s="8"/>
      <c r="K55" s="8"/>
      <c r="L55" s="11"/>
      <c r="M55" s="10"/>
      <c r="N55" s="10"/>
      <c r="O55" s="10"/>
      <c r="P55" s="10"/>
      <c r="Q55" s="10"/>
    </row>
    <row r="56" spans="1:17" ht="14.1" customHeight="1">
      <c r="A56" s="3"/>
      <c r="B56" s="281" t="s">
        <v>64</v>
      </c>
      <c r="C56" s="281"/>
      <c r="D56" s="67"/>
      <c r="E56" s="281" t="s">
        <v>65</v>
      </c>
      <c r="F56" s="281"/>
      <c r="G56" s="158" t="s">
        <v>66</v>
      </c>
      <c r="H56" s="118"/>
      <c r="I56" s="107"/>
      <c r="J56" s="8"/>
      <c r="K56" s="8"/>
      <c r="L56" s="11"/>
      <c r="M56" s="10"/>
      <c r="N56" s="10"/>
      <c r="O56" s="10"/>
      <c r="P56" s="10"/>
      <c r="Q56" s="10"/>
    </row>
    <row r="57" spans="1:17" ht="14.1" customHeight="1">
      <c r="A57" s="3"/>
      <c r="B57" s="154" t="s">
        <v>28</v>
      </c>
      <c r="C57" s="154" t="s">
        <v>29</v>
      </c>
      <c r="D57" s="67"/>
      <c r="E57" s="306">
        <v>0</v>
      </c>
      <c r="F57" s="306"/>
      <c r="G57" s="147">
        <v>3500</v>
      </c>
      <c r="H57" s="118"/>
      <c r="I57" s="107"/>
      <c r="J57" s="8"/>
      <c r="K57" s="8"/>
      <c r="L57" s="11"/>
      <c r="M57" s="10"/>
      <c r="N57" s="10"/>
      <c r="O57" s="10"/>
      <c r="P57" s="10"/>
      <c r="Q57" s="10"/>
    </row>
    <row r="58" spans="1:17" ht="14.1" customHeight="1">
      <c r="A58" s="3"/>
      <c r="B58" s="155" t="s">
        <v>160</v>
      </c>
      <c r="C58" s="155" t="s">
        <v>170</v>
      </c>
      <c r="D58" s="67"/>
      <c r="E58" s="84"/>
      <c r="F58" s="84"/>
      <c r="G58" s="153"/>
      <c r="H58" s="118"/>
      <c r="I58" s="107"/>
      <c r="J58" s="8"/>
      <c r="K58" s="8"/>
      <c r="L58" s="11"/>
      <c r="M58" s="10"/>
      <c r="N58" s="10"/>
      <c r="O58" s="10"/>
      <c r="P58" s="10"/>
      <c r="Q58" s="10"/>
    </row>
    <row r="59" spans="1:17" ht="14.1" customHeight="1">
      <c r="A59" s="3"/>
      <c r="B59" s="156" t="s">
        <v>31</v>
      </c>
      <c r="C59" s="156" t="str">
        <f>C58</f>
        <v>----------------</v>
      </c>
      <c r="D59" s="67"/>
      <c r="E59" s="84"/>
      <c r="F59" s="84"/>
      <c r="G59" s="153"/>
      <c r="H59" s="118"/>
      <c r="I59" s="107"/>
      <c r="J59" s="8"/>
      <c r="K59" s="8"/>
      <c r="L59" s="11"/>
      <c r="M59" s="10"/>
      <c r="N59" s="10"/>
      <c r="O59" s="10"/>
      <c r="P59" s="10"/>
      <c r="Q59" s="10"/>
    </row>
    <row r="60" spans="1:17" ht="4.5" customHeight="1">
      <c r="A60" s="3"/>
      <c r="B60" s="67"/>
      <c r="C60" s="67"/>
      <c r="D60" s="157"/>
      <c r="E60" s="84"/>
      <c r="F60" s="84"/>
      <c r="G60" s="153"/>
      <c r="H60" s="118"/>
      <c r="I60" s="107"/>
      <c r="J60" s="8"/>
      <c r="K60" s="8"/>
      <c r="L60" s="11"/>
      <c r="M60" s="10"/>
      <c r="N60" s="10"/>
      <c r="O60" s="10"/>
      <c r="P60" s="10"/>
      <c r="Q60" s="10"/>
    </row>
    <row r="61" spans="1:17" ht="15.75">
      <c r="A61" s="3"/>
      <c r="D61" s="159"/>
      <c r="E61" s="84"/>
      <c r="F61" s="84"/>
      <c r="G61" s="153"/>
      <c r="H61" s="118"/>
      <c r="I61" s="107"/>
      <c r="J61" s="8"/>
      <c r="K61" s="8"/>
      <c r="L61" s="11"/>
      <c r="M61" s="10"/>
      <c r="N61" s="10"/>
      <c r="O61" s="10"/>
      <c r="P61" s="10"/>
      <c r="Q61" s="10"/>
    </row>
    <row r="62" spans="1:17" ht="15.75">
      <c r="A62" s="3"/>
      <c r="D62" s="157"/>
      <c r="E62" s="84"/>
      <c r="F62" s="84"/>
      <c r="G62" s="153"/>
      <c r="H62" s="118"/>
      <c r="I62" s="107"/>
      <c r="J62" s="8"/>
      <c r="K62" s="8"/>
      <c r="L62" s="11"/>
      <c r="M62" s="10"/>
      <c r="N62" s="10"/>
      <c r="O62" s="10"/>
      <c r="P62" s="10"/>
      <c r="Q62" s="10"/>
    </row>
    <row r="63" spans="1:17">
      <c r="B63" s="67"/>
      <c r="C63" s="67"/>
      <c r="D63" s="67"/>
      <c r="E63" s="67"/>
      <c r="F63" s="67"/>
      <c r="G63" s="67"/>
      <c r="H63" s="113"/>
      <c r="I63" s="113"/>
    </row>
    <row r="64" spans="1:17">
      <c r="B64" s="67"/>
      <c r="C64" s="67"/>
      <c r="D64" s="67"/>
      <c r="E64" s="67"/>
      <c r="F64" s="67"/>
      <c r="G64" s="67"/>
      <c r="H64" s="113"/>
      <c r="I64" s="113"/>
    </row>
    <row r="65" spans="2:9">
      <c r="B65" s="67"/>
      <c r="C65" s="67"/>
      <c r="D65" s="67"/>
      <c r="E65" s="67"/>
      <c r="F65" s="67"/>
      <c r="G65" s="67"/>
      <c r="H65" s="113"/>
      <c r="I65" s="113"/>
    </row>
    <row r="66" spans="2:9">
      <c r="B66" s="67"/>
      <c r="C66" s="67"/>
      <c r="D66" s="67"/>
      <c r="E66" s="67"/>
      <c r="F66" s="67"/>
      <c r="G66" s="67"/>
      <c r="H66" s="113"/>
      <c r="I66" s="113"/>
    </row>
    <row r="67" spans="2:9">
      <c r="B67" s="67"/>
      <c r="C67" s="67"/>
      <c r="D67" s="67"/>
      <c r="E67" s="67"/>
      <c r="F67" s="67"/>
      <c r="G67" s="67"/>
      <c r="H67" s="113"/>
      <c r="I67" s="113"/>
    </row>
    <row r="68" spans="2:9">
      <c r="B68" s="67"/>
      <c r="C68" s="67"/>
      <c r="D68" s="67"/>
      <c r="E68" s="67"/>
      <c r="F68" s="67"/>
      <c r="G68" s="67"/>
      <c r="H68" s="113"/>
      <c r="I68" s="113"/>
    </row>
    <row r="69" spans="2:9">
      <c r="B69" s="67"/>
      <c r="C69" s="67"/>
      <c r="D69" s="67"/>
      <c r="E69" s="67"/>
      <c r="F69" s="67"/>
      <c r="G69" s="67"/>
    </row>
    <row r="70" spans="2:9">
      <c r="B70" s="67"/>
      <c r="C70" s="67"/>
      <c r="D70" s="67"/>
      <c r="E70" s="67"/>
      <c r="F70" s="67"/>
      <c r="G70" s="67"/>
    </row>
  </sheetData>
  <mergeCells count="8">
    <mergeCell ref="E57:F57"/>
    <mergeCell ref="B56:C56"/>
    <mergeCell ref="B17:F17"/>
    <mergeCell ref="B18:F18"/>
    <mergeCell ref="B19:F19"/>
    <mergeCell ref="B21:D21"/>
    <mergeCell ref="C22:D22"/>
    <mergeCell ref="E56:F56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A2320"/>
  <sheetViews>
    <sheetView showGridLines="0" workbookViewId="0"/>
  </sheetViews>
  <sheetFormatPr defaultRowHeight="15"/>
  <cols>
    <col min="1" max="1" width="0.7109375" customWidth="1"/>
    <col min="2" max="2" width="29.28515625" bestFit="1" customWidth="1"/>
    <col min="3" max="3" width="17.5703125" bestFit="1" customWidth="1"/>
    <col min="4" max="4" width="18.42578125" bestFit="1" customWidth="1"/>
    <col min="5" max="5" width="14" bestFit="1" customWidth="1"/>
    <col min="6" max="6" width="13.28515625" bestFit="1" customWidth="1"/>
    <col min="7" max="7" width="16" bestFit="1" customWidth="1"/>
    <col min="8" max="8" width="15" bestFit="1" customWidth="1"/>
    <col min="9" max="9" width="8.85546875" bestFit="1" customWidth="1"/>
    <col min="10" max="10" width="16.5703125" customWidth="1"/>
    <col min="11" max="11" width="10.85546875" bestFit="1" customWidth="1"/>
    <col min="12" max="12" width="19.85546875" bestFit="1" customWidth="1"/>
    <col min="13" max="13" width="17" bestFit="1" customWidth="1"/>
  </cols>
  <sheetData>
    <row r="1" spans="1:53" ht="3" customHeight="1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53" ht="15.75" customHeight="1">
      <c r="A2" s="194"/>
      <c r="B2" s="194"/>
      <c r="C2" s="194"/>
      <c r="D2" s="308" t="s">
        <v>249</v>
      </c>
      <c r="E2" s="308"/>
      <c r="F2" s="308"/>
      <c r="G2" s="308"/>
      <c r="H2" s="163" t="s">
        <v>99</v>
      </c>
      <c r="I2" s="194"/>
      <c r="J2" s="194"/>
      <c r="K2" s="194"/>
      <c r="L2" s="194"/>
      <c r="M2" s="194"/>
    </row>
    <row r="3" spans="1:53">
      <c r="A3" s="194"/>
      <c r="B3" s="160" t="s">
        <v>109</v>
      </c>
      <c r="C3" s="161">
        <f>'Família 1'!F8</f>
        <v>909.09</v>
      </c>
      <c r="D3" s="194"/>
      <c r="E3" s="311" t="s">
        <v>88</v>
      </c>
      <c r="F3" s="311"/>
      <c r="G3" s="162"/>
      <c r="H3" s="250">
        <f>((H14*60)/((B5/C3)/C5))</f>
        <v>126.16379405652933</v>
      </c>
      <c r="I3" s="162"/>
      <c r="J3" s="162"/>
      <c r="K3" s="162"/>
      <c r="L3" s="162"/>
      <c r="M3" s="162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</row>
    <row r="4" spans="1:53">
      <c r="A4" s="194"/>
      <c r="B4" s="163" t="s">
        <v>83</v>
      </c>
      <c r="C4" s="163" t="s">
        <v>84</v>
      </c>
      <c r="D4" s="163" t="s">
        <v>85</v>
      </c>
      <c r="E4" s="163" t="s">
        <v>89</v>
      </c>
      <c r="F4" s="163" t="s">
        <v>90</v>
      </c>
      <c r="G4" s="163" t="s">
        <v>91</v>
      </c>
      <c r="I4" s="162"/>
      <c r="J4" s="162"/>
      <c r="K4" s="162"/>
      <c r="L4" s="162"/>
      <c r="M4" s="162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</row>
    <row r="5" spans="1:53">
      <c r="A5" s="194"/>
      <c r="B5" s="164">
        <f>'Família 1'!F29</f>
        <v>111000.01000000001</v>
      </c>
      <c r="C5" s="165">
        <f>extrusora!C27</f>
        <v>21</v>
      </c>
      <c r="D5" s="166">
        <f>B5/C5</f>
        <v>5285.7147619047628</v>
      </c>
      <c r="E5" s="167">
        <v>60</v>
      </c>
      <c r="F5" s="167">
        <v>350000</v>
      </c>
      <c r="G5" s="168">
        <f>(F5*0.01)*(D5/C3)</f>
        <v>20350.022183355519</v>
      </c>
      <c r="M5" s="162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</row>
    <row r="6" spans="1:53" ht="3" customHeight="1">
      <c r="A6" s="194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</row>
    <row r="7" spans="1:53">
      <c r="A7" s="194"/>
      <c r="B7" s="163" t="s">
        <v>35</v>
      </c>
      <c r="C7" s="163" t="s">
        <v>93</v>
      </c>
      <c r="D7" s="163" t="s">
        <v>94</v>
      </c>
      <c r="E7" s="163" t="s">
        <v>101</v>
      </c>
      <c r="F7" s="163" t="s">
        <v>95</v>
      </c>
      <c r="G7" s="163" t="s">
        <v>43</v>
      </c>
      <c r="H7" s="194"/>
      <c r="I7" s="194"/>
      <c r="J7" s="194"/>
      <c r="K7" s="194"/>
      <c r="L7" s="194"/>
      <c r="M7" s="194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</row>
    <row r="8" spans="1:53">
      <c r="A8" s="194"/>
      <c r="B8" s="165" t="s">
        <v>38</v>
      </c>
      <c r="C8" s="165" t="s">
        <v>39</v>
      </c>
      <c r="D8" s="169">
        <f>extrusora!F31</f>
        <v>1</v>
      </c>
      <c r="E8" s="170">
        <f>extrusora!C57</f>
        <v>77568.491508491512</v>
      </c>
      <c r="F8" s="165">
        <f t="shared" ref="F8:F10" si="0">E8*D8</f>
        <v>77568.491508491512</v>
      </c>
      <c r="G8" s="171" t="s">
        <v>27</v>
      </c>
      <c r="H8" s="194"/>
      <c r="I8" s="194"/>
      <c r="J8" s="194"/>
      <c r="K8" s="194"/>
      <c r="L8" s="194"/>
      <c r="M8" s="194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</row>
    <row r="9" spans="1:53">
      <c r="A9" s="194"/>
      <c r="B9" s="165" t="s">
        <v>92</v>
      </c>
      <c r="C9" s="165" t="s">
        <v>61</v>
      </c>
      <c r="D9" s="169">
        <f>tecelagem!F24</f>
        <v>8</v>
      </c>
      <c r="E9" s="172">
        <f>tecelagem!C49</f>
        <v>57608.140918560479</v>
      </c>
      <c r="F9" s="165">
        <f t="shared" si="0"/>
        <v>460865.12734848383</v>
      </c>
      <c r="G9" s="122" t="s">
        <v>87</v>
      </c>
      <c r="H9" s="194"/>
      <c r="I9" s="194"/>
      <c r="J9" s="194"/>
      <c r="K9" s="194"/>
      <c r="L9" s="194"/>
      <c r="M9" s="194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</row>
    <row r="10" spans="1:53">
      <c r="A10" s="194"/>
      <c r="B10" s="165" t="s">
        <v>133</v>
      </c>
      <c r="C10" s="165" t="s">
        <v>161</v>
      </c>
      <c r="D10" s="169">
        <f>laminação!F29</f>
        <v>1</v>
      </c>
      <c r="E10" s="172">
        <f>laminação!C54</f>
        <v>331460.51527389413</v>
      </c>
      <c r="F10" s="165">
        <f t="shared" si="0"/>
        <v>331460.51527389413</v>
      </c>
      <c r="G10" s="122" t="s">
        <v>87</v>
      </c>
      <c r="H10" s="194"/>
      <c r="I10" s="194"/>
      <c r="J10" s="194"/>
      <c r="K10" s="194"/>
      <c r="L10" s="194"/>
      <c r="M10" s="194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</row>
    <row r="11" spans="1:53" ht="4.5" customHeight="1">
      <c r="A11" s="194"/>
      <c r="B11" s="194"/>
      <c r="C11" s="194"/>
      <c r="D11" s="194"/>
      <c r="E11" s="162"/>
      <c r="F11" s="162"/>
      <c r="G11" s="162"/>
      <c r="H11" s="162"/>
      <c r="I11" s="162"/>
      <c r="J11" s="162"/>
      <c r="K11" s="162"/>
      <c r="L11" s="162"/>
      <c r="M11" s="16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</row>
    <row r="12" spans="1:53" ht="15.75" customHeight="1">
      <c r="A12" s="194"/>
      <c r="B12" s="163" t="s">
        <v>35</v>
      </c>
      <c r="C12" s="163" t="s">
        <v>96</v>
      </c>
      <c r="D12" s="163" t="s">
        <v>43</v>
      </c>
      <c r="E12" s="163" t="s">
        <v>97</v>
      </c>
      <c r="F12" s="163" t="s">
        <v>43</v>
      </c>
      <c r="G12" s="163" t="s">
        <v>150</v>
      </c>
      <c r="H12" s="163" t="s">
        <v>100</v>
      </c>
      <c r="I12" s="260" t="s">
        <v>246</v>
      </c>
      <c r="J12" s="162"/>
      <c r="K12" s="162"/>
      <c r="L12" s="162"/>
      <c r="M12" s="16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</row>
    <row r="13" spans="1:53" ht="15.75" customHeight="1">
      <c r="A13" s="194"/>
      <c r="B13" s="165" t="s">
        <v>38</v>
      </c>
      <c r="C13" s="173">
        <f>(F8*C18)/(C21+C22)</f>
        <v>1222629.2716173555</v>
      </c>
      <c r="D13" s="122" t="s">
        <v>86</v>
      </c>
      <c r="E13" s="168">
        <f t="shared" ref="E13:E14" si="1">$G$5</f>
        <v>20350.022183355519</v>
      </c>
      <c r="F13" s="122" t="s">
        <v>86</v>
      </c>
      <c r="G13" s="251">
        <f>(((C21+C22)*(H13*60))/(F8/C5)*((F5)*0.01))/C18</f>
        <v>76.59441467706155</v>
      </c>
      <c r="H13" s="174">
        <f>(extrusora!C53/60)</f>
        <v>21.235050663622093</v>
      </c>
      <c r="I13" s="261">
        <f>(H13*60)/G13</f>
        <v>16.634411858739529</v>
      </c>
      <c r="J13" s="162"/>
      <c r="K13" s="162"/>
      <c r="L13" s="162"/>
      <c r="M13" s="16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</row>
    <row r="14" spans="1:53" ht="15.75" customHeight="1">
      <c r="A14" s="194"/>
      <c r="B14" s="165" t="s">
        <v>92</v>
      </c>
      <c r="C14" s="165">
        <f>F9/$C$5</f>
        <v>21945.958445165896</v>
      </c>
      <c r="D14" s="122" t="s">
        <v>86</v>
      </c>
      <c r="E14" s="168">
        <f t="shared" si="1"/>
        <v>20350.022183355519</v>
      </c>
      <c r="F14" s="122" t="s">
        <v>86</v>
      </c>
      <c r="G14" s="251">
        <f>((H14*60)/C14)*(($F$5)*0.01)</f>
        <v>116.98901254195195</v>
      </c>
      <c r="H14" s="174">
        <f>(tecelagem!C46/60)</f>
        <v>12.225885751365091</v>
      </c>
      <c r="I14" s="262">
        <f t="shared" ref="I14:I15" si="2">(H14*60)/G14</f>
        <v>6.2702738414759693</v>
      </c>
      <c r="J14" s="162"/>
      <c r="K14" s="162"/>
      <c r="L14" s="162"/>
      <c r="M14" s="16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</row>
    <row r="15" spans="1:53" ht="15.75" customHeight="1">
      <c r="A15" s="194"/>
      <c r="B15" s="165" t="s">
        <v>133</v>
      </c>
      <c r="C15" s="165">
        <f>F10/$C$5</f>
        <v>15783.834060661626</v>
      </c>
      <c r="D15" s="122" t="s">
        <v>86</v>
      </c>
      <c r="E15" s="168">
        <f>$G$5</f>
        <v>20350.022183355519</v>
      </c>
      <c r="F15" s="122" t="s">
        <v>86</v>
      </c>
      <c r="G15" s="251">
        <f>((H15*60)/C15)*(($F$5)*0.01)</f>
        <v>48.938204952915925</v>
      </c>
      <c r="H15" s="174">
        <f>(laminação!C51/60)</f>
        <v>3.6782500295403517</v>
      </c>
      <c r="I15" s="261">
        <f t="shared" si="2"/>
        <v>4.5096668744747506</v>
      </c>
      <c r="J15" s="162"/>
      <c r="K15" s="162"/>
      <c r="L15" s="162"/>
      <c r="M15" s="16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</row>
    <row r="16" spans="1:53" ht="3.75" customHeight="1">
      <c r="A16" s="194"/>
      <c r="B16" s="194"/>
      <c r="C16" s="194"/>
      <c r="D16" s="194"/>
      <c r="E16" s="162"/>
      <c r="F16" s="162"/>
      <c r="G16" s="162"/>
      <c r="H16" s="162"/>
      <c r="I16" s="162"/>
      <c r="J16" s="162"/>
      <c r="K16" s="162"/>
      <c r="L16" s="162"/>
      <c r="M16" s="16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</row>
    <row r="17" spans="1:53">
      <c r="A17" s="194"/>
      <c r="B17" s="163" t="s">
        <v>82</v>
      </c>
      <c r="C17" s="163" t="s">
        <v>98</v>
      </c>
      <c r="D17" s="194"/>
      <c r="E17" s="162"/>
      <c r="F17" s="162"/>
      <c r="G17" s="162"/>
      <c r="H17" s="162"/>
      <c r="I17" s="162"/>
      <c r="J17" s="162"/>
      <c r="K17" s="162"/>
      <c r="L17" s="162"/>
      <c r="M17" s="16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</row>
    <row r="18" spans="1:53">
      <c r="A18" s="194"/>
      <c r="B18" s="165">
        <v>1</v>
      </c>
      <c r="C18" s="175">
        <v>3500</v>
      </c>
      <c r="D18" s="194"/>
      <c r="E18" s="162"/>
      <c r="F18" s="162"/>
      <c r="G18" s="162"/>
      <c r="H18" s="162"/>
      <c r="I18" s="162"/>
      <c r="J18" s="162"/>
      <c r="K18" s="162"/>
      <c r="L18" s="162"/>
      <c r="M18" s="16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</row>
    <row r="19" spans="1:53" ht="2.25" customHeight="1">
      <c r="A19" s="194"/>
      <c r="B19" s="194"/>
      <c r="C19" s="194"/>
      <c r="D19" s="194"/>
      <c r="E19" s="162"/>
      <c r="F19" s="162"/>
      <c r="G19" s="162"/>
      <c r="H19" s="162"/>
      <c r="I19" s="162"/>
      <c r="J19" s="162"/>
      <c r="K19" s="162"/>
      <c r="L19" s="162"/>
      <c r="M19" s="16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</row>
    <row r="20" spans="1:53" ht="15" customHeight="1">
      <c r="A20" s="194"/>
      <c r="B20" s="299" t="s">
        <v>68</v>
      </c>
      <c r="C20" s="299"/>
      <c r="D20" s="299"/>
      <c r="E20" s="162"/>
      <c r="F20" s="162"/>
      <c r="G20" s="162"/>
      <c r="H20" s="162"/>
      <c r="I20" s="162"/>
      <c r="J20" s="162"/>
      <c r="K20" s="162"/>
      <c r="L20" s="176"/>
      <c r="M20" s="16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>
      <c r="A21" s="194"/>
      <c r="B21" s="135" t="s">
        <v>32</v>
      </c>
      <c r="C21" s="177">
        <f>tecelagem!E52</f>
        <v>106.554</v>
      </c>
      <c r="D21" s="136" t="s">
        <v>0</v>
      </c>
      <c r="E21" s="162"/>
      <c r="F21" s="162"/>
      <c r="G21" s="162"/>
      <c r="H21" s="162"/>
      <c r="I21" s="162"/>
      <c r="J21" s="162"/>
      <c r="K21" s="162"/>
      <c r="L21" s="162"/>
      <c r="M21" s="16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>
      <c r="A22" s="194"/>
      <c r="B22" s="135" t="s">
        <v>33</v>
      </c>
      <c r="C22" s="177">
        <f>tecelagem!E53</f>
        <v>115.50000000000001</v>
      </c>
      <c r="D22" s="136" t="s">
        <v>0</v>
      </c>
      <c r="E22" s="162"/>
      <c r="F22" s="162"/>
      <c r="G22" s="162"/>
      <c r="H22" s="162"/>
      <c r="I22" s="162"/>
      <c r="J22" s="162"/>
      <c r="K22" s="162"/>
      <c r="L22" s="162"/>
      <c r="M22" s="16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</row>
    <row r="23" spans="1:53">
      <c r="A23" s="194"/>
      <c r="B23" s="312" t="s">
        <v>74</v>
      </c>
      <c r="C23" s="312"/>
      <c r="D23" s="312"/>
      <c r="E23" s="162"/>
      <c r="F23" s="162"/>
      <c r="G23" s="162"/>
      <c r="H23" s="162"/>
      <c r="I23" s="162"/>
      <c r="J23" s="162"/>
      <c r="K23" s="162"/>
      <c r="L23" s="162"/>
      <c r="M23" s="16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</row>
    <row r="24" spans="1:53" ht="2.25" customHeight="1">
      <c r="A24" s="194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2.95" customHeight="1">
      <c r="A25" s="194"/>
      <c r="B25" s="310" t="s">
        <v>104</v>
      </c>
      <c r="C25" s="310"/>
      <c r="D25" s="310"/>
      <c r="E25" s="162"/>
      <c r="F25" s="162"/>
      <c r="G25" s="162"/>
      <c r="H25" s="162"/>
      <c r="I25" s="176"/>
      <c r="J25" s="162"/>
      <c r="K25" s="162"/>
      <c r="L25" s="162"/>
      <c r="M25" s="16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1:53" ht="12.95" customHeight="1">
      <c r="A26" s="194"/>
      <c r="B26" s="178" t="s">
        <v>36</v>
      </c>
      <c r="C26" s="179" t="s">
        <v>102</v>
      </c>
      <c r="D26" s="179" t="s">
        <v>103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</row>
    <row r="27" spans="1:53" ht="12.95" customHeight="1">
      <c r="A27" s="194"/>
      <c r="B27" s="165" t="str">
        <f>B8</f>
        <v>extrusão</v>
      </c>
      <c r="C27" s="180">
        <f>$H$3</f>
        <v>126.16379405652933</v>
      </c>
      <c r="D27" s="180">
        <f>G13</f>
        <v>76.59441467706155</v>
      </c>
      <c r="E27" s="162"/>
      <c r="F27" s="162"/>
      <c r="G27" s="162"/>
      <c r="H27" s="162"/>
      <c r="I27" s="162"/>
      <c r="J27" s="162"/>
      <c r="K27" s="162"/>
      <c r="L27" s="162"/>
      <c r="M27" s="176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</row>
    <row r="28" spans="1:53" ht="12.95" customHeight="1">
      <c r="A28" s="194"/>
      <c r="B28" s="165" t="str">
        <f>B9</f>
        <v>tecelagem</v>
      </c>
      <c r="C28" s="180">
        <f>$H$3</f>
        <v>126.16379405652933</v>
      </c>
      <c r="D28" s="180">
        <f>G14</f>
        <v>116.98901254195195</v>
      </c>
      <c r="E28" s="162"/>
      <c r="F28" s="181"/>
      <c r="G28" s="162"/>
      <c r="H28" s="162"/>
      <c r="I28" s="162"/>
      <c r="J28" s="162"/>
      <c r="K28" s="162"/>
      <c r="L28" s="162"/>
      <c r="M28" s="162">
        <v>1</v>
      </c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</row>
    <row r="29" spans="1:53" ht="12.95" customHeight="1">
      <c r="A29" s="194"/>
      <c r="B29" s="165" t="str">
        <f>C10</f>
        <v>Laminadora</v>
      </c>
      <c r="C29" s="180">
        <f>$H$3</f>
        <v>126.16379405652933</v>
      </c>
      <c r="D29" s="180">
        <f>G15/3</f>
        <v>16.312734984305308</v>
      </c>
      <c r="E29" s="162"/>
      <c r="F29" s="162"/>
      <c r="G29" s="162"/>
      <c r="H29" s="162"/>
      <c r="I29" s="162"/>
      <c r="J29" s="162"/>
      <c r="K29" s="162"/>
      <c r="L29" s="162"/>
      <c r="M29" s="16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</row>
    <row r="30" spans="1:53" ht="2.25" customHeight="1">
      <c r="A30" s="194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</row>
    <row r="31" spans="1:53" ht="12.95" customHeight="1">
      <c r="A31" s="194"/>
      <c r="B31" s="309" t="s">
        <v>176</v>
      </c>
      <c r="C31" s="309"/>
      <c r="D31" s="309"/>
      <c r="E31" s="162"/>
      <c r="F31" s="162"/>
      <c r="G31" s="162"/>
      <c r="H31" s="182"/>
      <c r="I31" s="162"/>
      <c r="J31" s="182"/>
      <c r="K31" s="162"/>
      <c r="L31" s="183"/>
      <c r="M31" s="16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</row>
    <row r="32" spans="1:53" ht="12.95" customHeight="1">
      <c r="A32" s="194"/>
      <c r="B32" s="184" t="s">
        <v>177</v>
      </c>
      <c r="C32" s="184" t="s">
        <v>30</v>
      </c>
      <c r="D32" s="184" t="s">
        <v>178</v>
      </c>
      <c r="E32" s="162"/>
      <c r="F32" s="162"/>
      <c r="G32" s="162"/>
      <c r="H32" s="182"/>
      <c r="I32" s="162"/>
      <c r="J32" s="182"/>
      <c r="K32" s="162"/>
      <c r="L32" s="183"/>
      <c r="M32" s="16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</row>
    <row r="33" spans="1:53" ht="12.95" customHeight="1">
      <c r="A33" s="194"/>
      <c r="B33" s="185" t="s">
        <v>179</v>
      </c>
      <c r="C33" s="186">
        <v>260</v>
      </c>
      <c r="D33" s="186">
        <v>260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</row>
    <row r="34" spans="1:53" ht="12.95" customHeight="1">
      <c r="A34" s="194"/>
      <c r="B34" s="185" t="s">
        <v>180</v>
      </c>
      <c r="C34" s="187">
        <v>0.94199999999999995</v>
      </c>
      <c r="D34" s="187">
        <v>1.2330000000000001</v>
      </c>
      <c r="E34" s="162"/>
      <c r="F34" s="162"/>
      <c r="G34" s="162"/>
      <c r="H34" s="162"/>
      <c r="I34" s="162"/>
      <c r="J34" s="162"/>
      <c r="K34" s="162"/>
      <c r="L34" s="183"/>
      <c r="M34" s="16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</row>
    <row r="35" spans="1:53" ht="12.95" customHeight="1">
      <c r="A35" s="194"/>
      <c r="B35" s="185" t="s">
        <v>181</v>
      </c>
      <c r="C35" s="188">
        <v>10597.5</v>
      </c>
      <c r="D35" s="188">
        <v>15412.5</v>
      </c>
      <c r="E35" s="162"/>
      <c r="F35" s="162"/>
      <c r="G35" s="162"/>
      <c r="H35" s="162"/>
      <c r="I35" s="162"/>
      <c r="J35" s="162"/>
      <c r="K35" s="162"/>
      <c r="L35" s="162"/>
      <c r="M35" s="16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</row>
    <row r="36" spans="1:53" ht="12.95" customHeight="1">
      <c r="A36" s="194"/>
      <c r="B36" s="184" t="s">
        <v>182</v>
      </c>
      <c r="C36" s="189">
        <v>97</v>
      </c>
      <c r="D36" s="189">
        <v>121</v>
      </c>
      <c r="E36" s="162"/>
      <c r="F36" s="162"/>
      <c r="G36" s="162"/>
      <c r="H36" s="162"/>
      <c r="I36" s="162"/>
      <c r="J36" s="162"/>
      <c r="K36" s="162"/>
      <c r="L36" s="162"/>
      <c r="M36" s="16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</row>
    <row r="37" spans="1:53" ht="12.95" customHeight="1">
      <c r="A37" s="194"/>
      <c r="B37" s="184" t="s">
        <v>183</v>
      </c>
      <c r="C37" s="190">
        <f>INT(C35/C33)</f>
        <v>40</v>
      </c>
      <c r="D37" s="190">
        <f>INT(D35/D33)</f>
        <v>59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</row>
    <row r="38" spans="1:53" ht="12.95" customHeight="1">
      <c r="A38" s="194"/>
      <c r="B38" s="185" t="s">
        <v>184</v>
      </c>
      <c r="C38" s="191">
        <f>$H$13*60</f>
        <v>1274.1030398173257</v>
      </c>
      <c r="D38" s="191">
        <f>$H$13*60</f>
        <v>1274.1030398173257</v>
      </c>
      <c r="E38" s="162"/>
      <c r="F38" s="162"/>
      <c r="G38" s="162"/>
      <c r="H38" s="162"/>
      <c r="I38" s="162"/>
      <c r="J38" s="162"/>
      <c r="K38" s="162"/>
      <c r="L38" s="162"/>
      <c r="M38" s="16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</row>
    <row r="39" spans="1:53" ht="12.95" customHeight="1">
      <c r="A39" s="194"/>
      <c r="B39" s="185" t="s">
        <v>185</v>
      </c>
      <c r="C39" s="192">
        <f>INT(C38/C37)</f>
        <v>31</v>
      </c>
      <c r="D39" s="192">
        <f>INT(D38/D37)</f>
        <v>21</v>
      </c>
      <c r="E39" s="162"/>
      <c r="F39" s="162"/>
      <c r="G39" s="162"/>
      <c r="H39" s="162"/>
      <c r="I39" s="162"/>
      <c r="J39" s="162"/>
      <c r="K39" s="162"/>
      <c r="L39" s="162"/>
      <c r="M39" s="16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</row>
    <row r="40" spans="1:53" ht="12.95" customHeight="1">
      <c r="A40" s="194"/>
      <c r="B40" s="185" t="s">
        <v>186</v>
      </c>
      <c r="C40" s="193">
        <f>INT(C39*C36)</f>
        <v>3007</v>
      </c>
      <c r="D40" s="193">
        <f>INT(D39*D36)</f>
        <v>2541</v>
      </c>
      <c r="E40" s="162"/>
      <c r="F40" s="162"/>
      <c r="G40" s="162"/>
      <c r="H40" s="162"/>
      <c r="I40" s="162"/>
      <c r="J40" s="162"/>
      <c r="K40" s="162"/>
      <c r="L40" s="162"/>
      <c r="M40" s="16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</row>
    <row r="41" spans="1:53">
      <c r="A41" s="194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</row>
    <row r="42" spans="1:53">
      <c r="A42" s="194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</row>
    <row r="43" spans="1:53">
      <c r="A43" s="194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</row>
    <row r="44" spans="1:53">
      <c r="A44" s="194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</row>
    <row r="45" spans="1:53">
      <c r="A45" s="194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</row>
    <row r="46" spans="1:53">
      <c r="A46" s="194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</row>
    <row r="47" spans="1:53">
      <c r="A47" s="194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</row>
    <row r="48" spans="1:53">
      <c r="A48" s="194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</row>
    <row r="49" spans="1:53">
      <c r="A49" s="194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</row>
    <row r="50" spans="1:53">
      <c r="A50" s="194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</row>
    <row r="51" spans="1:53">
      <c r="A51" s="194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</row>
    <row r="52" spans="1:53">
      <c r="A52" s="194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</row>
    <row r="53" spans="1:53">
      <c r="A53" s="194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</row>
    <row r="54" spans="1:53">
      <c r="A54" s="194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</row>
    <row r="55" spans="1:53">
      <c r="A55" s="194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</row>
    <row r="56" spans="1:53">
      <c r="A56" s="194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</row>
    <row r="57" spans="1:53">
      <c r="A57" s="194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</row>
    <row r="58" spans="1:53">
      <c r="A58" s="194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</row>
    <row r="59" spans="1:53">
      <c r="A59" s="194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</row>
    <row r="60" spans="1:53">
      <c r="A60" s="194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</row>
    <row r="61" spans="1:53">
      <c r="A61" s="194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</row>
    <row r="62" spans="1:53">
      <c r="A62" s="194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</row>
    <row r="63" spans="1:53">
      <c r="A63" s="194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</row>
    <row r="64" spans="1:53">
      <c r="A64" s="194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</row>
    <row r="65" spans="1:53">
      <c r="A65" s="194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</row>
    <row r="66" spans="1:53">
      <c r="A66" s="194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</row>
    <row r="67" spans="1:53">
      <c r="A67" s="194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</row>
    <row r="68" spans="1:53">
      <c r="A68" s="194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</row>
    <row r="69" spans="1:53">
      <c r="A69" s="194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</row>
    <row r="70" spans="1:53">
      <c r="A70" s="194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</row>
    <row r="71" spans="1:53">
      <c r="A71" s="194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</row>
    <row r="72" spans="1:53">
      <c r="A72" s="194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</row>
    <row r="73" spans="1:53">
      <c r="A73" s="194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</row>
    <row r="74" spans="1:53">
      <c r="A74" s="194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</row>
    <row r="75" spans="1:53">
      <c r="A75" s="194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</row>
    <row r="76" spans="1:53">
      <c r="A76" s="194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</row>
    <row r="77" spans="1:53">
      <c r="A77" s="194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</row>
    <row r="78" spans="1:53">
      <c r="A78" s="194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</row>
    <row r="79" spans="1:53">
      <c r="A79" s="194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</row>
    <row r="80" spans="1:53">
      <c r="A80" s="194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</row>
    <row r="81" spans="1:53">
      <c r="A81" s="194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</row>
    <row r="82" spans="1:53">
      <c r="A82" s="194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</row>
    <row r="83" spans="1:53">
      <c r="A83" s="194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</row>
    <row r="84" spans="1:53">
      <c r="A84" s="194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</row>
    <row r="85" spans="1:53">
      <c r="A85" s="194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</row>
    <row r="86" spans="1:53">
      <c r="A86" s="194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</row>
    <row r="87" spans="1:53">
      <c r="A87" s="194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</row>
    <row r="88" spans="1:53">
      <c r="A88" s="194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</row>
    <row r="89" spans="1:53">
      <c r="A89" s="194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</row>
    <row r="90" spans="1:53">
      <c r="A90" s="194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</row>
    <row r="91" spans="1:53">
      <c r="A91" s="194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</row>
    <row r="92" spans="1:53">
      <c r="A92" s="194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</row>
    <row r="93" spans="1:53">
      <c r="A93" s="194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</row>
    <row r="94" spans="1:53">
      <c r="A94" s="194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</row>
    <row r="95" spans="1:53">
      <c r="A95" s="194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</row>
    <row r="96" spans="1:53">
      <c r="A96" s="194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</row>
    <row r="97" spans="1:53">
      <c r="A97" s="194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</row>
    <row r="98" spans="1:53">
      <c r="A98" s="194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</row>
    <row r="99" spans="1:53">
      <c r="A99" s="194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</row>
    <row r="100" spans="1:53">
      <c r="A100" s="194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</row>
    <row r="101" spans="1:53">
      <c r="A101" s="194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</row>
    <row r="102" spans="1:53">
      <c r="A102" s="194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</row>
    <row r="103" spans="1:53">
      <c r="A103" s="194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</row>
    <row r="104" spans="1:53">
      <c r="A104" s="194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</row>
    <row r="105" spans="1:53">
      <c r="A105" s="194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</row>
    <row r="106" spans="1:53">
      <c r="A106" s="194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</row>
    <row r="107" spans="1:53">
      <c r="A107" s="194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</row>
    <row r="108" spans="1:53">
      <c r="A108" s="194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</row>
    <row r="109" spans="1:53">
      <c r="A109" s="194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</row>
    <row r="110" spans="1:53">
      <c r="A110" s="194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</row>
    <row r="111" spans="1:53">
      <c r="A111" s="194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</row>
    <row r="112" spans="1:53">
      <c r="A112" s="194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</row>
    <row r="113" spans="1:53">
      <c r="A113" s="194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</row>
    <row r="114" spans="1:53">
      <c r="A114" s="194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</row>
    <row r="115" spans="1:53">
      <c r="A115" s="194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</row>
    <row r="116" spans="1:53">
      <c r="A116" s="194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</row>
    <row r="117" spans="1:53">
      <c r="A117" s="194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</row>
    <row r="118" spans="1:53">
      <c r="A118" s="194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</row>
    <row r="119" spans="1:53">
      <c r="A119" s="194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</row>
    <row r="120" spans="1:53">
      <c r="A120" s="194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</row>
    <row r="121" spans="1:53">
      <c r="A121" s="194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</row>
    <row r="122" spans="1:53">
      <c r="A122" s="194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</row>
    <row r="123" spans="1:53">
      <c r="A123" s="194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</row>
    <row r="124" spans="1:53">
      <c r="A124" s="194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</row>
    <row r="125" spans="1:53">
      <c r="A125" s="194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</row>
    <row r="126" spans="1:53">
      <c r="A126" s="194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</row>
    <row r="127" spans="1:53">
      <c r="A127" s="194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</row>
    <row r="128" spans="1:53">
      <c r="A128" s="194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</row>
    <row r="129" spans="1:53">
      <c r="A129" s="194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</row>
    <row r="130" spans="1:53">
      <c r="A130" s="194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</row>
    <row r="131" spans="1:53">
      <c r="A131" s="194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</row>
    <row r="132" spans="1:53">
      <c r="A132" s="194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</row>
    <row r="133" spans="1:53">
      <c r="A133" s="194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</row>
    <row r="134" spans="1:53">
      <c r="A134" s="194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</row>
    <row r="135" spans="1:53">
      <c r="A135" s="194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</row>
    <row r="136" spans="1:53">
      <c r="A136" s="194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</row>
    <row r="137" spans="1:53">
      <c r="A137" s="194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</row>
    <row r="138" spans="1:53">
      <c r="A138" s="194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</row>
    <row r="139" spans="1:53">
      <c r="A139" s="194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</row>
    <row r="140" spans="1:53">
      <c r="A140" s="194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</row>
    <row r="141" spans="1:53">
      <c r="A141" s="194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</row>
    <row r="142" spans="1:53">
      <c r="A142" s="194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</row>
    <row r="143" spans="1:53">
      <c r="A143" s="194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</row>
    <row r="144" spans="1:53">
      <c r="A144" s="194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</row>
    <row r="145" spans="1:53">
      <c r="A145" s="194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</row>
    <row r="146" spans="1:53">
      <c r="A146" s="194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</row>
    <row r="147" spans="1:53">
      <c r="A147" s="194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</row>
    <row r="148" spans="1:53">
      <c r="A148" s="194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</row>
    <row r="149" spans="1:53">
      <c r="A149" s="194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</row>
    <row r="150" spans="1:53">
      <c r="A150" s="194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</row>
    <row r="151" spans="1:53">
      <c r="A151" s="194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</row>
    <row r="152" spans="1:53">
      <c r="A152" s="194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</row>
    <row r="153" spans="1:53">
      <c r="A153" s="194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</row>
    <row r="154" spans="1:53">
      <c r="A154" s="194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</row>
    <row r="155" spans="1:53">
      <c r="A155" s="194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</row>
    <row r="156" spans="1:53">
      <c r="A156" s="194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</row>
    <row r="157" spans="1:53">
      <c r="A157" s="194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</row>
    <row r="158" spans="1:53">
      <c r="A158" s="194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</row>
    <row r="159" spans="1:53">
      <c r="A159" s="194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</row>
    <row r="160" spans="1:53">
      <c r="A160" s="194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</row>
    <row r="161" spans="1:53">
      <c r="A161" s="194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</row>
    <row r="162" spans="1:53">
      <c r="A162" s="194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</row>
    <row r="163" spans="1:53">
      <c r="A163" s="194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</row>
    <row r="164" spans="1:53">
      <c r="A164" s="194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</row>
    <row r="165" spans="1:53">
      <c r="A165" s="194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</row>
    <row r="166" spans="1:53">
      <c r="A166" s="194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</row>
    <row r="167" spans="1:53">
      <c r="A167" s="194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</row>
    <row r="168" spans="1:53">
      <c r="A168" s="194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</row>
    <row r="169" spans="1:53">
      <c r="A169" s="194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</row>
    <row r="170" spans="1:53">
      <c r="A170" s="194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</row>
    <row r="171" spans="1:53">
      <c r="A171" s="194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</row>
    <row r="172" spans="1:53">
      <c r="A172" s="194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</row>
    <row r="173" spans="1:53">
      <c r="A173" s="194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</row>
    <row r="174" spans="1:53">
      <c r="A174" s="194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</row>
    <row r="175" spans="1:53">
      <c r="A175" s="194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</row>
    <row r="176" spans="1:53">
      <c r="A176" s="194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</row>
    <row r="177" spans="1:53">
      <c r="A177" s="194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</row>
    <row r="178" spans="1:53">
      <c r="A178" s="194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</row>
    <row r="179" spans="1:53">
      <c r="A179" s="194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</row>
    <row r="180" spans="1:53">
      <c r="A180" s="194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</row>
    <row r="181" spans="1:53">
      <c r="A181" s="194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</row>
    <row r="182" spans="1:53">
      <c r="A182" s="194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</row>
    <row r="183" spans="1:53">
      <c r="A183" s="194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</row>
    <row r="184" spans="1:53">
      <c r="A184" s="194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</row>
    <row r="185" spans="1:53">
      <c r="A185" s="194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</row>
    <row r="186" spans="1:53">
      <c r="A186" s="194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</row>
    <row r="187" spans="1:53">
      <c r="A187" s="194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</row>
    <row r="188" spans="1:53">
      <c r="A188" s="194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</row>
    <row r="189" spans="1:53">
      <c r="A189" s="194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</row>
    <row r="190" spans="1:53">
      <c r="A190" s="194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</row>
    <row r="191" spans="1:53">
      <c r="A191" s="194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</row>
    <row r="192" spans="1:53">
      <c r="A192" s="194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</row>
    <row r="193" spans="1:53">
      <c r="A193" s="194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</row>
    <row r="194" spans="1:53">
      <c r="A194" s="194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</row>
    <row r="195" spans="1:53">
      <c r="A195" s="194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</row>
    <row r="196" spans="1:53">
      <c r="A196" s="194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</row>
    <row r="197" spans="1:53">
      <c r="A197" s="194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</row>
    <row r="198" spans="1:53">
      <c r="A198" s="194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</row>
    <row r="199" spans="1:53">
      <c r="A199" s="194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</row>
    <row r="200" spans="1:53">
      <c r="A200" s="194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</row>
    <row r="201" spans="1:53">
      <c r="A201" s="194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</row>
    <row r="202" spans="1:53">
      <c r="A202" s="194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</row>
    <row r="203" spans="1:53">
      <c r="A203" s="194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</row>
    <row r="204" spans="1:53">
      <c r="A204" s="194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</row>
    <row r="205" spans="1:53">
      <c r="A205" s="194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</row>
    <row r="206" spans="1:53">
      <c r="A206" s="194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</row>
    <row r="207" spans="1:53">
      <c r="A207" s="194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</row>
    <row r="208" spans="1:53">
      <c r="A208" s="194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</row>
    <row r="209" spans="1:53">
      <c r="A209" s="194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</row>
    <row r="210" spans="1:53">
      <c r="A210" s="194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</row>
    <row r="211" spans="1:53">
      <c r="A211" s="194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</row>
    <row r="212" spans="1:53">
      <c r="A212" s="194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</row>
    <row r="213" spans="1:53">
      <c r="A213" s="194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</row>
    <row r="214" spans="1:53">
      <c r="A214" s="194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</row>
    <row r="215" spans="1:53">
      <c r="A215" s="194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</row>
    <row r="216" spans="1:53">
      <c r="A216" s="194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</row>
    <row r="217" spans="1:53">
      <c r="A217" s="194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</row>
    <row r="218" spans="1:53">
      <c r="A218" s="194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</row>
    <row r="219" spans="1:53">
      <c r="A219" s="194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</row>
    <row r="220" spans="1:53">
      <c r="A220" s="194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</row>
    <row r="221" spans="1:53">
      <c r="A221" s="194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</row>
    <row r="222" spans="1:53">
      <c r="A222" s="194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</row>
    <row r="223" spans="1:53">
      <c r="A223" s="194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</row>
    <row r="224" spans="1:53">
      <c r="A224" s="194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</row>
    <row r="225" spans="1:53">
      <c r="A225" s="194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</row>
    <row r="226" spans="1:53">
      <c r="A226" s="194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</row>
    <row r="227" spans="1:53">
      <c r="A227" s="194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</row>
    <row r="228" spans="1:53">
      <c r="A228" s="194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</row>
    <row r="229" spans="1:53">
      <c r="A229" s="194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</row>
    <row r="230" spans="1:53">
      <c r="A230" s="194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</row>
    <row r="231" spans="1:53">
      <c r="A231" s="194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</row>
    <row r="232" spans="1:53">
      <c r="A232" s="194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</row>
    <row r="233" spans="1:53">
      <c r="A233" s="194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</row>
    <row r="234" spans="1:53">
      <c r="A234" s="194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</row>
    <row r="235" spans="1:53">
      <c r="A235" s="194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</row>
    <row r="236" spans="1:53">
      <c r="A236" s="194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</row>
    <row r="237" spans="1:53">
      <c r="A237" s="194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</row>
    <row r="238" spans="1:53">
      <c r="A238" s="194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</row>
    <row r="239" spans="1:53">
      <c r="A239" s="194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</row>
    <row r="240" spans="1:53">
      <c r="A240" s="194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</row>
    <row r="241" spans="1:53">
      <c r="A241" s="194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</row>
    <row r="242" spans="1:53">
      <c r="A242" s="194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</row>
    <row r="243" spans="1:53">
      <c r="A243" s="194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</row>
    <row r="244" spans="1:53">
      <c r="A244" s="194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</row>
    <row r="245" spans="1:53">
      <c r="A245" s="194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</row>
    <row r="246" spans="1:53">
      <c r="A246" s="194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</row>
    <row r="247" spans="1:53">
      <c r="A247" s="194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</row>
    <row r="248" spans="1:53">
      <c r="A248" s="194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</row>
    <row r="249" spans="1:53">
      <c r="A249" s="194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</row>
    <row r="250" spans="1:53">
      <c r="A250" s="194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</row>
    <row r="251" spans="1:53">
      <c r="A251" s="194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</row>
    <row r="252" spans="1:53">
      <c r="A252" s="194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</row>
    <row r="253" spans="1:53">
      <c r="A253" s="194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</row>
    <row r="254" spans="1:53">
      <c r="A254" s="194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</row>
    <row r="255" spans="1:53">
      <c r="A255" s="194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</row>
    <row r="256" spans="1:53">
      <c r="A256" s="194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</row>
    <row r="257" spans="1:53">
      <c r="A257" s="194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</row>
    <row r="258" spans="1:53">
      <c r="A258" s="194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</row>
    <row r="259" spans="1:53">
      <c r="A259" s="194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</row>
    <row r="260" spans="1:53">
      <c r="A260" s="194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</row>
    <row r="261" spans="1:53">
      <c r="A261" s="194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</row>
    <row r="262" spans="1:53">
      <c r="A262" s="194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</row>
    <row r="263" spans="1:53">
      <c r="A263" s="194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</row>
    <row r="264" spans="1:53">
      <c r="A264" s="194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</row>
    <row r="265" spans="1:53">
      <c r="A265" s="194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</row>
    <row r="266" spans="1:53">
      <c r="A266" s="194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</row>
    <row r="267" spans="1:53">
      <c r="A267" s="194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</row>
    <row r="268" spans="1:53">
      <c r="A268" s="194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</row>
    <row r="269" spans="1:53">
      <c r="A269" s="194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</row>
    <row r="270" spans="1:53">
      <c r="A270" s="194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</row>
    <row r="271" spans="1:53">
      <c r="A271" s="194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</row>
    <row r="272" spans="1:53">
      <c r="A272" s="194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</row>
    <row r="273" spans="1:53">
      <c r="A273" s="194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</row>
    <row r="274" spans="1:53">
      <c r="A274" s="194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</row>
    <row r="275" spans="1:53">
      <c r="A275" s="194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</row>
    <row r="276" spans="1:53">
      <c r="A276" s="194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</row>
    <row r="277" spans="1:53">
      <c r="A277" s="194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</row>
    <row r="278" spans="1:53">
      <c r="A278" s="194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</row>
    <row r="279" spans="1:53">
      <c r="A279" s="194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</row>
    <row r="280" spans="1:53">
      <c r="A280" s="194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</row>
    <row r="281" spans="1:53">
      <c r="A281" s="194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</row>
    <row r="282" spans="1:53">
      <c r="A282" s="194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</row>
    <row r="283" spans="1:53">
      <c r="A283" s="194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</row>
    <row r="284" spans="1:53">
      <c r="A284" s="194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</row>
    <row r="285" spans="1:53">
      <c r="A285" s="194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</row>
    <row r="286" spans="1:53">
      <c r="A286" s="194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</row>
    <row r="287" spans="1:53">
      <c r="A287" s="194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</row>
    <row r="288" spans="1:53">
      <c r="A288" s="194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</row>
    <row r="289" spans="1:53">
      <c r="A289" s="194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</row>
    <row r="290" spans="1:53">
      <c r="A290" s="194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</row>
    <row r="291" spans="1:53">
      <c r="A291" s="194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</row>
    <row r="292" spans="1:53">
      <c r="A292" s="194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</row>
    <row r="293" spans="1:53">
      <c r="A293" s="194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</row>
    <row r="294" spans="1:53">
      <c r="A294" s="194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</row>
    <row r="295" spans="1:53">
      <c r="A295" s="194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</row>
    <row r="296" spans="1:53">
      <c r="A296" s="194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</row>
    <row r="297" spans="1:53">
      <c r="A297" s="194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</row>
    <row r="298" spans="1:53">
      <c r="A298" s="194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</row>
    <row r="299" spans="1:53">
      <c r="A299" s="194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</row>
    <row r="300" spans="1:53">
      <c r="A300" s="194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</row>
    <row r="301" spans="1:53">
      <c r="A301" s="194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</row>
    <row r="302" spans="1:53">
      <c r="A302" s="194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</row>
    <row r="303" spans="1:53">
      <c r="A303" s="194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</row>
    <row r="304" spans="1:53">
      <c r="A304" s="194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</row>
    <row r="305" spans="1:53">
      <c r="A305" s="194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</row>
    <row r="306" spans="1:53">
      <c r="A306" s="194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</row>
    <row r="307" spans="1:53">
      <c r="A307" s="194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</row>
    <row r="308" spans="1:53">
      <c r="A308" s="194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</row>
    <row r="309" spans="1:53">
      <c r="A309" s="194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</row>
    <row r="310" spans="1:53">
      <c r="A310" s="194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</row>
    <row r="311" spans="1:53">
      <c r="A311" s="194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</row>
    <row r="312" spans="1:53">
      <c r="A312" s="194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</row>
    <row r="313" spans="1:53">
      <c r="A313" s="194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</row>
    <row r="314" spans="1:53">
      <c r="A314" s="194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</row>
    <row r="315" spans="1:53">
      <c r="A315" s="194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</row>
    <row r="316" spans="1:53">
      <c r="A316" s="194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</row>
    <row r="317" spans="1:53">
      <c r="A317" s="194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</row>
    <row r="318" spans="1:53">
      <c r="A318" s="194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</row>
    <row r="319" spans="1:53">
      <c r="A319" s="194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</row>
    <row r="320" spans="1:53">
      <c r="A320" s="194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</row>
    <row r="321" spans="1:53">
      <c r="A321" s="194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</row>
    <row r="322" spans="1:53">
      <c r="A322" s="194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</row>
    <row r="323" spans="1:53">
      <c r="A323" s="194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</row>
    <row r="324" spans="1:53">
      <c r="A324" s="194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</row>
    <row r="325" spans="1:53">
      <c r="A325" s="194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</row>
    <row r="326" spans="1:53">
      <c r="A326" s="194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</row>
    <row r="327" spans="1:53">
      <c r="A327" s="194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</row>
    <row r="328" spans="1:53">
      <c r="A328" s="194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</row>
    <row r="329" spans="1:53">
      <c r="A329" s="194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</row>
    <row r="330" spans="1:53">
      <c r="A330" s="194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</row>
    <row r="331" spans="1:53">
      <c r="A331" s="194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</row>
    <row r="332" spans="1:53">
      <c r="A332" s="194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</row>
    <row r="333" spans="1:53">
      <c r="A333" s="194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</row>
    <row r="334" spans="1:53">
      <c r="A334" s="194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</row>
    <row r="335" spans="1:53">
      <c r="A335" s="194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</row>
    <row r="336" spans="1:53">
      <c r="A336" s="194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</row>
    <row r="337" spans="1:53">
      <c r="A337" s="194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</row>
    <row r="338" spans="1:53">
      <c r="A338" s="194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</row>
    <row r="339" spans="1:53">
      <c r="A339" s="194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</row>
    <row r="340" spans="1:53">
      <c r="A340" s="194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</row>
    <row r="341" spans="1:53">
      <c r="A341" s="194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</row>
    <row r="342" spans="1:53">
      <c r="A342" s="194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</row>
    <row r="343" spans="1:53">
      <c r="A343" s="194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</row>
    <row r="344" spans="1:53">
      <c r="A344" s="194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</row>
    <row r="345" spans="1:53">
      <c r="A345" s="194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</row>
    <row r="346" spans="1:53">
      <c r="A346" s="194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</row>
    <row r="347" spans="1:53">
      <c r="A347" s="194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</row>
    <row r="348" spans="1:53">
      <c r="A348" s="194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</row>
    <row r="349" spans="1:53">
      <c r="A349" s="194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</row>
    <row r="350" spans="1:53">
      <c r="A350" s="194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</row>
    <row r="351" spans="1:53">
      <c r="A351" s="194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</row>
    <row r="352" spans="1:53">
      <c r="A352" s="194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</row>
    <row r="353" spans="1:53">
      <c r="A353" s="194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</row>
    <row r="354" spans="1:53">
      <c r="A354" s="194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</row>
    <row r="355" spans="1:53">
      <c r="A355" s="194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</row>
    <row r="356" spans="1:53">
      <c r="A356" s="194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</row>
    <row r="357" spans="1:53">
      <c r="A357" s="194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</row>
    <row r="358" spans="1:53">
      <c r="A358" s="194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</row>
    <row r="359" spans="1:53">
      <c r="A359" s="194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</row>
    <row r="360" spans="1:53">
      <c r="A360" s="194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</row>
    <row r="361" spans="1:53">
      <c r="A361" s="194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</row>
    <row r="362" spans="1:53">
      <c r="A362" s="194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</row>
    <row r="363" spans="1:53">
      <c r="A363" s="194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</row>
    <row r="364" spans="1:53">
      <c r="A364" s="194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</row>
    <row r="365" spans="1:53">
      <c r="A365" s="194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</row>
    <row r="366" spans="1:53">
      <c r="A366" s="194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</row>
    <row r="367" spans="1:53">
      <c r="A367" s="194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</row>
    <row r="368" spans="1:53">
      <c r="A368" s="194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</row>
    <row r="369" spans="1:53">
      <c r="A369" s="194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</row>
    <row r="370" spans="1:53">
      <c r="A370" s="194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</row>
    <row r="371" spans="1:53">
      <c r="A371" s="194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</row>
    <row r="372" spans="1:53">
      <c r="A372" s="194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</row>
    <row r="373" spans="1:53">
      <c r="A373" s="194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</row>
    <row r="374" spans="1:53">
      <c r="A374" s="194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</row>
    <row r="375" spans="1:53">
      <c r="A375" s="194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</row>
    <row r="376" spans="1:53">
      <c r="A376" s="194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</row>
    <row r="377" spans="1:53">
      <c r="A377" s="194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</row>
    <row r="378" spans="1:53">
      <c r="A378" s="194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</row>
    <row r="379" spans="1:53">
      <c r="A379" s="194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</row>
    <row r="380" spans="1:53">
      <c r="A380" s="194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</row>
    <row r="381" spans="1:53">
      <c r="A381" s="194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</row>
    <row r="382" spans="1:53">
      <c r="A382" s="194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</row>
    <row r="383" spans="1:53">
      <c r="A383" s="194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</row>
    <row r="384" spans="1:53">
      <c r="A384" s="194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</row>
    <row r="385" spans="1:53">
      <c r="A385" s="194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</row>
    <row r="386" spans="1:53">
      <c r="A386" s="194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</row>
    <row r="387" spans="1:53">
      <c r="A387" s="194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</row>
    <row r="388" spans="1:53">
      <c r="A388" s="194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</row>
    <row r="389" spans="1:53">
      <c r="A389" s="194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</row>
    <row r="390" spans="1:53">
      <c r="A390" s="194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</row>
    <row r="391" spans="1:53">
      <c r="A391" s="194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</row>
    <row r="392" spans="1:53">
      <c r="A392" s="194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</row>
    <row r="393" spans="1:53">
      <c r="A393" s="194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</row>
    <row r="394" spans="1:53">
      <c r="A394" s="194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</row>
    <row r="395" spans="1:53">
      <c r="A395" s="194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</row>
    <row r="396" spans="1:53">
      <c r="A396" s="194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</row>
    <row r="397" spans="1:53">
      <c r="A397" s="194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</row>
    <row r="398" spans="1:53">
      <c r="A398" s="194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</row>
    <row r="399" spans="1:53">
      <c r="A399" s="194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</row>
    <row r="400" spans="1:53">
      <c r="A400" s="194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</row>
    <row r="401" spans="1:53">
      <c r="A401" s="194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</row>
    <row r="402" spans="1:53">
      <c r="A402" s="194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</row>
    <row r="403" spans="1:53">
      <c r="A403" s="194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</row>
    <row r="404" spans="1:53">
      <c r="A404" s="194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</row>
    <row r="405" spans="1:53">
      <c r="A405" s="194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</row>
    <row r="406" spans="1:53">
      <c r="A406" s="194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</row>
    <row r="407" spans="1:53">
      <c r="A407" s="194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</row>
    <row r="408" spans="1:53">
      <c r="A408" s="194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</row>
    <row r="409" spans="1:53">
      <c r="A409" s="194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</row>
    <row r="410" spans="1:53">
      <c r="A410" s="194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</row>
    <row r="411" spans="1:53">
      <c r="A411" s="194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</row>
    <row r="412" spans="1:53">
      <c r="A412" s="194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</row>
    <row r="413" spans="1:53">
      <c r="A413" s="194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</row>
    <row r="414" spans="1:53">
      <c r="A414" s="194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</row>
    <row r="415" spans="1:53">
      <c r="A415" s="194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</row>
    <row r="416" spans="1:53">
      <c r="A416" s="194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</row>
    <row r="417" spans="1:53">
      <c r="A417" s="194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</row>
    <row r="418" spans="1:53">
      <c r="A418" s="194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</row>
    <row r="419" spans="1:53">
      <c r="A419" s="194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</row>
    <row r="420" spans="1:53">
      <c r="A420" s="194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</row>
    <row r="421" spans="1:53">
      <c r="A421" s="194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</row>
    <row r="422" spans="1:53">
      <c r="A422" s="194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</row>
    <row r="423" spans="1:53">
      <c r="A423" s="194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</row>
    <row r="424" spans="1:53">
      <c r="A424" s="194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</row>
    <row r="425" spans="1:53">
      <c r="A425" s="194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</row>
    <row r="426" spans="1:53">
      <c r="A426" s="194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</row>
    <row r="427" spans="1:53">
      <c r="A427" s="194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</row>
    <row r="428" spans="1:53">
      <c r="A428" s="194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</row>
    <row r="429" spans="1:53">
      <c r="A429" s="194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</row>
    <row r="430" spans="1:53">
      <c r="A430" s="194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</row>
    <row r="431" spans="1:53">
      <c r="A431" s="194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</row>
    <row r="432" spans="1:53">
      <c r="A432" s="194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</row>
    <row r="433" spans="1:53">
      <c r="A433" s="194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</row>
    <row r="434" spans="1:53">
      <c r="A434" s="194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</row>
    <row r="435" spans="1:53">
      <c r="A435" s="194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</row>
    <row r="436" spans="1:53">
      <c r="A436" s="194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</row>
    <row r="437" spans="1:53">
      <c r="A437" s="194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</row>
    <row r="438" spans="1:53">
      <c r="A438" s="194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</row>
    <row r="439" spans="1:53">
      <c r="A439" s="194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</row>
    <row r="440" spans="1:53">
      <c r="A440" s="194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</row>
    <row r="441" spans="1:53">
      <c r="A441" s="194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</row>
    <row r="442" spans="1:53">
      <c r="A442" s="194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</row>
    <row r="443" spans="1:53">
      <c r="A443" s="194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</row>
    <row r="444" spans="1:53">
      <c r="A444" s="194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</row>
    <row r="445" spans="1:53">
      <c r="A445" s="194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</row>
    <row r="446" spans="1:53">
      <c r="A446" s="194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</row>
    <row r="447" spans="1:53">
      <c r="A447" s="194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</row>
    <row r="448" spans="1:53">
      <c r="A448" s="194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</row>
    <row r="449" spans="1:53">
      <c r="A449" s="194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</row>
    <row r="450" spans="1:53">
      <c r="A450" s="194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</row>
    <row r="451" spans="1:53">
      <c r="A451" s="194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</row>
    <row r="452" spans="1:53">
      <c r="A452" s="194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</row>
    <row r="453" spans="1:53">
      <c r="A453" s="194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</row>
    <row r="454" spans="1:53">
      <c r="A454" s="194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</row>
    <row r="455" spans="1:53">
      <c r="A455" s="194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</row>
    <row r="456" spans="1:53">
      <c r="A456" s="194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</row>
    <row r="457" spans="1:53">
      <c r="A457" s="194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</row>
    <row r="458" spans="1:53">
      <c r="A458" s="194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</row>
    <row r="459" spans="1:53">
      <c r="A459" s="194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</row>
    <row r="460" spans="1:53">
      <c r="A460" s="194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</row>
    <row r="461" spans="1:53">
      <c r="A461" s="194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</row>
    <row r="462" spans="1:53">
      <c r="A462" s="194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</row>
    <row r="463" spans="1:53">
      <c r="A463" s="194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</row>
    <row r="464" spans="1:53">
      <c r="A464" s="194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</row>
    <row r="465" spans="1:53">
      <c r="A465" s="194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</row>
    <row r="466" spans="1:53">
      <c r="A466" s="194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</row>
    <row r="467" spans="1:53">
      <c r="A467" s="194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</row>
    <row r="468" spans="1:53">
      <c r="A468" s="194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</row>
    <row r="469" spans="1:53">
      <c r="A469" s="194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</row>
    <row r="470" spans="1:53">
      <c r="A470" s="194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</row>
    <row r="471" spans="1:53">
      <c r="A471" s="194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</row>
    <row r="472" spans="1:53">
      <c r="A472" s="194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</row>
    <row r="473" spans="1:53">
      <c r="A473" s="194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</row>
    <row r="474" spans="1:53">
      <c r="A474" s="194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</row>
    <row r="475" spans="1:53">
      <c r="A475" s="194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</row>
    <row r="476" spans="1:53">
      <c r="A476" s="194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</row>
    <row r="477" spans="1:53">
      <c r="A477" s="194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</row>
    <row r="478" spans="1:53">
      <c r="A478" s="194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</row>
    <row r="479" spans="1:53">
      <c r="A479" s="194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</row>
    <row r="480" spans="1:53">
      <c r="A480" s="194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</row>
    <row r="481" spans="1:53">
      <c r="A481" s="194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</row>
    <row r="482" spans="1:53">
      <c r="A482" s="194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</row>
    <row r="483" spans="1:53">
      <c r="A483" s="194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</row>
    <row r="484" spans="1:53">
      <c r="A484" s="194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</row>
    <row r="485" spans="1:53">
      <c r="A485" s="194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</row>
    <row r="486" spans="1:53">
      <c r="A486" s="194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</row>
    <row r="487" spans="1:53">
      <c r="A487" s="194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</row>
    <row r="488" spans="1:53">
      <c r="A488" s="194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</row>
    <row r="489" spans="1:53">
      <c r="A489" s="194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</row>
    <row r="490" spans="1:53">
      <c r="A490" s="194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</row>
    <row r="491" spans="1:53">
      <c r="A491" s="194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</row>
    <row r="492" spans="1:53">
      <c r="A492" s="194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</row>
    <row r="493" spans="1:53">
      <c r="A493" s="194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</row>
    <row r="494" spans="1:53">
      <c r="A494" s="194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</row>
    <row r="495" spans="1:53">
      <c r="A495" s="194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</row>
    <row r="496" spans="1:53">
      <c r="A496" s="194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</row>
    <row r="497" spans="1:53">
      <c r="A497" s="194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</row>
    <row r="498" spans="1:53">
      <c r="A498" s="194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</row>
    <row r="499" spans="1:53">
      <c r="A499" s="194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</row>
    <row r="500" spans="1:53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</row>
    <row r="501" spans="1:53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</row>
    <row r="502" spans="1:53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</row>
    <row r="503" spans="1:53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</row>
    <row r="504" spans="1:53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</row>
    <row r="505" spans="1:53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</row>
    <row r="506" spans="1:53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</row>
    <row r="507" spans="1:53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</row>
    <row r="508" spans="1:53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</row>
    <row r="509" spans="1:53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</row>
    <row r="510" spans="1:53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</row>
    <row r="511" spans="1:53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</row>
    <row r="512" spans="1:53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</row>
    <row r="513" spans="2:53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</row>
    <row r="514" spans="2:53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</row>
    <row r="515" spans="2:53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</row>
    <row r="516" spans="2:53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</row>
    <row r="517" spans="2:53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</row>
    <row r="518" spans="2:53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</row>
    <row r="519" spans="2:53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</row>
    <row r="520" spans="2:53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</row>
    <row r="521" spans="2:53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</row>
    <row r="522" spans="2:53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</row>
    <row r="523" spans="2:53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</row>
    <row r="524" spans="2:53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</row>
    <row r="525" spans="2:53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</row>
    <row r="526" spans="2:53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</row>
    <row r="527" spans="2:53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</row>
    <row r="528" spans="2:53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</row>
    <row r="529" spans="2:53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</row>
    <row r="530" spans="2:53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</row>
    <row r="531" spans="2:53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</row>
    <row r="532" spans="2:53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</row>
    <row r="533" spans="2:53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</row>
    <row r="534" spans="2:53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</row>
    <row r="535" spans="2:53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</row>
    <row r="536" spans="2:53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</row>
    <row r="537" spans="2:53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</row>
    <row r="538" spans="2:53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</row>
    <row r="539" spans="2:53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</row>
    <row r="540" spans="2:53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</row>
    <row r="541" spans="2:53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</row>
    <row r="542" spans="2:53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</row>
    <row r="543" spans="2:53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</row>
    <row r="544" spans="2:53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</row>
    <row r="545" spans="2:53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</row>
    <row r="546" spans="2:53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</row>
    <row r="547" spans="2:53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</row>
    <row r="548" spans="2:53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</row>
    <row r="549" spans="2:53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</row>
    <row r="550" spans="2:53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</row>
    <row r="551" spans="2:53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</row>
    <row r="552" spans="2:53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</row>
    <row r="553" spans="2:53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</row>
    <row r="554" spans="2:53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</row>
    <row r="555" spans="2:53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</row>
    <row r="556" spans="2:53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</row>
    <row r="557" spans="2:53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</row>
    <row r="558" spans="2:53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</row>
    <row r="559" spans="2:53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</row>
    <row r="560" spans="2:53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</row>
    <row r="561" spans="2:53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</row>
    <row r="562" spans="2:53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</row>
    <row r="563" spans="2:53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</row>
    <row r="564" spans="2:53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</row>
    <row r="565" spans="2:53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</row>
    <row r="566" spans="2:53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</row>
    <row r="567" spans="2:53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</row>
    <row r="568" spans="2:53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</row>
    <row r="569" spans="2:53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</row>
    <row r="570" spans="2:53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</row>
    <row r="571" spans="2:53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</row>
    <row r="572" spans="2:53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</row>
    <row r="573" spans="2:53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</row>
    <row r="574" spans="2:53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</row>
    <row r="575" spans="2:53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</row>
    <row r="576" spans="2:53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</row>
    <row r="577" spans="2:53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</row>
    <row r="578" spans="2:53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</row>
    <row r="579" spans="2:53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</row>
    <row r="580" spans="2:53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</row>
    <row r="581" spans="2:53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</row>
    <row r="582" spans="2:53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</row>
    <row r="583" spans="2:53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</row>
    <row r="584" spans="2:53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</row>
    <row r="585" spans="2:53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</row>
    <row r="586" spans="2:53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</row>
    <row r="587" spans="2:53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</row>
    <row r="588" spans="2:53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</row>
    <row r="589" spans="2:53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</row>
    <row r="590" spans="2:53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</row>
    <row r="591" spans="2:53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</row>
    <row r="592" spans="2:53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</row>
    <row r="593" spans="2:53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</row>
    <row r="594" spans="2:53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</row>
    <row r="595" spans="2:53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</row>
    <row r="596" spans="2:53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</row>
    <row r="597" spans="2:53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</row>
    <row r="598" spans="2:53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</row>
    <row r="599" spans="2:53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</row>
    <row r="600" spans="2:53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</row>
    <row r="601" spans="2:53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</row>
    <row r="602" spans="2:53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</row>
    <row r="603" spans="2:53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</row>
    <row r="604" spans="2:53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</row>
    <row r="605" spans="2:53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</row>
    <row r="606" spans="2:53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</row>
    <row r="607" spans="2:53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</row>
    <row r="608" spans="2:53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</row>
    <row r="609" spans="2:53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</row>
    <row r="610" spans="2:53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</row>
    <row r="611" spans="2:53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</row>
    <row r="612" spans="2:53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</row>
    <row r="613" spans="2:53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</row>
    <row r="614" spans="2:53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</row>
    <row r="615" spans="2:53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</row>
    <row r="616" spans="2:53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</row>
    <row r="617" spans="2:53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</row>
    <row r="618" spans="2:53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</row>
    <row r="619" spans="2:53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</row>
    <row r="620" spans="2:53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</row>
    <row r="621" spans="2:53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</row>
    <row r="622" spans="2:53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</row>
    <row r="623" spans="2:53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</row>
    <row r="624" spans="2:53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</row>
    <row r="625" spans="2:53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</row>
    <row r="626" spans="2:53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</row>
    <row r="627" spans="2:53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</row>
    <row r="628" spans="2:53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</row>
    <row r="629" spans="2:53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</row>
    <row r="630" spans="2:53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</row>
    <row r="631" spans="2:53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</row>
    <row r="632" spans="2:53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</row>
    <row r="633" spans="2:53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</row>
    <row r="634" spans="2:53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</row>
    <row r="635" spans="2:53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</row>
    <row r="636" spans="2:53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</row>
    <row r="637" spans="2:53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</row>
    <row r="638" spans="2:53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</row>
    <row r="639" spans="2:53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</row>
    <row r="640" spans="2:53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</row>
    <row r="641" spans="2:53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</row>
    <row r="642" spans="2:53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</row>
    <row r="643" spans="2:53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</row>
    <row r="644" spans="2:53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</row>
    <row r="645" spans="2:53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</row>
    <row r="646" spans="2:53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</row>
    <row r="647" spans="2:53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</row>
    <row r="648" spans="2:53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</row>
    <row r="649" spans="2:53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</row>
    <row r="650" spans="2:53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</row>
    <row r="651" spans="2:53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</row>
    <row r="652" spans="2:53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</row>
    <row r="653" spans="2:53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</row>
    <row r="654" spans="2:53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</row>
    <row r="655" spans="2:53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</row>
    <row r="656" spans="2:53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</row>
    <row r="657" spans="2:53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</row>
    <row r="658" spans="2:53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</row>
    <row r="659" spans="2:53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</row>
    <row r="660" spans="2:53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</row>
    <row r="661" spans="2:53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</row>
    <row r="662" spans="2:53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</row>
    <row r="663" spans="2:53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</row>
    <row r="664" spans="2:53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</row>
    <row r="665" spans="2:53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</row>
    <row r="666" spans="2:53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</row>
    <row r="667" spans="2:53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</row>
    <row r="668" spans="2:53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</row>
    <row r="669" spans="2:53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</row>
    <row r="670" spans="2:53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</row>
    <row r="671" spans="2:53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</row>
    <row r="672" spans="2:53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</row>
    <row r="673" spans="2:53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</row>
    <row r="674" spans="2:53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</row>
    <row r="675" spans="2:53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</row>
    <row r="676" spans="2:53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</row>
    <row r="677" spans="2:53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</row>
    <row r="678" spans="2:53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</row>
    <row r="679" spans="2:53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</row>
    <row r="680" spans="2:53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</row>
    <row r="681" spans="2:53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</row>
    <row r="682" spans="2:53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</row>
    <row r="683" spans="2:53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</row>
    <row r="684" spans="2:53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</row>
    <row r="685" spans="2:53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</row>
    <row r="686" spans="2:53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</row>
    <row r="687" spans="2:53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</row>
    <row r="688" spans="2:53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</row>
    <row r="689" spans="2:53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</row>
    <row r="690" spans="2:53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</row>
    <row r="691" spans="2:53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</row>
    <row r="692" spans="2:53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</row>
    <row r="693" spans="2:53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</row>
    <row r="694" spans="2:53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</row>
    <row r="695" spans="2:53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</row>
    <row r="696" spans="2:53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</row>
    <row r="697" spans="2:53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</row>
    <row r="698" spans="2:53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</row>
    <row r="699" spans="2:53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</row>
    <row r="700" spans="2:53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</row>
    <row r="701" spans="2:53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</row>
    <row r="702" spans="2:53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</row>
    <row r="703" spans="2:53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</row>
    <row r="704" spans="2:53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</row>
    <row r="705" spans="2:53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</row>
    <row r="706" spans="2:53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</row>
    <row r="707" spans="2:53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</row>
    <row r="708" spans="2:53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</row>
    <row r="709" spans="2:53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</row>
    <row r="710" spans="2:53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</row>
    <row r="711" spans="2:53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</row>
    <row r="712" spans="2:53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</row>
    <row r="713" spans="2:53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</row>
    <row r="714" spans="2:53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</row>
    <row r="715" spans="2:53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</row>
    <row r="716" spans="2:53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</row>
    <row r="717" spans="2:53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</row>
    <row r="718" spans="2:53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</row>
    <row r="719" spans="2:53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</row>
    <row r="720" spans="2:53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</row>
    <row r="721" spans="2:53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</row>
    <row r="722" spans="2:53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</row>
    <row r="723" spans="2:53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</row>
    <row r="724" spans="2:53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</row>
    <row r="725" spans="2:53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</row>
    <row r="726" spans="2:53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</row>
    <row r="727" spans="2:53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</row>
    <row r="728" spans="2:53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</row>
    <row r="729" spans="2:53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</row>
    <row r="730" spans="2:53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</row>
    <row r="731" spans="2:53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</row>
    <row r="732" spans="2:53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</row>
    <row r="733" spans="2:53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</row>
    <row r="734" spans="2:53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</row>
    <row r="735" spans="2:53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</row>
    <row r="736" spans="2:53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</row>
    <row r="737" spans="2:53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</row>
    <row r="738" spans="2:53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</row>
    <row r="739" spans="2:53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</row>
    <row r="740" spans="2:53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</row>
    <row r="741" spans="2:53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</row>
    <row r="742" spans="2:53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</row>
    <row r="743" spans="2:53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</row>
    <row r="744" spans="2:53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</row>
    <row r="745" spans="2:53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</row>
    <row r="746" spans="2:53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</row>
    <row r="747" spans="2:53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</row>
    <row r="748" spans="2:53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</row>
    <row r="749" spans="2:53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</row>
    <row r="750" spans="2:53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</row>
    <row r="751" spans="2:53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</row>
    <row r="752" spans="2:53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</row>
    <row r="753" spans="2:53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</row>
    <row r="754" spans="2:53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</row>
    <row r="755" spans="2:53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</row>
    <row r="756" spans="2:53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</row>
    <row r="757" spans="2:53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</row>
    <row r="758" spans="2:53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</row>
    <row r="759" spans="2:53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</row>
    <row r="760" spans="2:53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</row>
    <row r="761" spans="2:53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</row>
    <row r="762" spans="2:53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</row>
    <row r="763" spans="2:53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</row>
    <row r="764" spans="2:53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</row>
    <row r="765" spans="2:53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</row>
    <row r="766" spans="2:53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</row>
    <row r="767" spans="2:53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</row>
    <row r="768" spans="2:53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</row>
    <row r="769" spans="2:53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</row>
    <row r="770" spans="2:53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</row>
    <row r="771" spans="2:53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</row>
    <row r="772" spans="2:53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</row>
    <row r="773" spans="2:53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</row>
    <row r="774" spans="2:53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</row>
    <row r="775" spans="2:53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</row>
    <row r="776" spans="2:53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</row>
    <row r="777" spans="2:53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</row>
    <row r="778" spans="2:53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</row>
    <row r="779" spans="2:53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</row>
    <row r="780" spans="2:53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</row>
    <row r="781" spans="2:53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</row>
    <row r="782" spans="2:53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</row>
    <row r="783" spans="2:53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</row>
    <row r="784" spans="2:53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</row>
    <row r="785" spans="2:53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</row>
    <row r="786" spans="2:53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</row>
    <row r="787" spans="2:53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</row>
    <row r="788" spans="2:53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</row>
    <row r="789" spans="2:53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</row>
    <row r="790" spans="2:53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</row>
    <row r="791" spans="2:53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</row>
    <row r="792" spans="2:53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</row>
    <row r="793" spans="2:53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</row>
    <row r="794" spans="2:53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</row>
    <row r="795" spans="2:53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</row>
    <row r="796" spans="2:53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</row>
    <row r="797" spans="2:53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</row>
    <row r="798" spans="2:53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</row>
    <row r="799" spans="2:53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</row>
    <row r="800" spans="2:53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</row>
    <row r="801" spans="2:53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</row>
    <row r="802" spans="2:53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</row>
    <row r="803" spans="2:53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</row>
    <row r="804" spans="2:53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</row>
    <row r="805" spans="2:53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</row>
    <row r="806" spans="2:53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</row>
    <row r="807" spans="2:53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</row>
    <row r="808" spans="2:53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</row>
    <row r="809" spans="2:53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</row>
    <row r="810" spans="2:53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</row>
    <row r="811" spans="2:53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</row>
    <row r="812" spans="2:53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</row>
    <row r="813" spans="2:53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</row>
    <row r="814" spans="2:53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</row>
    <row r="815" spans="2:53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</row>
    <row r="816" spans="2:53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</row>
    <row r="817" spans="2:53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</row>
    <row r="818" spans="2:53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</row>
    <row r="819" spans="2:53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</row>
    <row r="820" spans="2:53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</row>
    <row r="821" spans="2:53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</row>
    <row r="822" spans="2:53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</row>
    <row r="823" spans="2:53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</row>
    <row r="824" spans="2:53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</row>
    <row r="825" spans="2:53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</row>
    <row r="826" spans="2:53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</row>
    <row r="827" spans="2:53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</row>
    <row r="828" spans="2:53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</row>
    <row r="829" spans="2:53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</row>
    <row r="830" spans="2:53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</row>
    <row r="831" spans="2:53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</row>
    <row r="832" spans="2:53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</row>
    <row r="833" spans="2:53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</row>
    <row r="834" spans="2:53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</row>
    <row r="835" spans="2:53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</row>
    <row r="836" spans="2:53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</row>
    <row r="837" spans="2:53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</row>
    <row r="838" spans="2:53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</row>
    <row r="839" spans="2:53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</row>
    <row r="840" spans="2:53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</row>
    <row r="841" spans="2:53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</row>
    <row r="842" spans="2:53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</row>
    <row r="843" spans="2:53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</row>
    <row r="844" spans="2:53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</row>
    <row r="845" spans="2:53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</row>
    <row r="846" spans="2:53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</row>
    <row r="847" spans="2:53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</row>
    <row r="848" spans="2:53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</row>
    <row r="849" spans="2:53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</row>
    <row r="850" spans="2:53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</row>
    <row r="851" spans="2:53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</row>
    <row r="852" spans="2:53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</row>
    <row r="853" spans="2:53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</row>
    <row r="854" spans="2:53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</row>
    <row r="855" spans="2:53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</row>
    <row r="856" spans="2:53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</row>
    <row r="857" spans="2:53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</row>
    <row r="858" spans="2:53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</row>
    <row r="859" spans="2:53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</row>
    <row r="860" spans="2:53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</row>
    <row r="861" spans="2:53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</row>
    <row r="862" spans="2:53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</row>
    <row r="863" spans="2:53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</row>
    <row r="864" spans="2:53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</row>
    <row r="865" spans="2:53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</row>
    <row r="866" spans="2:53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</row>
    <row r="867" spans="2:53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</row>
    <row r="868" spans="2:53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</row>
    <row r="869" spans="2:53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</row>
    <row r="870" spans="2:53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</row>
    <row r="871" spans="2:53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</row>
    <row r="872" spans="2:53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</row>
    <row r="873" spans="2:53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</row>
    <row r="874" spans="2:53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</row>
    <row r="875" spans="2:53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</row>
    <row r="876" spans="2:53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</row>
    <row r="877" spans="2:53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</row>
    <row r="878" spans="2:53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</row>
    <row r="879" spans="2:53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</row>
    <row r="880" spans="2:53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</row>
    <row r="881" spans="2:53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</row>
    <row r="882" spans="2:53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</row>
    <row r="883" spans="2:53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</row>
    <row r="884" spans="2:53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</row>
    <row r="885" spans="2:53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</row>
    <row r="886" spans="2:53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</row>
    <row r="887" spans="2:53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</row>
    <row r="888" spans="2:53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</row>
    <row r="889" spans="2:53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</row>
    <row r="890" spans="2:53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</row>
    <row r="891" spans="2:53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</row>
    <row r="892" spans="2:53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</row>
    <row r="893" spans="2:53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</row>
    <row r="894" spans="2:53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</row>
    <row r="895" spans="2:53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</row>
    <row r="896" spans="2:53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</row>
    <row r="897" spans="2:53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</row>
    <row r="898" spans="2:53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</row>
    <row r="899" spans="2:53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</row>
    <row r="900" spans="2:53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</row>
    <row r="901" spans="2:53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</row>
    <row r="902" spans="2:53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</row>
    <row r="903" spans="2:53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</row>
    <row r="904" spans="2:53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</row>
    <row r="905" spans="2:53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</row>
    <row r="906" spans="2:53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</row>
    <row r="907" spans="2:53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</row>
    <row r="908" spans="2:53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</row>
    <row r="909" spans="2:53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</row>
    <row r="910" spans="2:53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</row>
    <row r="911" spans="2:53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</row>
    <row r="912" spans="2:53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</row>
    <row r="913" spans="2:53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</row>
    <row r="914" spans="2:53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</row>
    <row r="915" spans="2:53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</row>
    <row r="916" spans="2:53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</row>
    <row r="917" spans="2:53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</row>
    <row r="918" spans="2:53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</row>
    <row r="919" spans="2:53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</row>
    <row r="920" spans="2:53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</row>
    <row r="921" spans="2:53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</row>
    <row r="922" spans="2:53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</row>
    <row r="923" spans="2:53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</row>
    <row r="924" spans="2:53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</row>
    <row r="925" spans="2:53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</row>
    <row r="926" spans="2:53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</row>
    <row r="927" spans="2:53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</row>
    <row r="928" spans="2:53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</row>
    <row r="929" spans="2:53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</row>
    <row r="930" spans="2:53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</row>
    <row r="931" spans="2:53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</row>
    <row r="932" spans="2:53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</row>
    <row r="933" spans="2:53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</row>
    <row r="934" spans="2:53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</row>
    <row r="935" spans="2:53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</row>
    <row r="936" spans="2:53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</row>
    <row r="937" spans="2:53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</row>
    <row r="938" spans="2:53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</row>
    <row r="939" spans="2:53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</row>
    <row r="940" spans="2:53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</row>
    <row r="941" spans="2:53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</row>
    <row r="942" spans="2:53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</row>
    <row r="943" spans="2:53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</row>
    <row r="944" spans="2:53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</row>
    <row r="945" spans="2:53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</row>
    <row r="946" spans="2:53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</row>
    <row r="947" spans="2:53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</row>
    <row r="948" spans="2:53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</row>
    <row r="949" spans="2:53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</row>
    <row r="950" spans="2:53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</row>
    <row r="951" spans="2:53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</row>
    <row r="952" spans="2:53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</row>
    <row r="953" spans="2:53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</row>
    <row r="954" spans="2:53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</row>
    <row r="955" spans="2:53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</row>
    <row r="956" spans="2:53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</row>
    <row r="957" spans="2:53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</row>
    <row r="958" spans="2:53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</row>
    <row r="959" spans="2:53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</row>
    <row r="960" spans="2:53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</row>
    <row r="961" spans="2:53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</row>
    <row r="962" spans="2:53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</row>
    <row r="963" spans="2:53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</row>
    <row r="964" spans="2:53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</row>
    <row r="965" spans="2:53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</row>
    <row r="966" spans="2:53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</row>
    <row r="967" spans="2:53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</row>
    <row r="968" spans="2:53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</row>
    <row r="969" spans="2:53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</row>
    <row r="970" spans="2:53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</row>
    <row r="971" spans="2:53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</row>
    <row r="972" spans="2:53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</row>
    <row r="973" spans="2:53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</row>
    <row r="974" spans="2:53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</row>
    <row r="975" spans="2:53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</row>
    <row r="976" spans="2:53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</row>
    <row r="977" spans="2:53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</row>
    <row r="978" spans="2:53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</row>
    <row r="979" spans="2:53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</row>
    <row r="980" spans="2:53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</row>
    <row r="981" spans="2:53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</row>
    <row r="982" spans="2:53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</row>
    <row r="983" spans="2:53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</row>
    <row r="984" spans="2:53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</row>
    <row r="985" spans="2:53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</row>
    <row r="986" spans="2:53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</row>
    <row r="987" spans="2:53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</row>
    <row r="988" spans="2:53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</row>
    <row r="989" spans="2:53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</row>
    <row r="990" spans="2:53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</row>
    <row r="991" spans="2:53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</row>
    <row r="992" spans="2:53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</row>
    <row r="993" spans="2:53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</row>
    <row r="994" spans="2:53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</row>
    <row r="995" spans="2:53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</row>
    <row r="996" spans="2:53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</row>
    <row r="997" spans="2:53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</row>
    <row r="998" spans="2:53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</row>
    <row r="999" spans="2:53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</row>
    <row r="1000" spans="2:53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</row>
    <row r="1001" spans="2:53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</row>
    <row r="1002" spans="2:53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</row>
    <row r="1003" spans="2:53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</row>
    <row r="1004" spans="2:53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</row>
    <row r="1005" spans="2:53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</row>
    <row r="1006" spans="2:53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</row>
    <row r="1007" spans="2:53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</row>
    <row r="1008" spans="2:53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</row>
    <row r="1009" spans="2:53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</row>
    <row r="1010" spans="2:53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</row>
    <row r="1011" spans="2:53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</row>
    <row r="1012" spans="2:53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</row>
    <row r="1013" spans="2:53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</row>
    <row r="1014" spans="2:53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</row>
    <row r="1015" spans="2:53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</row>
    <row r="1016" spans="2:53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</row>
    <row r="1017" spans="2:53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</row>
    <row r="1018" spans="2:53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</row>
    <row r="1019" spans="2:53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</row>
    <row r="1020" spans="2:53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</row>
    <row r="1021" spans="2:53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</row>
    <row r="1022" spans="2:53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</row>
    <row r="1023" spans="2:53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</row>
    <row r="1024" spans="2:53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</row>
    <row r="1025" spans="2:53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</row>
    <row r="1026" spans="2:53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</row>
    <row r="1027" spans="2:53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</row>
    <row r="1028" spans="2:53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</row>
    <row r="1029" spans="2:53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</row>
    <row r="1030" spans="2:53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</row>
    <row r="1031" spans="2:53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</row>
    <row r="1032" spans="2:53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</row>
    <row r="1033" spans="2:53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</row>
    <row r="1034" spans="2:53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</row>
    <row r="1035" spans="2:53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</row>
    <row r="1036" spans="2:53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</row>
    <row r="1037" spans="2:53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</row>
    <row r="1038" spans="2:53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</row>
    <row r="1039" spans="2:53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</row>
    <row r="1040" spans="2:53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</row>
    <row r="1041" spans="2:53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</row>
    <row r="1042" spans="2:53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</row>
    <row r="1043" spans="2:53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</row>
    <row r="1044" spans="2:53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</row>
    <row r="1045" spans="2:53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</row>
    <row r="1046" spans="2:53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</row>
    <row r="1047" spans="2:53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</row>
    <row r="1048" spans="2:53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</row>
    <row r="1049" spans="2:53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</row>
    <row r="1050" spans="2:53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</row>
    <row r="1051" spans="2:53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</row>
    <row r="1052" spans="2:53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</row>
    <row r="1053" spans="2:53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</row>
    <row r="1054" spans="2:53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</row>
    <row r="1055" spans="2:53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</row>
    <row r="1056" spans="2:53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</row>
    <row r="1057" spans="2:53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</row>
    <row r="1058" spans="2:53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</row>
    <row r="1059" spans="2:53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</row>
    <row r="1060" spans="2:53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</row>
    <row r="1061" spans="2:53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</row>
    <row r="1062" spans="2:53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</row>
    <row r="1063" spans="2:53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</row>
    <row r="1064" spans="2:53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</row>
    <row r="1065" spans="2:53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</row>
    <row r="1066" spans="2:53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</row>
    <row r="1067" spans="2:53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</row>
    <row r="1068" spans="2:53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</row>
    <row r="1069" spans="2:53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</row>
    <row r="1070" spans="2:53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</row>
    <row r="1071" spans="2:53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</row>
    <row r="1072" spans="2:53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</row>
    <row r="1073" spans="2:53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</row>
    <row r="1074" spans="2:53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</row>
    <row r="1075" spans="2:53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</row>
    <row r="1076" spans="2:53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</row>
    <row r="1077" spans="2:53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</row>
    <row r="1078" spans="2:53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</row>
    <row r="1079" spans="2:53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</row>
    <row r="1080" spans="2:53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</row>
    <row r="1081" spans="2:53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</row>
    <row r="1082" spans="2:53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</row>
    <row r="1083" spans="2:53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</row>
    <row r="1084" spans="2:53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</row>
    <row r="1085" spans="2:53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</row>
    <row r="1086" spans="2:53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</row>
    <row r="1087" spans="2:53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</row>
    <row r="1088" spans="2:53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</row>
    <row r="1089" spans="2:53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</row>
    <row r="1090" spans="2:53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</row>
    <row r="1091" spans="2:53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</row>
    <row r="1092" spans="2:53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</row>
    <row r="1093" spans="2:53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</row>
    <row r="1094" spans="2:53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</row>
    <row r="1095" spans="2:53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</row>
    <row r="1096" spans="2:53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</row>
    <row r="1097" spans="2:53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</row>
    <row r="1098" spans="2:53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</row>
    <row r="1099" spans="2:53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</row>
    <row r="1100" spans="2:53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</row>
    <row r="1101" spans="2:53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</row>
    <row r="1102" spans="2:53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</row>
    <row r="1103" spans="2:53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</row>
    <row r="1104" spans="2:53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</row>
    <row r="1105" spans="2:53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</row>
    <row r="1106" spans="2:53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</row>
    <row r="1107" spans="2:53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</row>
    <row r="1108" spans="2:53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</row>
    <row r="1109" spans="2:53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</row>
    <row r="1110" spans="2:53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</row>
    <row r="1111" spans="2:53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</row>
    <row r="1112" spans="2:53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</row>
    <row r="1113" spans="2:53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</row>
    <row r="1114" spans="2:53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</row>
    <row r="1115" spans="2:53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</row>
    <row r="1116" spans="2:53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</row>
    <row r="1117" spans="2:53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</row>
    <row r="1118" spans="2:53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</row>
    <row r="1119" spans="2:53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</row>
    <row r="1120" spans="2:53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</row>
    <row r="1121" spans="2:53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</row>
    <row r="1122" spans="2:53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</row>
    <row r="1123" spans="2:53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</row>
    <row r="1124" spans="2:53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</row>
    <row r="1125" spans="2:53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</row>
    <row r="1126" spans="2:53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</row>
    <row r="1127" spans="2:53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</row>
    <row r="1128" spans="2:53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</row>
    <row r="1129" spans="2:53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</row>
    <row r="1130" spans="2:53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</row>
    <row r="1131" spans="2:53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</row>
    <row r="1132" spans="2:53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</row>
    <row r="1133" spans="2:53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</row>
    <row r="1134" spans="2:53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</row>
    <row r="1135" spans="2:53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</row>
    <row r="1136" spans="2:53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</row>
    <row r="1137" spans="2:53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</row>
    <row r="1138" spans="2:53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</row>
    <row r="1139" spans="2:53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</row>
    <row r="1140" spans="2:53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</row>
    <row r="1141" spans="2:53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</row>
    <row r="1142" spans="2:53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</row>
    <row r="1143" spans="2:53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</row>
    <row r="1144" spans="2:53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</row>
    <row r="1145" spans="2:53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</row>
    <row r="1146" spans="2:53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</row>
    <row r="1147" spans="2:53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</row>
    <row r="1148" spans="2:53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</row>
    <row r="1149" spans="2:53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</row>
    <row r="1150" spans="2:53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</row>
    <row r="1151" spans="2:53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</row>
    <row r="1152" spans="2:53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</row>
    <row r="1153" spans="2:53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</row>
    <row r="1154" spans="2:53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</row>
    <row r="1155" spans="2:53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</row>
    <row r="1156" spans="2:53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</row>
    <row r="1157" spans="2:53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</row>
    <row r="1158" spans="2:53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</row>
    <row r="1159" spans="2:53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</row>
    <row r="1160" spans="2:53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</row>
    <row r="1161" spans="2:53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</row>
    <row r="1162" spans="2:53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</row>
    <row r="1163" spans="2:53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</row>
    <row r="1164" spans="2:53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</row>
    <row r="1165" spans="2:53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</row>
    <row r="1166" spans="2:53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</row>
    <row r="1167" spans="2:53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</row>
    <row r="1168" spans="2:53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</row>
    <row r="1169" spans="2:53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</row>
    <row r="1170" spans="2:53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</row>
    <row r="1171" spans="2:53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</row>
    <row r="1172" spans="2:53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</row>
    <row r="1173" spans="2:53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</row>
    <row r="1174" spans="2:53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</row>
    <row r="1175" spans="2:53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</row>
    <row r="1176" spans="2:53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</row>
    <row r="1177" spans="2:53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</row>
    <row r="1178" spans="2:53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</row>
    <row r="1179" spans="2:53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</row>
    <row r="1180" spans="2:53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</row>
    <row r="1181" spans="2:53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</row>
    <row r="1182" spans="2:53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</row>
    <row r="1183" spans="2:53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</row>
    <row r="1184" spans="2:53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</row>
    <row r="1185" spans="2:53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</row>
    <row r="1186" spans="2:53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</row>
    <row r="1187" spans="2:53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</row>
    <row r="1188" spans="2:53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</row>
    <row r="1189" spans="2:53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</row>
    <row r="1190" spans="2:53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</row>
    <row r="1191" spans="2:53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</row>
    <row r="1192" spans="2:53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</row>
    <row r="1193" spans="2:53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</row>
    <row r="1194" spans="2:53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</row>
    <row r="1195" spans="2:53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</row>
    <row r="1196" spans="2:53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</row>
    <row r="1197" spans="2:53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</row>
    <row r="1198" spans="2:53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</row>
    <row r="1199" spans="2:53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</row>
    <row r="1200" spans="2:53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</row>
    <row r="1201" spans="2:53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</row>
    <row r="1202" spans="2:53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</row>
    <row r="1203" spans="2:53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</row>
    <row r="1204" spans="2:53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</row>
    <row r="1205" spans="2:53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</row>
    <row r="1206" spans="2:53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</row>
    <row r="1207" spans="2:53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</row>
    <row r="1208" spans="2:53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</row>
    <row r="1209" spans="2:53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</row>
    <row r="1210" spans="2:53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</row>
    <row r="1211" spans="2:53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</row>
    <row r="1212" spans="2:53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</row>
    <row r="1213" spans="2:53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</row>
    <row r="1214" spans="2:53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</row>
    <row r="1215" spans="2:53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</row>
    <row r="1216" spans="2:53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</row>
    <row r="1217" spans="2:53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</row>
    <row r="1218" spans="2:53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</row>
    <row r="1219" spans="2:53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</row>
    <row r="1220" spans="2:53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</row>
    <row r="1221" spans="2:53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</row>
    <row r="1222" spans="2:53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</row>
    <row r="1223" spans="2:53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</row>
    <row r="1224" spans="2:53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</row>
    <row r="1225" spans="2:53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</row>
    <row r="1226" spans="2:53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</row>
    <row r="1227" spans="2:53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</row>
    <row r="1228" spans="2:53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</row>
    <row r="1229" spans="2:53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</row>
    <row r="1230" spans="2:53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</row>
    <row r="1231" spans="2:53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</row>
    <row r="1232" spans="2:53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</row>
    <row r="1233" spans="2:53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</row>
    <row r="1234" spans="2:53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</row>
    <row r="1235" spans="2:53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</row>
    <row r="1236" spans="2:53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</row>
    <row r="1237" spans="2:53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</row>
    <row r="1238" spans="2:53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</row>
    <row r="1239" spans="2:53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</row>
    <row r="1240" spans="2:53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</row>
    <row r="1241" spans="2:53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</row>
    <row r="1242" spans="2:53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</row>
    <row r="1243" spans="2:53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</row>
    <row r="1244" spans="2:53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</row>
    <row r="1245" spans="2:53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</row>
    <row r="1246" spans="2:53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</row>
    <row r="1247" spans="2:53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</row>
    <row r="1248" spans="2:53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</row>
    <row r="1249" spans="2:53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</row>
    <row r="1250" spans="2:53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</row>
    <row r="1251" spans="2:53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</row>
    <row r="1252" spans="2:53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</row>
    <row r="1253" spans="2:53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</row>
    <row r="1254" spans="2:53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</row>
    <row r="1255" spans="2:53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</row>
    <row r="1256" spans="2:53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</row>
    <row r="1257" spans="2:53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</row>
    <row r="1258" spans="2:53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</row>
    <row r="1259" spans="2:53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</row>
    <row r="1260" spans="2:53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</row>
    <row r="1261" spans="2:53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</row>
    <row r="1262" spans="2:53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</row>
    <row r="1263" spans="2:53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</row>
    <row r="1264" spans="2:53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</row>
    <row r="1265" spans="2:53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</row>
    <row r="1266" spans="2:53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</row>
    <row r="1267" spans="2:53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</row>
    <row r="1268" spans="2:53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</row>
    <row r="1269" spans="2:53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</row>
    <row r="1270" spans="2:53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</row>
    <row r="1271" spans="2:53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</row>
    <row r="1272" spans="2:53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</row>
    <row r="1273" spans="2:53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</row>
    <row r="1274" spans="2:53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</row>
    <row r="1275" spans="2:53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</row>
    <row r="1276" spans="2:53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</row>
    <row r="1277" spans="2:53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</row>
    <row r="1278" spans="2:53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</row>
    <row r="1279" spans="2:53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</row>
    <row r="1280" spans="2:53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</row>
    <row r="1281" spans="2:53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</row>
    <row r="1282" spans="2:53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</row>
    <row r="1283" spans="2:53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</row>
    <row r="1284" spans="2:53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</row>
    <row r="1285" spans="2:53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</row>
    <row r="1286" spans="2:53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</row>
    <row r="1287" spans="2:53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</row>
    <row r="1288" spans="2:53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</row>
    <row r="1289" spans="2:53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</row>
    <row r="1290" spans="2:53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</row>
    <row r="1291" spans="2:53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</row>
    <row r="1292" spans="2:53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</row>
    <row r="1293" spans="2:53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</row>
    <row r="1294" spans="2:53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</row>
    <row r="1295" spans="2:53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</row>
    <row r="1296" spans="2:53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</row>
    <row r="1297" spans="2:53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</row>
    <row r="1298" spans="2:53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</row>
    <row r="1299" spans="2:53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</row>
    <row r="1300" spans="2:53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</row>
    <row r="1301" spans="2:53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</row>
    <row r="1302" spans="2:53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</row>
    <row r="1303" spans="2:53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</row>
    <row r="1304" spans="2:53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</row>
    <row r="1305" spans="2:53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</row>
    <row r="1306" spans="2:53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</row>
    <row r="1307" spans="2:53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</row>
    <row r="1308" spans="2:53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</row>
    <row r="1309" spans="2:53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</row>
    <row r="1310" spans="2:53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</row>
    <row r="1311" spans="2:53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</row>
    <row r="1312" spans="2:53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</row>
    <row r="1313" spans="2:53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</row>
    <row r="1314" spans="2:53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</row>
    <row r="1315" spans="2:53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</row>
    <row r="1316" spans="2:53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</row>
    <row r="1317" spans="2:53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</row>
    <row r="1318" spans="2:53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</row>
    <row r="1319" spans="2:53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</row>
    <row r="1320" spans="2:53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</row>
    <row r="1321" spans="2:53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</row>
    <row r="1322" spans="2:53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</row>
    <row r="1323" spans="2:53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</row>
    <row r="1324" spans="2:53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</row>
    <row r="1325" spans="2:53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</row>
    <row r="1326" spans="2:53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</row>
    <row r="1327" spans="2:53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</row>
    <row r="1328" spans="2:53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</row>
    <row r="1329" spans="2:53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</row>
    <row r="1330" spans="2:53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</row>
    <row r="1331" spans="2:53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</row>
    <row r="1332" spans="2:53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</row>
    <row r="1333" spans="2:53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</row>
    <row r="1334" spans="2:53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</row>
    <row r="1335" spans="2:53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</row>
    <row r="1336" spans="2:53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</row>
    <row r="1337" spans="2:53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</row>
    <row r="1338" spans="2:53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</row>
    <row r="1339" spans="2:53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</row>
    <row r="1340" spans="2:53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</row>
    <row r="1341" spans="2:53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</row>
    <row r="1342" spans="2:53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</row>
    <row r="1343" spans="2:53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</row>
    <row r="1344" spans="2:53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</row>
    <row r="1345" spans="2:53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</row>
    <row r="1346" spans="2:53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</row>
    <row r="1347" spans="2:53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</row>
    <row r="1348" spans="2:53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</row>
    <row r="1349" spans="2:53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</row>
    <row r="1350" spans="2:53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</row>
    <row r="1351" spans="2:53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</row>
    <row r="1352" spans="2:53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</row>
    <row r="1353" spans="2:53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</row>
    <row r="1354" spans="2:53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</row>
    <row r="1355" spans="2:53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</row>
    <row r="1356" spans="2:53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</row>
    <row r="1357" spans="2:53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</row>
    <row r="1358" spans="2:53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</row>
    <row r="1359" spans="2:53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</row>
    <row r="1360" spans="2:53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</row>
    <row r="1361" spans="2:53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</row>
    <row r="1362" spans="2:53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</row>
    <row r="1363" spans="2:53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</row>
    <row r="1364" spans="2:53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</row>
    <row r="1365" spans="2:53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</row>
    <row r="1366" spans="2:53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</row>
    <row r="1367" spans="2:53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</row>
    <row r="1368" spans="2:53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</row>
    <row r="1369" spans="2:53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</row>
    <row r="1370" spans="2:53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</row>
    <row r="1371" spans="2:53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</row>
    <row r="1372" spans="2:53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</row>
    <row r="1373" spans="2:53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</row>
    <row r="1374" spans="2:53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</row>
    <row r="1375" spans="2:53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</row>
    <row r="1376" spans="2:53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</row>
    <row r="1377" spans="2:53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</row>
    <row r="1378" spans="2:53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</row>
    <row r="1379" spans="2:53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</row>
    <row r="1380" spans="2:53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</row>
    <row r="1381" spans="2:53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</row>
    <row r="1382" spans="2:53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</row>
    <row r="1383" spans="2:53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</row>
    <row r="1384" spans="2:53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</row>
    <row r="1385" spans="2:53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</row>
    <row r="1386" spans="2:53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</row>
    <row r="1387" spans="2:53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</row>
    <row r="1388" spans="2:53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</row>
    <row r="1389" spans="2:53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</row>
    <row r="1390" spans="2:53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</row>
    <row r="1391" spans="2:53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</row>
    <row r="1392" spans="2:53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</row>
    <row r="1393" spans="2:53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</row>
    <row r="1394" spans="2:53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</row>
    <row r="1395" spans="2:53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</row>
    <row r="1396" spans="2:53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</row>
    <row r="1397" spans="2:53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</row>
    <row r="1398" spans="2:53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</row>
    <row r="1399" spans="2:53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</row>
    <row r="1400" spans="2:53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</row>
    <row r="1401" spans="2:53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</row>
    <row r="1402" spans="2:53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</row>
    <row r="1403" spans="2:53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</row>
    <row r="1404" spans="2:53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</row>
    <row r="1405" spans="2:53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</row>
    <row r="1406" spans="2:53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</row>
    <row r="1407" spans="2:53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</row>
    <row r="1408" spans="2:53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</row>
    <row r="1409" spans="2:53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</row>
    <row r="1410" spans="2:53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</row>
    <row r="1411" spans="2:53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</row>
    <row r="1412" spans="2:53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</row>
    <row r="1413" spans="2:53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</row>
    <row r="1414" spans="2:53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</row>
    <row r="1415" spans="2:53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</row>
    <row r="1416" spans="2:53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</row>
    <row r="1417" spans="2:53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</row>
    <row r="1418" spans="2:53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</row>
    <row r="1419" spans="2:53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</row>
    <row r="1420" spans="2:53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</row>
    <row r="1421" spans="2:53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</row>
    <row r="1422" spans="2:53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</row>
    <row r="1423" spans="2:53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</row>
    <row r="1424" spans="2:53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</row>
    <row r="1425" spans="2:53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</row>
    <row r="1426" spans="2:53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</row>
    <row r="1427" spans="2:53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</row>
    <row r="1428" spans="2:53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</row>
    <row r="1429" spans="2:53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</row>
    <row r="1430" spans="2:53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</row>
    <row r="1431" spans="2:53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</row>
    <row r="1432" spans="2:53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</row>
    <row r="1433" spans="2:53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</row>
    <row r="1434" spans="2:53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</row>
    <row r="1435" spans="2:53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</row>
    <row r="1436" spans="2:53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</row>
    <row r="1437" spans="2:53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</row>
    <row r="1438" spans="2:53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</row>
    <row r="1439" spans="2:53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</row>
    <row r="1440" spans="2:53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</row>
    <row r="1441" spans="2:53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</row>
    <row r="1442" spans="2:53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</row>
    <row r="1443" spans="2:53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</row>
    <row r="1444" spans="2:53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</row>
    <row r="1445" spans="2:53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</row>
    <row r="1446" spans="2:53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</row>
    <row r="1447" spans="2:53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</row>
    <row r="1448" spans="2:53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</row>
    <row r="1449" spans="2:53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</row>
    <row r="1450" spans="2:53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</row>
    <row r="1451" spans="2:53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</row>
    <row r="1452" spans="2:53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</row>
    <row r="1453" spans="2:53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</row>
    <row r="1454" spans="2:53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</row>
    <row r="1455" spans="2:53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</row>
    <row r="1456" spans="2:53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</row>
    <row r="1457" spans="2:53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</row>
    <row r="1458" spans="2:53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</row>
    <row r="1459" spans="2:53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</row>
    <row r="1460" spans="2:53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</row>
    <row r="1461" spans="2:53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</row>
    <row r="1462" spans="2:53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</row>
    <row r="1463" spans="2:53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</row>
    <row r="1464" spans="2:53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</row>
    <row r="1465" spans="2:53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</row>
    <row r="1466" spans="2:53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</row>
    <row r="1467" spans="2:53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</row>
    <row r="1468" spans="2:53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</row>
    <row r="1469" spans="2:53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</row>
    <row r="1470" spans="2:53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</row>
    <row r="1471" spans="2:53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</row>
    <row r="1472" spans="2:53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</row>
    <row r="1473" spans="2:53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</row>
    <row r="1474" spans="2:53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</row>
    <row r="1475" spans="2:53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</row>
    <row r="1476" spans="2:53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</row>
    <row r="1477" spans="2:53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</row>
    <row r="1478" spans="2:53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</row>
    <row r="1479" spans="2:53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</row>
    <row r="1480" spans="2:53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</row>
    <row r="1481" spans="2:53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</row>
    <row r="1482" spans="2:53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</row>
    <row r="1483" spans="2:53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</row>
    <row r="1484" spans="2:53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</row>
    <row r="1485" spans="2:53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</row>
    <row r="1486" spans="2:53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</row>
    <row r="1487" spans="2:53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</row>
    <row r="1488" spans="2:53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</row>
    <row r="1489" spans="2:53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</row>
    <row r="1490" spans="2:53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</row>
    <row r="1491" spans="2:53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</row>
    <row r="1492" spans="2:53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</row>
    <row r="1493" spans="2:53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</row>
    <row r="1494" spans="2:53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</row>
    <row r="1495" spans="2:53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</row>
    <row r="1496" spans="2:53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</row>
    <row r="1497" spans="2:53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</row>
    <row r="1498" spans="2:53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</row>
    <row r="1499" spans="2:53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</row>
    <row r="1500" spans="2:53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</row>
    <row r="1501" spans="2:53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</row>
    <row r="1502" spans="2:53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</row>
    <row r="1503" spans="2:53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</row>
    <row r="1504" spans="2:53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</row>
    <row r="1505" spans="2:53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</row>
    <row r="1506" spans="2:53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</row>
    <row r="1507" spans="2:53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</row>
    <row r="1508" spans="2:53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</row>
    <row r="1509" spans="2:53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</row>
    <row r="1510" spans="2:53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</row>
    <row r="1511" spans="2:53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</row>
    <row r="1512" spans="2:53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</row>
    <row r="1513" spans="2:53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</row>
    <row r="1514" spans="2:53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</row>
    <row r="1515" spans="2:53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</row>
    <row r="1516" spans="2:53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</row>
    <row r="1517" spans="2:53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</row>
    <row r="1518" spans="2:53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</row>
    <row r="1519" spans="2:53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</row>
    <row r="1520" spans="2:53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</row>
    <row r="1521" spans="2:53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</row>
    <row r="1522" spans="2:53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</row>
    <row r="1523" spans="2:53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</row>
    <row r="1524" spans="2:53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</row>
    <row r="1525" spans="2:53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</row>
    <row r="1526" spans="2:53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</row>
    <row r="1527" spans="2:53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</row>
    <row r="1528" spans="2:53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</row>
    <row r="1529" spans="2:53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</row>
    <row r="1530" spans="2:53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</row>
    <row r="1531" spans="2:53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</row>
    <row r="1532" spans="2:53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</row>
    <row r="1533" spans="2:53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</row>
    <row r="1534" spans="2:53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</row>
    <row r="1535" spans="2:53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</row>
    <row r="1536" spans="2:53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</row>
    <row r="1537" spans="2:53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</row>
    <row r="1538" spans="2:53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</row>
    <row r="1539" spans="2:53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</row>
    <row r="1540" spans="2:53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</row>
    <row r="1541" spans="2:53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</row>
    <row r="1542" spans="2:53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</row>
    <row r="1543" spans="2:53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</row>
    <row r="1544" spans="2:53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</row>
    <row r="1545" spans="2:53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</row>
    <row r="1546" spans="2:53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</row>
    <row r="1547" spans="2:53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</row>
    <row r="1548" spans="2:53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</row>
    <row r="1549" spans="2:53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</row>
    <row r="1550" spans="2:53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</row>
    <row r="1551" spans="2:53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</row>
    <row r="1552" spans="2:53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</row>
    <row r="1553" spans="2:53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</row>
    <row r="1554" spans="2:53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</row>
    <row r="1555" spans="2:53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</row>
    <row r="1556" spans="2:53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</row>
    <row r="1557" spans="2:53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</row>
    <row r="1558" spans="2:53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</row>
    <row r="1559" spans="2:53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</row>
    <row r="1560" spans="2:53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</row>
    <row r="1561" spans="2:53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</row>
    <row r="1562" spans="2:53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</row>
    <row r="1563" spans="2:53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</row>
    <row r="1564" spans="2:53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</row>
    <row r="1565" spans="2:53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</row>
    <row r="1566" spans="2:53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</row>
    <row r="1567" spans="2:53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</row>
    <row r="1568" spans="2:53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</row>
    <row r="1569" spans="2:53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</row>
    <row r="1570" spans="2:53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</row>
    <row r="1571" spans="2:53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</row>
    <row r="1572" spans="2:53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</row>
    <row r="1573" spans="2:53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</row>
    <row r="1574" spans="2:53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</row>
    <row r="1575" spans="2:53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</row>
    <row r="1576" spans="2:53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</row>
    <row r="1577" spans="2:53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</row>
    <row r="1578" spans="2:53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</row>
    <row r="1579" spans="2:53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</row>
    <row r="1580" spans="2:53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</row>
    <row r="1581" spans="2:53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</row>
    <row r="1582" spans="2:53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</row>
    <row r="1583" spans="2:53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</row>
    <row r="1584" spans="2:53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</row>
    <row r="1585" spans="2:53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</row>
    <row r="1586" spans="2:53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</row>
    <row r="1587" spans="2:53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</row>
    <row r="1588" spans="2:53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</row>
    <row r="1589" spans="2:53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</row>
    <row r="1590" spans="2:53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</row>
    <row r="1591" spans="2:53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</row>
    <row r="1592" spans="2:53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</row>
    <row r="1593" spans="2:53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</row>
    <row r="1594" spans="2:53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</row>
    <row r="1595" spans="2:53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</row>
    <row r="1596" spans="2:53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</row>
    <row r="1597" spans="2:53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</row>
    <row r="1598" spans="2:53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</row>
    <row r="1599" spans="2:53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</row>
    <row r="1600" spans="2:53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</row>
    <row r="1601" spans="2:53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</row>
    <row r="1602" spans="2:53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</row>
    <row r="1603" spans="2:53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</row>
    <row r="1604" spans="2:53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</row>
    <row r="1605" spans="2:53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</row>
    <row r="1606" spans="2:53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</row>
    <row r="1607" spans="2:53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</row>
    <row r="1608" spans="2:53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</row>
    <row r="1609" spans="2:53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</row>
    <row r="1610" spans="2:53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</row>
    <row r="1611" spans="2:53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</row>
    <row r="1612" spans="2:53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</row>
    <row r="1613" spans="2:53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</row>
    <row r="1614" spans="2:53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</row>
    <row r="1615" spans="2:53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</row>
    <row r="1616" spans="2:53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</row>
    <row r="1617" spans="2:53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</row>
    <row r="1618" spans="2:53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</row>
    <row r="1619" spans="2:53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</row>
    <row r="1620" spans="2:53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</row>
    <row r="1621" spans="2:53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</row>
    <row r="1622" spans="2:53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</row>
    <row r="1623" spans="2:53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</row>
    <row r="1624" spans="2:53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</row>
    <row r="1625" spans="2:53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</row>
    <row r="1626" spans="2:53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</row>
    <row r="1627" spans="2:53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</row>
    <row r="1628" spans="2:53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</row>
    <row r="1629" spans="2:53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</row>
    <row r="1630" spans="2:53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</row>
    <row r="1631" spans="2:53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</row>
    <row r="1632" spans="2:53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</row>
    <row r="1633" spans="2:53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</row>
    <row r="1634" spans="2:53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</row>
    <row r="1635" spans="2:53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</row>
    <row r="1636" spans="2:53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</row>
    <row r="1637" spans="2:53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</row>
    <row r="1638" spans="2:53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</row>
    <row r="1639" spans="2:53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</row>
    <row r="1640" spans="2:53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</row>
    <row r="1641" spans="2:53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</row>
    <row r="1642" spans="2:53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</row>
    <row r="1643" spans="2:53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</row>
    <row r="1644" spans="2:53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</row>
    <row r="1645" spans="2:53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</row>
    <row r="1646" spans="2:53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</row>
    <row r="1647" spans="2:53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</row>
    <row r="1648" spans="2:53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</row>
    <row r="1649" spans="2:53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</row>
    <row r="1650" spans="2:53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</row>
    <row r="1651" spans="2:53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</row>
    <row r="1652" spans="2:53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</row>
    <row r="1653" spans="2:53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</row>
    <row r="1654" spans="2:53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</row>
    <row r="1655" spans="2:53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</row>
    <row r="1656" spans="2:53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</row>
    <row r="1657" spans="2:53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</row>
    <row r="1658" spans="2:53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</row>
    <row r="1659" spans="2:53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</row>
    <row r="1660" spans="2:53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</row>
    <row r="1661" spans="2:53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</row>
    <row r="1662" spans="2:53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</row>
    <row r="1663" spans="2:53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</row>
    <row r="1664" spans="2:53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</row>
    <row r="1665" spans="2:53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</row>
    <row r="1666" spans="2:53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</row>
    <row r="1667" spans="2:53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</row>
    <row r="1668" spans="2:53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</row>
    <row r="1669" spans="2:53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</row>
    <row r="1670" spans="2:53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</row>
    <row r="1671" spans="2:53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</row>
    <row r="1672" spans="2:53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</row>
    <row r="1673" spans="2:53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</row>
    <row r="1674" spans="2:53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</row>
    <row r="1675" spans="2:53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</row>
    <row r="1676" spans="2:53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</row>
    <row r="1677" spans="2:53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</row>
    <row r="1678" spans="2:53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</row>
    <row r="1679" spans="2:53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</row>
    <row r="1680" spans="2:53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</row>
    <row r="1681" spans="2:53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</row>
    <row r="1682" spans="2:53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</row>
    <row r="1683" spans="2:53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</row>
    <row r="1684" spans="2:53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</row>
    <row r="1685" spans="2:53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</row>
    <row r="1686" spans="2:53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</row>
    <row r="1687" spans="2:53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</row>
    <row r="1688" spans="2:53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</row>
    <row r="1689" spans="2:53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</row>
    <row r="1690" spans="2:53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</row>
    <row r="1691" spans="2:53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</row>
    <row r="1692" spans="2:53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</row>
    <row r="1693" spans="2:53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</row>
    <row r="1694" spans="2:53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</row>
    <row r="1695" spans="2:53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</row>
    <row r="1696" spans="2:53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</row>
    <row r="1697" spans="2:53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</row>
    <row r="1698" spans="2:53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</row>
    <row r="1699" spans="2:53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</row>
    <row r="1700" spans="2:53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</row>
    <row r="1701" spans="2:53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</row>
    <row r="1702" spans="2:53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</row>
    <row r="1703" spans="2:53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</row>
    <row r="1704" spans="2:53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</row>
    <row r="1705" spans="2:53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</row>
    <row r="1706" spans="2:53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</row>
    <row r="1707" spans="2:53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</row>
    <row r="1708" spans="2:53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</row>
    <row r="1709" spans="2:53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</row>
    <row r="1710" spans="2:53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</row>
    <row r="1711" spans="2:53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</row>
    <row r="1712" spans="2:53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</row>
    <row r="1713" spans="2:53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</row>
    <row r="1714" spans="2:53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</row>
    <row r="1715" spans="2:53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</row>
    <row r="1716" spans="2:53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</row>
    <row r="1717" spans="2:53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</row>
    <row r="1718" spans="2:53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</row>
    <row r="1719" spans="2:53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</row>
    <row r="1720" spans="2:53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</row>
    <row r="1721" spans="2:53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</row>
    <row r="1722" spans="2:53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</row>
    <row r="1723" spans="2:53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</row>
    <row r="1724" spans="2:53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</row>
    <row r="1725" spans="2:53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</row>
    <row r="1726" spans="2:53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</row>
    <row r="1727" spans="2:53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</row>
    <row r="1728" spans="2:53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</row>
    <row r="1729" spans="2:53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</row>
    <row r="1730" spans="2:53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</row>
    <row r="1731" spans="2:53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</row>
    <row r="1732" spans="2:53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</row>
    <row r="1733" spans="2:53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</row>
    <row r="1734" spans="2:53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</row>
    <row r="1735" spans="2:53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</row>
    <row r="1736" spans="2:53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</row>
    <row r="1737" spans="2:53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</row>
    <row r="1738" spans="2:53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</row>
    <row r="1739" spans="2:53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</row>
    <row r="1740" spans="2:53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</row>
    <row r="1741" spans="2:53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</row>
    <row r="1742" spans="2:53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</row>
    <row r="1743" spans="2:53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</row>
    <row r="1744" spans="2:53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</row>
    <row r="1745" spans="2:53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</row>
    <row r="1746" spans="2:53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</row>
    <row r="1747" spans="2:53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</row>
    <row r="1748" spans="2:53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</row>
    <row r="1749" spans="2:53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</row>
    <row r="1750" spans="2:53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</row>
    <row r="1751" spans="2:53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</row>
    <row r="1752" spans="2:53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</row>
    <row r="1753" spans="2:53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</row>
    <row r="1754" spans="2:53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</row>
    <row r="1755" spans="2:53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</row>
    <row r="1756" spans="2:53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</row>
    <row r="1757" spans="2:53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</row>
    <row r="1758" spans="2:53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</row>
    <row r="1759" spans="2:53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</row>
    <row r="1760" spans="2:53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</row>
    <row r="1761" spans="2:53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</row>
    <row r="1762" spans="2:53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</row>
    <row r="1763" spans="2:53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</row>
    <row r="1764" spans="2:53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</row>
    <row r="1765" spans="2:53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</row>
    <row r="1766" spans="2:53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</row>
    <row r="1767" spans="2:53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</row>
    <row r="1768" spans="2:53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</row>
    <row r="1769" spans="2:53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</row>
    <row r="1770" spans="2:53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</row>
    <row r="1771" spans="2:53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</row>
    <row r="1772" spans="2:53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</row>
    <row r="1773" spans="2:53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</row>
    <row r="1774" spans="2:53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</row>
    <row r="1775" spans="2:53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</row>
    <row r="1776" spans="2:53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</row>
    <row r="1777" spans="2:53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</row>
    <row r="1778" spans="2:53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</row>
    <row r="1779" spans="2:53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</row>
    <row r="1780" spans="2:53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</row>
    <row r="1781" spans="2:53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</row>
    <row r="1782" spans="2:53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</row>
    <row r="1783" spans="2:53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</row>
    <row r="1784" spans="2:53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</row>
    <row r="1785" spans="2:53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</row>
    <row r="1786" spans="2:53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</row>
    <row r="1787" spans="2:53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</row>
    <row r="1788" spans="2:53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</row>
    <row r="1789" spans="2:53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</row>
    <row r="1790" spans="2:53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</row>
    <row r="1791" spans="2:53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</row>
    <row r="1792" spans="2:53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</row>
    <row r="1793" spans="2:53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</row>
    <row r="1794" spans="2:53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</row>
    <row r="1795" spans="2:53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</row>
    <row r="1796" spans="2:53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</row>
    <row r="1797" spans="2:53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</row>
    <row r="1798" spans="2:53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</row>
    <row r="1799" spans="2:53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</row>
    <row r="1800" spans="2:53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</row>
    <row r="1801" spans="2:53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</row>
    <row r="1802" spans="2:53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</row>
    <row r="1803" spans="2:53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</row>
    <row r="1804" spans="2:53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</row>
    <row r="1805" spans="2:53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</row>
    <row r="1806" spans="2:53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</row>
    <row r="1807" spans="2:53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</row>
    <row r="1808" spans="2:53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</row>
    <row r="1809" spans="2:53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</row>
    <row r="1810" spans="2:53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</row>
    <row r="1811" spans="2:53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</row>
    <row r="1812" spans="2:53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</row>
    <row r="1813" spans="2:53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</row>
    <row r="1814" spans="2:53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</row>
    <row r="1815" spans="2:53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</row>
    <row r="1816" spans="2:53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</row>
    <row r="1817" spans="2:53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</row>
    <row r="1818" spans="2:53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</row>
    <row r="1819" spans="2:53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</row>
    <row r="1820" spans="2:53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</row>
    <row r="1821" spans="2:53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</row>
    <row r="1822" spans="2:53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</row>
    <row r="1823" spans="2:53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</row>
    <row r="1824" spans="2:53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</row>
    <row r="1825" spans="2:53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</row>
    <row r="1826" spans="2:53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</row>
    <row r="1827" spans="2:53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</row>
    <row r="1828" spans="2:53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</row>
    <row r="1829" spans="2:53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</row>
    <row r="1830" spans="2:53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</row>
    <row r="1831" spans="2:53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</row>
    <row r="1832" spans="2:53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</row>
    <row r="1833" spans="2:53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</row>
    <row r="1834" spans="2:53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</row>
    <row r="1835" spans="2:53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</row>
    <row r="1836" spans="2:53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</row>
    <row r="1837" spans="2:53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</row>
    <row r="1838" spans="2:53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</row>
    <row r="1839" spans="2:53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</row>
    <row r="1840" spans="2:53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</row>
    <row r="1841" spans="2:53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</row>
    <row r="1842" spans="2:53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</row>
    <row r="1843" spans="2:53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</row>
    <row r="1844" spans="2:53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</row>
    <row r="1845" spans="2:53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</row>
    <row r="1846" spans="2:53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</row>
    <row r="1847" spans="2:53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</row>
    <row r="1848" spans="2:53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</row>
    <row r="1849" spans="2:53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</row>
    <row r="1850" spans="2:53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</row>
    <row r="1851" spans="2:53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</row>
    <row r="1852" spans="2:53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</row>
    <row r="1853" spans="2:53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</row>
    <row r="1854" spans="2:53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</row>
    <row r="1855" spans="2:53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</row>
    <row r="1856" spans="2:53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</row>
    <row r="1857" spans="2:53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</row>
    <row r="1858" spans="2:53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</row>
    <row r="1859" spans="2:53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</row>
    <row r="1860" spans="2:53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</row>
    <row r="1861" spans="2:53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</row>
    <row r="1862" spans="2:53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</row>
    <row r="1863" spans="2:53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</row>
    <row r="1864" spans="2:53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</row>
    <row r="1865" spans="2:53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</row>
    <row r="1866" spans="2:53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</row>
    <row r="1867" spans="2:53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</row>
    <row r="1868" spans="2:53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</row>
    <row r="1869" spans="2:53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</row>
    <row r="1870" spans="2:53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</row>
    <row r="1871" spans="2:53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</row>
    <row r="1872" spans="2:53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</row>
    <row r="1873" spans="2:53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</row>
    <row r="1874" spans="2:53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</row>
    <row r="1875" spans="2:53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</row>
    <row r="1876" spans="2:53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</row>
    <row r="1877" spans="2:53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</row>
    <row r="1878" spans="2:53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</row>
    <row r="1879" spans="2:53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</row>
    <row r="1880" spans="2:53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</row>
    <row r="1881" spans="2:53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</row>
    <row r="1882" spans="2:53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</row>
    <row r="1883" spans="2:53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</row>
    <row r="1884" spans="2:53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</row>
    <row r="1885" spans="2:53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</row>
    <row r="1886" spans="2:53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</row>
    <row r="1887" spans="2:53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</row>
    <row r="1888" spans="2:53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</row>
    <row r="1889" spans="2:53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</row>
    <row r="1890" spans="2:53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</row>
    <row r="1891" spans="2:53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</row>
    <row r="1892" spans="2:53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</row>
    <row r="1893" spans="2:53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</row>
    <row r="1894" spans="2:53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</row>
    <row r="1895" spans="2:53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</row>
    <row r="1896" spans="2:53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</row>
    <row r="1897" spans="2:53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</row>
    <row r="1898" spans="2:53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</row>
    <row r="1899" spans="2:53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</row>
    <row r="1900" spans="2:53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</row>
    <row r="1901" spans="2:53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</row>
    <row r="1902" spans="2:53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</row>
    <row r="1903" spans="2:53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</row>
    <row r="1904" spans="2:53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</row>
    <row r="1905" spans="2:53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</row>
    <row r="1906" spans="2:53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</row>
    <row r="1907" spans="2:53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</row>
    <row r="1908" spans="2:53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</row>
    <row r="1909" spans="2:53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</row>
    <row r="1910" spans="2:53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</row>
    <row r="1911" spans="2:53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</row>
    <row r="1912" spans="2:53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</row>
    <row r="1913" spans="2:53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</row>
    <row r="1914" spans="2:53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</row>
    <row r="1915" spans="2:53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</row>
    <row r="1916" spans="2:53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</row>
    <row r="1917" spans="2:53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</row>
    <row r="1918" spans="2:53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</row>
    <row r="1919" spans="2:53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</row>
    <row r="1920" spans="2:53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</row>
    <row r="1921" spans="2:53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</row>
    <row r="1922" spans="2:53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</row>
    <row r="1923" spans="2:53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</row>
    <row r="1924" spans="2:53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</row>
    <row r="1925" spans="2:53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</row>
    <row r="1926" spans="2:53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</row>
    <row r="1927" spans="2:53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</row>
    <row r="1928" spans="2:53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</row>
    <row r="1929" spans="2:53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</row>
    <row r="1930" spans="2:53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</row>
    <row r="1931" spans="2:53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</row>
    <row r="1932" spans="2:53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</row>
    <row r="1933" spans="2:53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</row>
    <row r="1934" spans="2:53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</row>
    <row r="1935" spans="2:53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</row>
    <row r="1936" spans="2:53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</row>
    <row r="1937" spans="2:53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</row>
    <row r="1938" spans="2:53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</row>
    <row r="1939" spans="2:53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</row>
    <row r="1940" spans="2:53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</row>
    <row r="1941" spans="2:53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</row>
    <row r="1942" spans="2:53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</row>
    <row r="1943" spans="2:53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</row>
    <row r="1944" spans="2:53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</row>
    <row r="1945" spans="2:53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</row>
    <row r="1946" spans="2:53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</row>
    <row r="1947" spans="2:53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</row>
    <row r="1948" spans="2:53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</row>
    <row r="1949" spans="2:53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</row>
    <row r="1950" spans="2:53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</row>
    <row r="1951" spans="2:53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</row>
    <row r="1952" spans="2:53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</row>
    <row r="1953" spans="2:53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</row>
    <row r="1954" spans="2:53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</row>
    <row r="1955" spans="2:53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</row>
    <row r="1956" spans="2:53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</row>
    <row r="1957" spans="2:53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</row>
    <row r="1958" spans="2:53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</row>
    <row r="1959" spans="2:53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</row>
    <row r="1960" spans="2:53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</row>
    <row r="1961" spans="2:53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</row>
    <row r="1962" spans="2:53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</row>
    <row r="1963" spans="2:53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</row>
    <row r="1964" spans="2:53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</row>
    <row r="1965" spans="2:53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</row>
    <row r="1966" spans="2:53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</row>
    <row r="1967" spans="2:53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</row>
    <row r="1968" spans="2:53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</row>
    <row r="1969" spans="2:53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</row>
    <row r="1970" spans="2:53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</row>
    <row r="1971" spans="2:53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</row>
    <row r="1972" spans="2:53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</row>
    <row r="1973" spans="2:53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</row>
    <row r="1974" spans="2:53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</row>
    <row r="1975" spans="2:53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</row>
    <row r="1976" spans="2:53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</row>
    <row r="1977" spans="2:53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</row>
    <row r="1978" spans="2:53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</row>
    <row r="1979" spans="2:53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</row>
    <row r="1980" spans="2:53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</row>
    <row r="1981" spans="2:53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</row>
    <row r="1982" spans="2:53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</row>
    <row r="1983" spans="2:53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</row>
    <row r="1984" spans="2:53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</row>
    <row r="1985" spans="2:53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</row>
    <row r="1986" spans="2:53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</row>
    <row r="1987" spans="2:53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</row>
    <row r="1988" spans="2:53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</row>
    <row r="1989" spans="2:53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</row>
    <row r="1990" spans="2:53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</row>
    <row r="1991" spans="2:53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</row>
    <row r="1992" spans="2:53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</row>
    <row r="1993" spans="2:53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</row>
    <row r="1994" spans="2:53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</row>
    <row r="1995" spans="2:53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</row>
    <row r="1996" spans="2:53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</row>
    <row r="1997" spans="2:53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</row>
    <row r="1998" spans="2:53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</row>
    <row r="1999" spans="2:53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</row>
    <row r="2000" spans="2:53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</row>
    <row r="2001" spans="2:53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</row>
    <row r="2002" spans="2:53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</row>
    <row r="2003" spans="2:53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</row>
    <row r="2004" spans="2:53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</row>
    <row r="2005" spans="2:53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</row>
    <row r="2006" spans="2:53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</row>
    <row r="2007" spans="2:53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</row>
    <row r="2008" spans="2:53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</row>
    <row r="2009" spans="2:53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</row>
    <row r="2010" spans="2:53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</row>
    <row r="2011" spans="2:53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</row>
    <row r="2012" spans="2:53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</row>
    <row r="2013" spans="2:53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</row>
    <row r="2014" spans="2:53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</row>
    <row r="2015" spans="2:53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</row>
    <row r="2016" spans="2:53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</row>
    <row r="2017" spans="2:53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</row>
    <row r="2018" spans="2:53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</row>
    <row r="2019" spans="2:53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</row>
    <row r="2020" spans="2:53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</row>
    <row r="2021" spans="2:53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</row>
    <row r="2022" spans="2:53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</row>
    <row r="2023" spans="2:53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</row>
    <row r="2024" spans="2:53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</row>
    <row r="2025" spans="2:53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</row>
    <row r="2026" spans="2:53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</row>
    <row r="2027" spans="2:53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</row>
    <row r="2028" spans="2:53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</row>
    <row r="2029" spans="2:53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</row>
    <row r="2030" spans="2:53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</row>
    <row r="2031" spans="2:53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</row>
    <row r="2032" spans="2:53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</row>
    <row r="2033" spans="2:53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</row>
    <row r="2034" spans="2:53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</row>
    <row r="2035" spans="2:53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</row>
    <row r="2036" spans="2:53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</row>
    <row r="2037" spans="2:53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</row>
    <row r="2038" spans="2:53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</row>
    <row r="2039" spans="2:53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</row>
    <row r="2040" spans="2:53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</row>
    <row r="2041" spans="2:53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</row>
    <row r="2042" spans="2:53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</row>
    <row r="2043" spans="2:53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</row>
    <row r="2044" spans="2:53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</row>
    <row r="2045" spans="2:53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</row>
    <row r="2046" spans="2:53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</row>
    <row r="2047" spans="2:53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</row>
    <row r="2048" spans="2:53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</row>
    <row r="2049" spans="2:53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</row>
    <row r="2050" spans="2:53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</row>
    <row r="2051" spans="2:53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</row>
    <row r="2052" spans="2:53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</row>
    <row r="2053" spans="2:53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</row>
    <row r="2054" spans="2:53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</row>
    <row r="2055" spans="2:53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</row>
    <row r="2056" spans="2:53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</row>
    <row r="2057" spans="2:53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</row>
    <row r="2058" spans="2:53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</row>
    <row r="2059" spans="2:53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</row>
    <row r="2060" spans="2:53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</row>
    <row r="2061" spans="2:53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</row>
    <row r="2062" spans="2:53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</row>
    <row r="2063" spans="2:53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</row>
    <row r="2064" spans="2:53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</row>
    <row r="2065" spans="2:53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</row>
    <row r="2066" spans="2:53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</row>
    <row r="2067" spans="2:53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</row>
    <row r="2068" spans="2:53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</row>
    <row r="2069" spans="2:53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</row>
    <row r="2070" spans="2:53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</row>
    <row r="2071" spans="2:53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</row>
    <row r="2072" spans="2:53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</row>
    <row r="2073" spans="2:53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</row>
    <row r="2074" spans="2:53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</row>
    <row r="2075" spans="2:53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</row>
    <row r="2076" spans="2:53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</row>
    <row r="2077" spans="2:53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</row>
    <row r="2078" spans="2:53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</row>
    <row r="2079" spans="2:53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</row>
    <row r="2080" spans="2:53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</row>
    <row r="2081" spans="2:53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</row>
    <row r="2082" spans="2:53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</row>
    <row r="2083" spans="2:53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</row>
    <row r="2084" spans="2:53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</row>
    <row r="2085" spans="2:53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</row>
    <row r="2086" spans="2:53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</row>
    <row r="2087" spans="2:53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</row>
    <row r="2088" spans="2:53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</row>
    <row r="2089" spans="2:53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</row>
    <row r="2090" spans="2:53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</row>
    <row r="2091" spans="2:53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</row>
    <row r="2092" spans="2:53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</row>
    <row r="2093" spans="2:53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</row>
    <row r="2094" spans="2:53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</row>
    <row r="2095" spans="2:53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</row>
    <row r="2096" spans="2:53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</row>
    <row r="2097" spans="2:53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</row>
    <row r="2098" spans="2:53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</row>
    <row r="2099" spans="2:53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</row>
    <row r="2100" spans="2:53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</row>
    <row r="2101" spans="2:53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</row>
    <row r="2102" spans="2:53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</row>
    <row r="2103" spans="2:53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</row>
    <row r="2104" spans="2:53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</row>
    <row r="2105" spans="2:53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</row>
    <row r="2106" spans="2:53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</row>
    <row r="2107" spans="2:53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</row>
    <row r="2108" spans="2:53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</row>
    <row r="2109" spans="2:53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</row>
    <row r="2110" spans="2:53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</row>
    <row r="2111" spans="2:53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</row>
    <row r="2112" spans="2:53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</row>
    <row r="2113" spans="2:53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</row>
    <row r="2114" spans="2:53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</row>
    <row r="2115" spans="2:53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</row>
    <row r="2116" spans="2:53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</row>
    <row r="2117" spans="2:53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</row>
    <row r="2118" spans="2:53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</row>
    <row r="2119" spans="2:53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</row>
    <row r="2120" spans="2:53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</row>
    <row r="2121" spans="2:53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</row>
    <row r="2122" spans="2:53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</row>
    <row r="2123" spans="2:53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</row>
    <row r="2124" spans="2:53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</row>
    <row r="2125" spans="2:53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</row>
    <row r="2126" spans="2:53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</row>
    <row r="2127" spans="2:53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</row>
    <row r="2128" spans="2:53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</row>
    <row r="2129" spans="2:53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</row>
    <row r="2130" spans="2:53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</row>
    <row r="2131" spans="2:53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</row>
    <row r="2132" spans="2:53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</row>
    <row r="2133" spans="2:53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</row>
    <row r="2134" spans="2:53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</row>
    <row r="2135" spans="2:53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</row>
    <row r="2136" spans="2:53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</row>
    <row r="2137" spans="2:53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</row>
    <row r="2138" spans="2:53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</row>
    <row r="2139" spans="2:53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</row>
    <row r="2140" spans="2:53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</row>
    <row r="2141" spans="2:53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</row>
    <row r="2142" spans="2:53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</row>
    <row r="2143" spans="2:53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</row>
    <row r="2144" spans="2:53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</row>
    <row r="2145" spans="2:53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</row>
    <row r="2146" spans="2:53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</row>
    <row r="2147" spans="2:53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</row>
    <row r="2148" spans="2:53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</row>
    <row r="2149" spans="2:53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</row>
    <row r="2150" spans="2:53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</row>
    <row r="2151" spans="2:53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</row>
    <row r="2152" spans="2:53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</row>
    <row r="2153" spans="2:53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</row>
    <row r="2154" spans="2:53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</row>
    <row r="2155" spans="2:53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</row>
    <row r="2156" spans="2:53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</row>
    <row r="2157" spans="2:53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</row>
    <row r="2158" spans="2:53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</row>
    <row r="2159" spans="2:53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</row>
    <row r="2160" spans="2:53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</row>
    <row r="2161" spans="2:53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</row>
    <row r="2162" spans="2:53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</row>
    <row r="2163" spans="2:53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</row>
    <row r="2164" spans="2:53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</row>
    <row r="2165" spans="2:53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</row>
    <row r="2166" spans="2:53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</row>
    <row r="2167" spans="2:53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</row>
    <row r="2168" spans="2:53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</row>
    <row r="2169" spans="2:53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</row>
    <row r="2170" spans="2:53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</row>
    <row r="2171" spans="2:53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</row>
    <row r="2172" spans="2:53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</row>
    <row r="2173" spans="2:53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</row>
    <row r="2174" spans="2:53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</row>
    <row r="2175" spans="2:53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</row>
    <row r="2176" spans="2:53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</row>
    <row r="2177" spans="2:53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</row>
    <row r="2178" spans="2:53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</row>
    <row r="2179" spans="2:53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</row>
    <row r="2180" spans="2:53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</row>
    <row r="2181" spans="2:53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</row>
    <row r="2182" spans="2:53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</row>
    <row r="2183" spans="2:53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</row>
    <row r="2184" spans="2:53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</row>
    <row r="2185" spans="2:53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</row>
    <row r="2186" spans="2:53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</row>
    <row r="2187" spans="2:53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</row>
    <row r="2188" spans="2:53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</row>
    <row r="2189" spans="2:53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</row>
    <row r="2190" spans="2:53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</row>
    <row r="2191" spans="2:53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</row>
    <row r="2192" spans="2:53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</row>
    <row r="2193" spans="2:53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</row>
    <row r="2194" spans="2:53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</row>
    <row r="2195" spans="2:53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</row>
    <row r="2196" spans="2:53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</row>
    <row r="2197" spans="2:53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</row>
    <row r="2198" spans="2:53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</row>
    <row r="2199" spans="2:53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</row>
    <row r="2200" spans="2:53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</row>
    <row r="2201" spans="2:53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</row>
    <row r="2202" spans="2:53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</row>
    <row r="2203" spans="2:53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</row>
    <row r="2204" spans="2:53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</row>
    <row r="2205" spans="2:53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</row>
    <row r="2206" spans="2:53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</row>
    <row r="2207" spans="2:53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</row>
    <row r="2208" spans="2:53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</row>
    <row r="2209" spans="2:53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</row>
    <row r="2210" spans="2:53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</row>
    <row r="2211" spans="2:53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</row>
    <row r="2212" spans="2:53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</row>
    <row r="2213" spans="2:53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</row>
    <row r="2214" spans="2:53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</row>
    <row r="2215" spans="2:53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</row>
    <row r="2216" spans="2:53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</row>
    <row r="2217" spans="2:53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</row>
    <row r="2218" spans="2:53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</row>
    <row r="2219" spans="2:53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</row>
    <row r="2220" spans="2:53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</row>
    <row r="2221" spans="2:53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</row>
    <row r="2222" spans="2:53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</row>
    <row r="2223" spans="2:53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</row>
    <row r="2224" spans="2:53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</row>
    <row r="2225" spans="2:53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</row>
    <row r="2226" spans="2:53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</row>
    <row r="2227" spans="2:53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</row>
    <row r="2228" spans="2:53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</row>
    <row r="2229" spans="2:53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</row>
    <row r="2230" spans="2:53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</row>
    <row r="2231" spans="2:53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</row>
    <row r="2232" spans="2:53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</row>
    <row r="2233" spans="2:53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</row>
    <row r="2234" spans="2:53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</row>
    <row r="2235" spans="2:53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</row>
    <row r="2236" spans="2:53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</row>
    <row r="2237" spans="2:53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</row>
    <row r="2238" spans="2:53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</row>
    <row r="2239" spans="2:53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</row>
    <row r="2240" spans="2:53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</row>
    <row r="2241" spans="2:53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</row>
    <row r="2242" spans="2:53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</row>
    <row r="2243" spans="2:53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</row>
    <row r="2244" spans="2:53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</row>
    <row r="2245" spans="2:53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</row>
    <row r="2246" spans="2:53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</row>
    <row r="2247" spans="2:53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</row>
    <row r="2248" spans="2:53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</row>
    <row r="2249" spans="2:53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</row>
    <row r="2250" spans="2:53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</row>
    <row r="2251" spans="2:53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</row>
    <row r="2252" spans="2:53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</row>
    <row r="2253" spans="2:53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</row>
    <row r="2254" spans="2:53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</row>
    <row r="2255" spans="2:53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</row>
    <row r="2256" spans="2:53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</row>
    <row r="2257" spans="2:53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</row>
    <row r="2258" spans="2:53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</row>
    <row r="2259" spans="2:53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</row>
    <row r="2260" spans="2:53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</row>
    <row r="2261" spans="2:53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</row>
    <row r="2262" spans="2:53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</row>
    <row r="2263" spans="2:53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</row>
    <row r="2264" spans="2:53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</row>
    <row r="2265" spans="2:53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</row>
    <row r="2266" spans="2:53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</row>
    <row r="2267" spans="2:53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</row>
    <row r="2268" spans="2:53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</row>
    <row r="2269" spans="2:53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</row>
    <row r="2270" spans="2:53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</row>
    <row r="2271" spans="2:53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</row>
    <row r="2272" spans="2:53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</row>
    <row r="2273" spans="2:53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</row>
    <row r="2274" spans="2:53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</row>
    <row r="2275" spans="2:53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</row>
    <row r="2276" spans="2:53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</row>
    <row r="2277" spans="2:53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</row>
    <row r="2278" spans="2:53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</row>
    <row r="2279" spans="2:53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</row>
    <row r="2280" spans="2:53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</row>
    <row r="2281" spans="2:53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</row>
    <row r="2282" spans="2:53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</row>
    <row r="2283" spans="2:53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</row>
    <row r="2284" spans="2:53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</row>
    <row r="2285" spans="2:53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</row>
    <row r="2286" spans="2:53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</row>
    <row r="2287" spans="2:53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</row>
    <row r="2288" spans="2:53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</row>
    <row r="2289" spans="2:53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</row>
    <row r="2290" spans="2:53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</row>
    <row r="2291" spans="2:53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</row>
    <row r="2292" spans="2:53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</row>
    <row r="2293" spans="2:53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</row>
    <row r="2294" spans="2:53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</row>
    <row r="2295" spans="2:53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</row>
    <row r="2296" spans="2:53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</row>
    <row r="2297" spans="2:53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</row>
    <row r="2298" spans="2:53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</row>
    <row r="2299" spans="2:53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</row>
    <row r="2300" spans="2:53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</row>
    <row r="2301" spans="2:53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</row>
    <row r="2302" spans="2:53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</row>
    <row r="2303" spans="2:53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</row>
    <row r="2304" spans="2:53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</row>
    <row r="2305" spans="2:53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</row>
    <row r="2306" spans="2:53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</row>
    <row r="2307" spans="2:53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</row>
    <row r="2308" spans="2:53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</row>
    <row r="2309" spans="2:53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</row>
    <row r="2310" spans="2:53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</row>
    <row r="2311" spans="2:53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</row>
    <row r="2312" spans="2:53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</row>
    <row r="2313" spans="2:53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</row>
    <row r="2314" spans="2:53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</row>
    <row r="2315" spans="2:53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</row>
    <row r="2316" spans="2:53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</row>
    <row r="2317" spans="2:53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</row>
    <row r="2318" spans="2:53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</row>
    <row r="2319" spans="2:53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</row>
    <row r="2320" spans="2:53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</row>
  </sheetData>
  <mergeCells count="6">
    <mergeCell ref="D2:G2"/>
    <mergeCell ref="B31:D31"/>
    <mergeCell ref="B25:D25"/>
    <mergeCell ref="E3:F3"/>
    <mergeCell ref="B20:D20"/>
    <mergeCell ref="B23:D23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" customHeight="1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4.5" customHeight="1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spans="2:40" ht="1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2:40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spans="2:40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spans="2:40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spans="2:40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2:40" ht="3.7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spans="2:40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spans="2:40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2:40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2:40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2:40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2:40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2:40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2:40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2:40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2:40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spans="2:40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spans="2:40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spans="2:40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spans="2:40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spans="2:40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spans="2:40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spans="2:40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spans="2:40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spans="2:40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spans="2:40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spans="2:40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spans="2:40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spans="2:40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spans="2:40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spans="2:40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spans="2:40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spans="2:40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spans="2:40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spans="2:40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spans="2:40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spans="2:40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spans="2:40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spans="2:40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spans="2:40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spans="2:40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spans="2:40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spans="2:40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spans="2:40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spans="2:40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spans="2:40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</row>
    <row r="63" spans="2:40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</row>
    <row r="64" spans="2:40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</row>
    <row r="65" spans="2:40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</row>
    <row r="66" spans="2:40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</row>
    <row r="67" spans="2:40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</row>
    <row r="68" spans="2:40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</row>
    <row r="69" spans="2:40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</row>
    <row r="70" spans="2:40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</row>
    <row r="71" spans="2:40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</row>
    <row r="72" spans="2:40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</row>
    <row r="73" spans="2:40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</row>
    <row r="74" spans="2:40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</row>
    <row r="75" spans="2:40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</row>
    <row r="76" spans="2:40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</row>
    <row r="77" spans="2:40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</row>
    <row r="78" spans="2:40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</row>
    <row r="79" spans="2:40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</row>
    <row r="80" spans="2:40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</row>
    <row r="81" spans="2:40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</row>
    <row r="82" spans="2:40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</row>
    <row r="83" spans="2:40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</row>
    <row r="84" spans="2:40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</row>
    <row r="85" spans="2:40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</row>
    <row r="86" spans="2:40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</row>
    <row r="87" spans="2:40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</row>
    <row r="88" spans="2:40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</row>
    <row r="89" spans="2:40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</row>
    <row r="90" spans="2:40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</row>
    <row r="91" spans="2:40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</row>
    <row r="92" spans="2:40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</row>
    <row r="93" spans="2:40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</row>
    <row r="94" spans="2:40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</row>
    <row r="95" spans="2:40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</row>
    <row r="96" spans="2:40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</row>
    <row r="334" spans="2:40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</row>
    <row r="335" spans="2:40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</row>
    <row r="336" spans="2:40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</row>
    <row r="337" spans="2:40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</row>
    <row r="338" spans="2:40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</row>
    <row r="339" spans="2:40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</row>
    <row r="340" spans="2:40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</row>
    <row r="341" spans="2:40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</row>
    <row r="342" spans="2:40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</row>
    <row r="343" spans="2:40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</row>
    <row r="344" spans="2:40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</row>
    <row r="345" spans="2:40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</row>
    <row r="346" spans="2:40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</row>
    <row r="347" spans="2:40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</row>
    <row r="348" spans="2:40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</row>
    <row r="349" spans="2:40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</row>
    <row r="350" spans="2:40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</row>
    <row r="351" spans="2:40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</row>
    <row r="352" spans="2:40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</row>
    <row r="353" spans="2:40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</row>
    <row r="354" spans="2:40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</row>
    <row r="355" spans="2:40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</row>
    <row r="356" spans="2:40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</row>
    <row r="357" spans="2:40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</row>
    <row r="358" spans="2:40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</row>
    <row r="359" spans="2:40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</row>
    <row r="360" spans="2:40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</row>
    <row r="361" spans="2:40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</row>
    <row r="362" spans="2:40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</row>
    <row r="363" spans="2:40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</row>
    <row r="364" spans="2:40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</row>
    <row r="365" spans="2:40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</row>
    <row r="366" spans="2:40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</row>
    <row r="367" spans="2:40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</row>
    <row r="368" spans="2:40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</row>
    <row r="369" spans="2:40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</row>
    <row r="370" spans="2:40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</row>
    <row r="371" spans="2:40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</row>
    <row r="372" spans="2:40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</row>
    <row r="373" spans="2:40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</row>
    <row r="374" spans="2:40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</row>
    <row r="375" spans="2:40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</row>
    <row r="376" spans="2:40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</row>
    <row r="377" spans="2:40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</row>
    <row r="378" spans="2:40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</row>
    <row r="379" spans="2:40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</row>
    <row r="380" spans="2:40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</row>
    <row r="381" spans="2:40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</row>
    <row r="382" spans="2:40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</row>
    <row r="383" spans="2:40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</row>
    <row r="384" spans="2:40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</row>
    <row r="385" spans="2:40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</row>
    <row r="386" spans="2:40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</row>
    <row r="387" spans="2:40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</row>
    <row r="388" spans="2:40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</row>
    <row r="389" spans="2:40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</row>
    <row r="390" spans="2:40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</row>
    <row r="391" spans="2:40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</row>
    <row r="392" spans="2:40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</row>
    <row r="393" spans="2:40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</row>
    <row r="394" spans="2:40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</row>
    <row r="395" spans="2:40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</row>
    <row r="396" spans="2:40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</row>
    <row r="397" spans="2:40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</row>
    <row r="398" spans="2:40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</row>
    <row r="399" spans="2:40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</row>
    <row r="400" spans="2:40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</row>
    <row r="401" spans="2:40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</row>
    <row r="402" spans="2:40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</row>
    <row r="403" spans="2:40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</row>
    <row r="404" spans="2:40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</row>
    <row r="405" spans="2:40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</row>
    <row r="406" spans="2:40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</row>
    <row r="407" spans="2:40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</row>
    <row r="408" spans="2:40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</row>
    <row r="409" spans="2:40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</row>
    <row r="410" spans="2:40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</row>
    <row r="411" spans="2:40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</row>
    <row r="412" spans="2:40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</row>
    <row r="413" spans="2:40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</row>
    <row r="414" spans="2:40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</row>
    <row r="415" spans="2:40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</row>
    <row r="416" spans="2:40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</row>
    <row r="417" spans="2:40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</row>
    <row r="418" spans="2:40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</row>
    <row r="419" spans="2:40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</row>
    <row r="420" spans="2:40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</row>
    <row r="421" spans="2:40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</row>
    <row r="422" spans="2:40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</row>
    <row r="423" spans="2:40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</row>
    <row r="424" spans="2:40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</row>
    <row r="425" spans="2:40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</row>
    <row r="426" spans="2:40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</row>
    <row r="427" spans="2:40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</row>
    <row r="428" spans="2:40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</row>
    <row r="429" spans="2:40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</row>
    <row r="430" spans="2:40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</row>
    <row r="431" spans="2:40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</row>
    <row r="432" spans="2:40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</row>
    <row r="433" spans="2:40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</row>
    <row r="434" spans="2:40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</row>
    <row r="435" spans="2:40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</row>
    <row r="436" spans="2:40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</row>
    <row r="437" spans="2:40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</row>
    <row r="438" spans="2:40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</row>
    <row r="439" spans="2:40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</row>
    <row r="440" spans="2:40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</row>
    <row r="441" spans="2:40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</row>
    <row r="442" spans="2:40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</row>
    <row r="443" spans="2:40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</row>
    <row r="444" spans="2:40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</row>
    <row r="445" spans="2:40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</row>
    <row r="446" spans="2:40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</row>
    <row r="447" spans="2:40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</row>
    <row r="448" spans="2:40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</row>
    <row r="449" spans="2:40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</row>
    <row r="450" spans="2:40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</row>
    <row r="451" spans="2:40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</row>
    <row r="452" spans="2:40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</row>
    <row r="453" spans="2:40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</row>
    <row r="454" spans="2:40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</row>
    <row r="455" spans="2:40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</row>
    <row r="456" spans="2:40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</row>
    <row r="457" spans="2:40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2:40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</row>
    <row r="459" spans="2:40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</row>
    <row r="460" spans="2:40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</row>
    <row r="461" spans="2:40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</row>
    <row r="462" spans="2:40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</row>
    <row r="463" spans="2:40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</row>
    <row r="464" spans="2:40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</row>
    <row r="465" spans="2:40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</row>
    <row r="466" spans="2:40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</row>
    <row r="467" spans="2:40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</row>
    <row r="468" spans="2:40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</row>
    <row r="469" spans="2:40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</row>
    <row r="470" spans="2:40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</row>
    <row r="471" spans="2:40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</row>
    <row r="472" spans="2:40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</row>
    <row r="473" spans="2:40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</row>
    <row r="474" spans="2:40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</row>
    <row r="475" spans="2:40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</row>
    <row r="476" spans="2:40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</row>
    <row r="477" spans="2:40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</row>
    <row r="478" spans="2:40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</row>
    <row r="479" spans="2:40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</row>
    <row r="480" spans="2:40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</row>
    <row r="481" spans="2:40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</row>
    <row r="482" spans="2:40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</row>
    <row r="483" spans="2:40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</row>
    <row r="484" spans="2:40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</row>
    <row r="485" spans="2:40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</row>
    <row r="486" spans="2:40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</row>
    <row r="487" spans="2:40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</row>
    <row r="488" spans="2:40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</row>
    <row r="489" spans="2:40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</row>
    <row r="490" spans="2:40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</row>
    <row r="491" spans="2:40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</row>
    <row r="492" spans="2:40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</row>
    <row r="493" spans="2:40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</row>
    <row r="494" spans="2:40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</row>
    <row r="495" spans="2:40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</row>
    <row r="496" spans="2:40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</row>
    <row r="497" spans="2:40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</row>
    <row r="498" spans="2:40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</row>
    <row r="499" spans="2:40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</row>
    <row r="500" spans="2:40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</row>
    <row r="501" spans="2:40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</row>
    <row r="502" spans="2:40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</row>
    <row r="503" spans="2:40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</row>
    <row r="504" spans="2:40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</row>
    <row r="505" spans="2:40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</row>
    <row r="506" spans="2:40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</row>
    <row r="507" spans="2:40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</row>
    <row r="508" spans="2:40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</row>
    <row r="509" spans="2:40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</row>
    <row r="510" spans="2:40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</row>
    <row r="511" spans="2:40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</row>
    <row r="512" spans="2:40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</row>
    <row r="513" spans="2:40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</row>
    <row r="514" spans="2:40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</row>
    <row r="515" spans="2:40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</row>
    <row r="516" spans="2:40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</row>
    <row r="517" spans="2:40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</row>
    <row r="518" spans="2:40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</row>
    <row r="519" spans="2:40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</row>
    <row r="520" spans="2:40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</row>
    <row r="521" spans="2:40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</row>
    <row r="522" spans="2:40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</row>
    <row r="523" spans="2:40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</row>
    <row r="524" spans="2:40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</row>
    <row r="525" spans="2:40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</row>
    <row r="526" spans="2:40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</row>
    <row r="527" spans="2:40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</row>
    <row r="528" spans="2:40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</row>
    <row r="529" spans="2:40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</row>
    <row r="530" spans="2:40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</row>
    <row r="531" spans="2:40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</row>
    <row r="532" spans="2:40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</row>
    <row r="533" spans="2:40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</row>
    <row r="534" spans="2:40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</row>
    <row r="535" spans="2:40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</row>
    <row r="536" spans="2:40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</row>
    <row r="537" spans="2:40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</row>
    <row r="538" spans="2:40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</row>
    <row r="539" spans="2:40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</row>
    <row r="540" spans="2:40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</row>
    <row r="541" spans="2:40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</row>
    <row r="542" spans="2:40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</row>
    <row r="543" spans="2:40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</row>
    <row r="544" spans="2:40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</row>
    <row r="545" spans="2:40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</row>
    <row r="546" spans="2:40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</row>
    <row r="547" spans="2:40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</row>
    <row r="548" spans="2:40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</row>
    <row r="549" spans="2:40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</row>
    <row r="550" spans="2:40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</row>
    <row r="551" spans="2:40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</row>
    <row r="552" spans="2:40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</row>
    <row r="553" spans="2:40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</row>
    <row r="554" spans="2:40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</row>
    <row r="555" spans="2:40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</row>
    <row r="556" spans="2:40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</row>
    <row r="557" spans="2:40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</row>
    <row r="558" spans="2:40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</row>
    <row r="559" spans="2:40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</row>
    <row r="560" spans="2:40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</row>
    <row r="561" spans="2:40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</row>
    <row r="562" spans="2:40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</row>
    <row r="563" spans="2:40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</row>
    <row r="564" spans="2:40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</row>
    <row r="565" spans="2:40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</row>
    <row r="566" spans="2:40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</row>
    <row r="567" spans="2:40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</row>
    <row r="568" spans="2:40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</row>
    <row r="569" spans="2:40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</row>
    <row r="570" spans="2:40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</row>
    <row r="571" spans="2:40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</row>
    <row r="572" spans="2:40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</row>
    <row r="573" spans="2:40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</row>
    <row r="574" spans="2:40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</row>
    <row r="575" spans="2:40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</row>
    <row r="576" spans="2:40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</row>
    <row r="577" spans="2:40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</row>
    <row r="578" spans="2:40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</row>
    <row r="579" spans="2:40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</row>
    <row r="580" spans="2:40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</row>
    <row r="581" spans="2:40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</row>
    <row r="582" spans="2:40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</row>
    <row r="583" spans="2:40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</row>
    <row r="584" spans="2:40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</row>
    <row r="585" spans="2:40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</row>
    <row r="586" spans="2:40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</row>
    <row r="587" spans="2:40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</row>
    <row r="588" spans="2:40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</row>
    <row r="589" spans="2:40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</row>
    <row r="590" spans="2:40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</row>
    <row r="591" spans="2:40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</row>
    <row r="592" spans="2:40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</row>
    <row r="593" spans="2:40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</row>
    <row r="594" spans="2:40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</row>
    <row r="595" spans="2:40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</row>
    <row r="596" spans="2:40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</row>
    <row r="597" spans="2:40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</row>
    <row r="598" spans="2:40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</row>
    <row r="599" spans="2:40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</row>
    <row r="600" spans="2:40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</row>
    <row r="601" spans="2:40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</row>
    <row r="602" spans="2:40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</row>
    <row r="603" spans="2:40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</row>
    <row r="604" spans="2:40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</row>
    <row r="605" spans="2:40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</row>
    <row r="606" spans="2:40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</row>
    <row r="607" spans="2:40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</row>
    <row r="608" spans="2:40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</row>
    <row r="609" spans="2:40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</row>
    <row r="610" spans="2:40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</row>
    <row r="611" spans="2:40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</row>
    <row r="612" spans="2:40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</row>
    <row r="613" spans="2:40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</row>
    <row r="614" spans="2:40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</row>
    <row r="615" spans="2:40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</row>
    <row r="616" spans="2:40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</row>
    <row r="617" spans="2:40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</row>
    <row r="618" spans="2:40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</row>
    <row r="619" spans="2:40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</row>
    <row r="620" spans="2:40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</row>
    <row r="621" spans="2:40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</row>
    <row r="622" spans="2:40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</row>
    <row r="623" spans="2:40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</row>
    <row r="624" spans="2:40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</row>
    <row r="625" spans="2:40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</row>
    <row r="626" spans="2:40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</row>
    <row r="627" spans="2:40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</row>
    <row r="628" spans="2:40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</row>
    <row r="629" spans="2:40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</row>
    <row r="630" spans="2:40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</row>
    <row r="631" spans="2:40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</row>
    <row r="632" spans="2:40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</row>
    <row r="633" spans="2:40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</row>
    <row r="634" spans="2:40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</row>
    <row r="635" spans="2:40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</row>
    <row r="636" spans="2:40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</row>
    <row r="637" spans="2:40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</row>
    <row r="638" spans="2:40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</row>
    <row r="639" spans="2:40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</row>
    <row r="640" spans="2:40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</row>
    <row r="641" spans="2:40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</row>
    <row r="642" spans="2:40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</row>
    <row r="643" spans="2:40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</row>
    <row r="644" spans="2:40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</row>
    <row r="645" spans="2:40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</row>
    <row r="646" spans="2:40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</row>
    <row r="647" spans="2:40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</row>
    <row r="648" spans="2:40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</row>
    <row r="649" spans="2:40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</row>
    <row r="650" spans="2:40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</row>
    <row r="651" spans="2:40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</row>
    <row r="652" spans="2:40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</row>
    <row r="653" spans="2:40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</row>
    <row r="654" spans="2:40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</row>
    <row r="655" spans="2:40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</row>
    <row r="656" spans="2:40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</row>
    <row r="657" spans="2:40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</row>
    <row r="658" spans="2:40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</row>
    <row r="659" spans="2:40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</row>
    <row r="660" spans="2:40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</row>
    <row r="661" spans="2:40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</row>
    <row r="662" spans="2:40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</row>
    <row r="663" spans="2:40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</row>
    <row r="664" spans="2:40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</row>
    <row r="665" spans="2:40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</row>
    <row r="666" spans="2:40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</row>
    <row r="667" spans="2:40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</row>
    <row r="668" spans="2:40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</row>
    <row r="669" spans="2:40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</row>
    <row r="670" spans="2:40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</row>
    <row r="671" spans="2:40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</row>
    <row r="672" spans="2:40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</row>
    <row r="673" spans="2:40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</row>
    <row r="674" spans="2:40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</row>
    <row r="675" spans="2:40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</row>
    <row r="676" spans="2:40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</row>
    <row r="677" spans="2:40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</row>
    <row r="678" spans="2:40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</row>
    <row r="679" spans="2:40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</row>
    <row r="680" spans="2:40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</row>
    <row r="681" spans="2:40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</row>
    <row r="682" spans="2:40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</row>
    <row r="683" spans="2:40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</row>
    <row r="684" spans="2:40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</row>
    <row r="685" spans="2:40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</row>
    <row r="686" spans="2:40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</row>
    <row r="687" spans="2:40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</row>
    <row r="688" spans="2:40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</row>
    <row r="689" spans="2:40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</row>
    <row r="690" spans="2:40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</row>
    <row r="691" spans="2:40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</row>
    <row r="692" spans="2:40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</row>
    <row r="693" spans="2:40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</row>
    <row r="694" spans="2:40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</row>
    <row r="695" spans="2:40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</row>
    <row r="696" spans="2:40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</row>
    <row r="697" spans="2:40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</row>
    <row r="698" spans="2:40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</row>
    <row r="699" spans="2:40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</row>
    <row r="700" spans="2:40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</row>
    <row r="701" spans="2:40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</row>
    <row r="702" spans="2:40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</row>
    <row r="703" spans="2:40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</row>
    <row r="704" spans="2:40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</row>
    <row r="705" spans="2:40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</row>
    <row r="706" spans="2:40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</row>
    <row r="707" spans="2:40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</row>
    <row r="708" spans="2:40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</row>
    <row r="709" spans="2:40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</row>
    <row r="710" spans="2:40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</row>
    <row r="711" spans="2:40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</row>
    <row r="712" spans="2:40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</row>
    <row r="713" spans="2:40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</row>
    <row r="714" spans="2:40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</row>
    <row r="715" spans="2:40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</row>
    <row r="716" spans="2:40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</row>
    <row r="717" spans="2:40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</row>
    <row r="718" spans="2:40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</row>
    <row r="719" spans="2:40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</row>
    <row r="720" spans="2:40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</row>
    <row r="721" spans="2:40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</row>
    <row r="722" spans="2:40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</row>
    <row r="723" spans="2:40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</row>
    <row r="724" spans="2:40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</row>
    <row r="725" spans="2:40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</row>
    <row r="726" spans="2:40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</row>
    <row r="727" spans="2:40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</row>
    <row r="728" spans="2:40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</row>
    <row r="729" spans="2:40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</row>
    <row r="730" spans="2:40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</row>
    <row r="731" spans="2:40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</row>
    <row r="732" spans="2:40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</row>
    <row r="733" spans="2:40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</row>
    <row r="734" spans="2:40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</row>
    <row r="735" spans="2:40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</row>
    <row r="736" spans="2:40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</row>
    <row r="737" spans="2:40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</row>
    <row r="738" spans="2:40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</row>
    <row r="739" spans="2:40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</row>
    <row r="740" spans="2:40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</row>
    <row r="741" spans="2:40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</row>
    <row r="742" spans="2:40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</row>
    <row r="743" spans="2:40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</row>
    <row r="744" spans="2:40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</row>
    <row r="745" spans="2:40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</row>
    <row r="746" spans="2:40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</row>
    <row r="747" spans="2:40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</row>
    <row r="748" spans="2:40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</row>
    <row r="749" spans="2:40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</row>
    <row r="750" spans="2:40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</row>
    <row r="751" spans="2:40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</row>
    <row r="752" spans="2:40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</row>
    <row r="753" spans="2:40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</row>
    <row r="754" spans="2:40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</row>
    <row r="755" spans="2:40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</row>
    <row r="756" spans="2:40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</row>
    <row r="757" spans="2:40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</row>
    <row r="758" spans="2:40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</row>
    <row r="759" spans="2:40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</row>
    <row r="760" spans="2:40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</row>
    <row r="761" spans="2:40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</row>
    <row r="762" spans="2:40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</row>
    <row r="763" spans="2:40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</row>
    <row r="764" spans="2:40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</row>
    <row r="765" spans="2:40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</row>
    <row r="766" spans="2:40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</row>
    <row r="767" spans="2:40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</row>
    <row r="768" spans="2:40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</row>
    <row r="769" spans="2:40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</row>
    <row r="770" spans="2:40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</row>
    <row r="771" spans="2:40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</row>
    <row r="772" spans="2:40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</row>
    <row r="773" spans="2:40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</row>
    <row r="774" spans="2:40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</row>
    <row r="775" spans="2:40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</row>
    <row r="776" spans="2:40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</row>
    <row r="777" spans="2:40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</row>
    <row r="778" spans="2:40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</row>
    <row r="779" spans="2:40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</row>
    <row r="780" spans="2:40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</row>
    <row r="781" spans="2:40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</row>
    <row r="782" spans="2:40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</row>
    <row r="783" spans="2:40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</row>
    <row r="784" spans="2:40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</row>
    <row r="785" spans="2:40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</row>
    <row r="786" spans="2:40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</row>
    <row r="787" spans="2:40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</row>
    <row r="788" spans="2:40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</row>
    <row r="789" spans="2:40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</row>
    <row r="790" spans="2:40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</row>
    <row r="791" spans="2:40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</row>
    <row r="792" spans="2:40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</row>
    <row r="793" spans="2:40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</row>
    <row r="794" spans="2:40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</row>
    <row r="795" spans="2:40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</row>
    <row r="796" spans="2:40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</row>
    <row r="797" spans="2:40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</row>
    <row r="798" spans="2:40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</row>
    <row r="799" spans="2:40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</row>
    <row r="800" spans="2:40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</row>
    <row r="801" spans="2:40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</row>
    <row r="802" spans="2:40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</row>
    <row r="803" spans="2:40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</row>
    <row r="804" spans="2:40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</row>
    <row r="805" spans="2:40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</row>
    <row r="806" spans="2:40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</row>
    <row r="807" spans="2:40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</row>
    <row r="808" spans="2:40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</row>
    <row r="809" spans="2:40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</row>
    <row r="810" spans="2:40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</row>
    <row r="811" spans="2:40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</row>
    <row r="812" spans="2:40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</row>
    <row r="813" spans="2:40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</row>
    <row r="814" spans="2:40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</row>
    <row r="815" spans="2:40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</row>
    <row r="816" spans="2:40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</row>
    <row r="817" spans="2:40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</row>
    <row r="818" spans="2:40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</row>
    <row r="819" spans="2:40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</row>
    <row r="820" spans="2:40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</row>
    <row r="821" spans="2:40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</row>
    <row r="822" spans="2:40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</row>
    <row r="823" spans="2:40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</row>
    <row r="824" spans="2:40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</row>
    <row r="825" spans="2:40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</row>
    <row r="826" spans="2:40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</row>
    <row r="827" spans="2:40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</row>
    <row r="828" spans="2:40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</row>
    <row r="829" spans="2:40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</row>
    <row r="830" spans="2:40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</row>
    <row r="831" spans="2:40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</row>
    <row r="832" spans="2:40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</row>
    <row r="833" spans="2:40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</row>
    <row r="834" spans="2:40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</row>
    <row r="835" spans="2:40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</row>
    <row r="836" spans="2:40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</row>
    <row r="837" spans="2:40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</row>
    <row r="838" spans="2:40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</row>
    <row r="839" spans="2:40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</row>
    <row r="840" spans="2:40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</row>
    <row r="841" spans="2:40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</row>
    <row r="842" spans="2:40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</row>
    <row r="843" spans="2:40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</row>
    <row r="844" spans="2:40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</row>
    <row r="845" spans="2:40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</row>
    <row r="846" spans="2:40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</row>
    <row r="847" spans="2:40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</row>
    <row r="848" spans="2:40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</row>
    <row r="849" spans="2:40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</row>
    <row r="850" spans="2:40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</row>
    <row r="851" spans="2:40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</row>
    <row r="852" spans="2:40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</row>
    <row r="853" spans="2:40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</row>
    <row r="854" spans="2:40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</row>
    <row r="855" spans="2:40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</row>
    <row r="856" spans="2:40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</row>
    <row r="857" spans="2:40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</row>
    <row r="858" spans="2:40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</row>
    <row r="859" spans="2:40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</row>
    <row r="860" spans="2:40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</row>
    <row r="861" spans="2:40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</row>
    <row r="862" spans="2:40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</row>
    <row r="863" spans="2:40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</row>
    <row r="864" spans="2:40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</row>
    <row r="865" spans="2:40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</row>
    <row r="866" spans="2:40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</row>
    <row r="867" spans="2:40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</row>
    <row r="868" spans="2:40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</row>
    <row r="869" spans="2:40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</row>
    <row r="870" spans="2:40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</row>
    <row r="871" spans="2:40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</row>
    <row r="872" spans="2:40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</row>
    <row r="873" spans="2:40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</row>
    <row r="874" spans="2:40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</row>
    <row r="875" spans="2:40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</row>
    <row r="876" spans="2:40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</row>
    <row r="877" spans="2:40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</row>
    <row r="878" spans="2:40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</row>
    <row r="879" spans="2:40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</row>
    <row r="880" spans="2:40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</row>
    <row r="881" spans="2:40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</row>
    <row r="882" spans="2:40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</row>
    <row r="883" spans="2:40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</row>
    <row r="884" spans="2:40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</row>
    <row r="885" spans="2:40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</row>
    <row r="886" spans="2:40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</row>
    <row r="887" spans="2:40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</row>
    <row r="888" spans="2:40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</row>
    <row r="889" spans="2:40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</row>
    <row r="890" spans="2:40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</row>
    <row r="891" spans="2:40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</row>
    <row r="892" spans="2:40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</row>
    <row r="893" spans="2:40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</row>
    <row r="894" spans="2:40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</row>
    <row r="895" spans="2:40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</row>
    <row r="896" spans="2:40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</row>
    <row r="897" spans="2:40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</row>
    <row r="898" spans="2:40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</row>
    <row r="899" spans="2:40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</row>
    <row r="900" spans="2:40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</row>
    <row r="901" spans="2:40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</row>
    <row r="902" spans="2:40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</row>
    <row r="903" spans="2:40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</row>
    <row r="904" spans="2:40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</row>
    <row r="905" spans="2:40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</row>
    <row r="906" spans="2:40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</row>
    <row r="907" spans="2:40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</row>
    <row r="908" spans="2:40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</row>
    <row r="909" spans="2:40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</row>
    <row r="910" spans="2:40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</row>
    <row r="911" spans="2:40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</row>
    <row r="912" spans="2:40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</row>
    <row r="913" spans="2:40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</row>
    <row r="914" spans="2:40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</row>
    <row r="915" spans="2:40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</row>
    <row r="916" spans="2:40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</row>
    <row r="917" spans="2:40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</row>
    <row r="918" spans="2:40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</row>
    <row r="919" spans="2:40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</row>
    <row r="920" spans="2:40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</row>
    <row r="921" spans="2:40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</row>
    <row r="922" spans="2:40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</row>
    <row r="923" spans="2:40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</row>
    <row r="924" spans="2:40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</row>
    <row r="925" spans="2:40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</row>
    <row r="926" spans="2:40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</row>
    <row r="927" spans="2:40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</row>
    <row r="928" spans="2:40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</row>
    <row r="929" spans="2:40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</row>
    <row r="930" spans="2:40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</row>
    <row r="931" spans="2:40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</row>
    <row r="932" spans="2:40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</row>
    <row r="933" spans="2:40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</row>
    <row r="934" spans="2:40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</row>
    <row r="935" spans="2:40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</row>
    <row r="936" spans="2:40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</row>
    <row r="937" spans="2:40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</row>
    <row r="938" spans="2:40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</row>
    <row r="939" spans="2:40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</row>
    <row r="940" spans="2:40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</row>
    <row r="941" spans="2:40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</row>
    <row r="942" spans="2:40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</row>
    <row r="943" spans="2:40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</row>
    <row r="944" spans="2:40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</row>
    <row r="945" spans="2:40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</row>
    <row r="946" spans="2:40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</row>
    <row r="947" spans="2:40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</row>
    <row r="948" spans="2:40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</row>
    <row r="949" spans="2:40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</row>
    <row r="950" spans="2:40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</row>
    <row r="951" spans="2:40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</row>
    <row r="952" spans="2:40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</row>
    <row r="953" spans="2:40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</row>
    <row r="954" spans="2:40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</row>
    <row r="955" spans="2:40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</row>
    <row r="956" spans="2:40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</row>
    <row r="957" spans="2:40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</row>
    <row r="958" spans="2:40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</row>
    <row r="959" spans="2:40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</row>
    <row r="960" spans="2:40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</row>
    <row r="961" spans="2:40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</row>
    <row r="962" spans="2:40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</row>
    <row r="963" spans="2:40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</row>
    <row r="964" spans="2:40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</row>
    <row r="965" spans="2:40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</row>
    <row r="966" spans="2:40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</row>
    <row r="967" spans="2:40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</row>
    <row r="968" spans="2:40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</row>
    <row r="969" spans="2:40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</row>
    <row r="970" spans="2:40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</row>
    <row r="971" spans="2:40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</row>
    <row r="972" spans="2:40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</row>
    <row r="973" spans="2:40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</row>
    <row r="974" spans="2:40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</row>
    <row r="975" spans="2:40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</row>
    <row r="976" spans="2:40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</row>
    <row r="977" spans="2:40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</row>
    <row r="978" spans="2:40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</row>
    <row r="979" spans="2:40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</row>
    <row r="980" spans="2:40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</row>
    <row r="981" spans="2:40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</row>
    <row r="982" spans="2:40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</row>
    <row r="983" spans="2:40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</row>
    <row r="984" spans="2:40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</row>
    <row r="985" spans="2:40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</row>
    <row r="986" spans="2:40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</row>
    <row r="987" spans="2:40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</row>
    <row r="988" spans="2:40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</row>
    <row r="989" spans="2:40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</row>
    <row r="990" spans="2:40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</row>
    <row r="991" spans="2:40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</row>
    <row r="992" spans="2:40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</row>
    <row r="993" spans="2:40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</row>
    <row r="994" spans="2:40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</row>
    <row r="995" spans="2:40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</row>
    <row r="996" spans="2:40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</row>
    <row r="997" spans="2:40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</row>
    <row r="998" spans="2:40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</row>
    <row r="999" spans="2:40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</row>
    <row r="1000" spans="2:40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</row>
    <row r="1001" spans="2:40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</row>
    <row r="1002" spans="2:40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</row>
    <row r="1003" spans="2:40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</row>
    <row r="1004" spans="2:40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</row>
    <row r="1005" spans="2:40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</row>
    <row r="1006" spans="2:40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</row>
    <row r="1007" spans="2:40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</row>
    <row r="1008" spans="2:40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</row>
    <row r="1009" spans="2:40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</row>
    <row r="1010" spans="2:40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</row>
    <row r="1011" spans="2:40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2:40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</row>
    <row r="1013" spans="2:40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2:40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2:40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2:40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</row>
    <row r="1017" spans="2:40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</row>
    <row r="1018" spans="2:40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</row>
    <row r="1019" spans="2:40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</row>
    <row r="1020" spans="2:40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</row>
    <row r="1021" spans="2:40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</row>
    <row r="1022" spans="2:40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</row>
    <row r="1023" spans="2:40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</row>
    <row r="1024" spans="2:40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</row>
    <row r="1025" spans="2:40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</row>
    <row r="1026" spans="2:40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</row>
    <row r="1027" spans="2:40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</row>
    <row r="1028" spans="2:40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</row>
    <row r="1029" spans="2:40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</row>
    <row r="1030" spans="2:40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</row>
    <row r="1031" spans="2:40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</row>
    <row r="1032" spans="2:40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</row>
    <row r="1033" spans="2:40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</row>
    <row r="1034" spans="2:40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</row>
    <row r="1035" spans="2:40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</row>
    <row r="1036" spans="2:40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</row>
    <row r="1037" spans="2:40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</row>
    <row r="1038" spans="2:40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</row>
    <row r="1039" spans="2:40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</row>
    <row r="1040" spans="2:40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</row>
    <row r="1041" spans="2:40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</row>
    <row r="1042" spans="2:40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</row>
    <row r="1043" spans="2:40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</row>
    <row r="1044" spans="2:40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</row>
    <row r="1045" spans="2:40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</row>
    <row r="1046" spans="2:40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</row>
    <row r="1047" spans="2:40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</row>
    <row r="1048" spans="2:40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</row>
    <row r="1049" spans="2:40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</row>
    <row r="1050" spans="2:40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</row>
    <row r="1051" spans="2:40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</row>
    <row r="1052" spans="2:40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</row>
    <row r="1053" spans="2:40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</row>
    <row r="1054" spans="2:40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</row>
    <row r="1055" spans="2:40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</row>
    <row r="1056" spans="2:40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</row>
    <row r="1057" spans="2:40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</row>
    <row r="1058" spans="2:40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</row>
    <row r="1059" spans="2:40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</row>
    <row r="1060" spans="2:40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</row>
    <row r="1061" spans="2:40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</row>
    <row r="1062" spans="2:40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</row>
    <row r="1063" spans="2:40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</row>
    <row r="1064" spans="2:40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</row>
    <row r="1065" spans="2:40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</row>
    <row r="1066" spans="2:40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</row>
    <row r="1067" spans="2:40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</row>
    <row r="1068" spans="2:40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</row>
    <row r="1069" spans="2:40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</row>
    <row r="1070" spans="2:40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</row>
    <row r="1071" spans="2:40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</row>
    <row r="1072" spans="2:40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</row>
    <row r="1073" spans="2:40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</row>
    <row r="1074" spans="2:40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</row>
    <row r="1075" spans="2:40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</row>
    <row r="1076" spans="2:40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</row>
    <row r="1077" spans="2:40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</row>
    <row r="1078" spans="2:40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</row>
    <row r="1079" spans="2:40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</row>
    <row r="1080" spans="2:40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</row>
    <row r="1081" spans="2:40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</row>
    <row r="1082" spans="2:40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</row>
    <row r="1083" spans="2:40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</row>
    <row r="1084" spans="2:40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</row>
    <row r="1085" spans="2:40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</row>
    <row r="1086" spans="2:40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</row>
    <row r="1087" spans="2:40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</row>
    <row r="1088" spans="2:40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</row>
    <row r="1089" spans="2:40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</row>
    <row r="1090" spans="2:40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</row>
    <row r="1091" spans="2:40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</row>
    <row r="1092" spans="2:40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</row>
    <row r="1093" spans="2:40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</row>
    <row r="1094" spans="2:40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</row>
    <row r="1095" spans="2:40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</row>
    <row r="1096" spans="2:40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</row>
    <row r="1097" spans="2:40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</row>
    <row r="1098" spans="2:40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</row>
    <row r="1099" spans="2:40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</row>
    <row r="1100" spans="2:40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</row>
    <row r="1101" spans="2:40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</row>
    <row r="1102" spans="2:40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</row>
    <row r="1103" spans="2:40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</row>
    <row r="1104" spans="2:40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</row>
    <row r="1105" spans="2:40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</row>
    <row r="1106" spans="2:40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</row>
    <row r="1107" spans="2:40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</row>
    <row r="1108" spans="2:40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</row>
    <row r="1109" spans="2:40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</row>
    <row r="1110" spans="2:40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</row>
    <row r="1111" spans="2:40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</row>
    <row r="1112" spans="2:40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</row>
    <row r="1113" spans="2:40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</row>
    <row r="1114" spans="2:40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</row>
    <row r="1115" spans="2:40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</row>
    <row r="1116" spans="2:40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</row>
    <row r="1117" spans="2:40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</row>
    <row r="1118" spans="2:40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</row>
    <row r="1119" spans="2:40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</row>
    <row r="1120" spans="2:40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</row>
    <row r="1121" spans="2:40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</row>
    <row r="1122" spans="2:40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</row>
    <row r="1123" spans="2:40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</row>
    <row r="1124" spans="2:40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</row>
    <row r="1125" spans="2:40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</row>
    <row r="1126" spans="2:40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</row>
    <row r="1127" spans="2:40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</row>
    <row r="1128" spans="2:40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</row>
    <row r="1129" spans="2:40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</row>
    <row r="1130" spans="2:40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</row>
    <row r="1131" spans="2:40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</row>
    <row r="1132" spans="2:40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</row>
    <row r="1133" spans="2:40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</row>
    <row r="1134" spans="2:40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</row>
    <row r="1135" spans="2:40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</row>
    <row r="1136" spans="2:40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</row>
    <row r="1137" spans="2:40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</row>
    <row r="1138" spans="2:40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</row>
    <row r="1139" spans="2:40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</row>
    <row r="1140" spans="2:40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</row>
    <row r="1141" spans="2:40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</row>
    <row r="1142" spans="2:40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</row>
    <row r="1143" spans="2:40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</row>
    <row r="1144" spans="2:40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</row>
    <row r="1145" spans="2:40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</row>
    <row r="1146" spans="2:40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</row>
    <row r="1147" spans="2:40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</row>
    <row r="1148" spans="2:40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</row>
    <row r="1149" spans="2:40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</row>
    <row r="1150" spans="2:40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</row>
    <row r="1151" spans="2:40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</row>
    <row r="1152" spans="2:40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</row>
    <row r="1153" spans="2:40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</row>
    <row r="1154" spans="2:40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</row>
    <row r="1155" spans="2:40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</row>
    <row r="1156" spans="2:40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</row>
    <row r="1157" spans="2:40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</row>
    <row r="1158" spans="2:40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</row>
    <row r="1159" spans="2:40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</row>
    <row r="1160" spans="2:40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</row>
    <row r="1161" spans="2:40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</row>
    <row r="1162" spans="2:40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</row>
    <row r="1163" spans="2:40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</row>
    <row r="1164" spans="2:40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</row>
    <row r="1165" spans="2:40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</row>
    <row r="1166" spans="2:40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</row>
    <row r="1167" spans="2:40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</row>
    <row r="1168" spans="2:40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</row>
    <row r="1169" spans="2:40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</row>
    <row r="1170" spans="2:40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</row>
    <row r="1171" spans="2:40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</row>
    <row r="1172" spans="2:40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</row>
    <row r="1173" spans="2:40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</row>
    <row r="1174" spans="2:40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</row>
    <row r="1175" spans="2:40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</row>
    <row r="1176" spans="2:40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</row>
    <row r="1177" spans="2:40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</row>
    <row r="1178" spans="2:40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</row>
    <row r="1179" spans="2:40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</row>
    <row r="1180" spans="2:40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</row>
    <row r="1181" spans="2:40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</row>
    <row r="1182" spans="2:40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</row>
    <row r="1183" spans="2:40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</row>
    <row r="1184" spans="2:40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</row>
    <row r="1185" spans="2:40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</row>
    <row r="1186" spans="2:40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</row>
    <row r="1187" spans="2:40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</row>
    <row r="1188" spans="2:40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</row>
    <row r="1189" spans="2:40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</row>
    <row r="1190" spans="2:40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</row>
    <row r="1191" spans="2:40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</row>
    <row r="1192" spans="2:40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</row>
    <row r="1193" spans="2:40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</row>
    <row r="1194" spans="2:40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</row>
    <row r="1195" spans="2:40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</row>
    <row r="1196" spans="2:40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</row>
    <row r="1197" spans="2:40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</row>
    <row r="1198" spans="2:40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</row>
    <row r="1199" spans="2:40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</row>
    <row r="1200" spans="2:40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</row>
    <row r="1201" spans="2:40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</row>
    <row r="1202" spans="2:40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</row>
    <row r="1203" spans="2:40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</row>
    <row r="1204" spans="2:40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</row>
    <row r="1205" spans="2:40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</row>
    <row r="1206" spans="2:40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</row>
    <row r="1207" spans="2:40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</row>
    <row r="1208" spans="2:40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</row>
    <row r="1209" spans="2:40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</row>
    <row r="1210" spans="2:40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</row>
    <row r="1211" spans="2:40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</row>
    <row r="1212" spans="2:40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</row>
    <row r="1213" spans="2:40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</row>
    <row r="1214" spans="2:40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</row>
    <row r="1215" spans="2:40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</row>
    <row r="1216" spans="2:40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</row>
    <row r="1217" spans="2:40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</row>
    <row r="1218" spans="2:40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</row>
    <row r="1219" spans="2:40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</row>
    <row r="1220" spans="2:40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</row>
    <row r="1221" spans="2:40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</row>
    <row r="1222" spans="2:40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</row>
    <row r="1223" spans="2:40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</row>
    <row r="1224" spans="2:40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</row>
    <row r="1225" spans="2:40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</row>
    <row r="1226" spans="2:40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</row>
    <row r="1227" spans="2:40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</row>
    <row r="1228" spans="2:40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</row>
    <row r="1229" spans="2:40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</row>
    <row r="1230" spans="2:40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</row>
    <row r="1231" spans="2:40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</row>
    <row r="1232" spans="2:40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</row>
    <row r="1233" spans="2:40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</row>
    <row r="1234" spans="2:40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</row>
    <row r="1235" spans="2:40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</row>
    <row r="1236" spans="2:40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</row>
    <row r="1237" spans="2:40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</row>
    <row r="1238" spans="2:40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</row>
    <row r="1239" spans="2:40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</row>
    <row r="1240" spans="2:40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</row>
    <row r="1241" spans="2:40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</row>
    <row r="1242" spans="2:40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</row>
    <row r="1243" spans="2:40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</row>
    <row r="1244" spans="2:40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</row>
    <row r="1245" spans="2:40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</row>
    <row r="1246" spans="2:40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</row>
    <row r="1247" spans="2:40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</row>
    <row r="1248" spans="2:40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</row>
    <row r="1249" spans="2:40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</row>
    <row r="1250" spans="2:40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</row>
    <row r="1251" spans="2:40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</row>
    <row r="1252" spans="2:40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</row>
    <row r="1253" spans="2:40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</row>
    <row r="1254" spans="2:40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</row>
    <row r="1255" spans="2:40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</row>
    <row r="1256" spans="2:40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</row>
    <row r="1257" spans="2:40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</row>
    <row r="1258" spans="2:40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</row>
    <row r="1259" spans="2:40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</row>
    <row r="1260" spans="2:40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</row>
    <row r="1261" spans="2:40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</row>
    <row r="1262" spans="2:40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</row>
    <row r="1263" spans="2:40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</row>
    <row r="1264" spans="2:40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</row>
    <row r="1265" spans="2:40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</row>
    <row r="1266" spans="2:40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</row>
    <row r="1267" spans="2:40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</row>
    <row r="1268" spans="2:40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</row>
    <row r="1269" spans="2:40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</row>
    <row r="1270" spans="2:40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</row>
    <row r="1271" spans="2:40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</row>
    <row r="1272" spans="2:40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</row>
    <row r="1273" spans="2:40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</row>
    <row r="1274" spans="2:40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</row>
    <row r="1275" spans="2:40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</row>
    <row r="1276" spans="2:40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</row>
    <row r="1277" spans="2:40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</row>
    <row r="1278" spans="2:40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</row>
    <row r="1279" spans="2:40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</row>
    <row r="1280" spans="2:40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</row>
    <row r="1281" spans="2:40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</row>
    <row r="1282" spans="2:40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</row>
    <row r="1283" spans="2:40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</row>
    <row r="1284" spans="2:40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</row>
    <row r="1285" spans="2:40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</row>
    <row r="1286" spans="2:40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</row>
    <row r="1287" spans="2:40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</row>
    <row r="1288" spans="2:40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</row>
    <row r="1289" spans="2:40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</row>
    <row r="1290" spans="2:40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</row>
    <row r="1291" spans="2:40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</row>
    <row r="1292" spans="2:40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</row>
    <row r="1293" spans="2:40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</row>
    <row r="1294" spans="2:40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</row>
    <row r="1295" spans="2:40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</row>
    <row r="1296" spans="2:40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</row>
    <row r="1297" spans="2:40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</row>
    <row r="1298" spans="2:40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</row>
    <row r="1299" spans="2:40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</row>
    <row r="1300" spans="2:40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</row>
    <row r="1301" spans="2:40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</row>
    <row r="1302" spans="2:40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</row>
    <row r="1303" spans="2:40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</row>
    <row r="1304" spans="2:40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</row>
    <row r="1305" spans="2:40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</row>
    <row r="1306" spans="2:40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</row>
    <row r="1307" spans="2:40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</row>
    <row r="1308" spans="2:40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</row>
    <row r="1309" spans="2:40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</row>
    <row r="1310" spans="2:40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</row>
    <row r="1311" spans="2:40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</row>
    <row r="1312" spans="2:40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</row>
    <row r="1313" spans="2:40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</row>
    <row r="1314" spans="2:40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</row>
    <row r="1315" spans="2:40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</row>
    <row r="1316" spans="2:40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</row>
    <row r="1317" spans="2:40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</row>
    <row r="1318" spans="2:40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</row>
    <row r="1319" spans="2:40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</row>
    <row r="1320" spans="2:40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</row>
    <row r="1321" spans="2:40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</row>
    <row r="1322" spans="2:40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</row>
    <row r="1323" spans="2:40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</row>
    <row r="1324" spans="2:40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</row>
    <row r="1325" spans="2:40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</row>
    <row r="1326" spans="2:40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</row>
    <row r="1327" spans="2:40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</row>
    <row r="1328" spans="2:40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</row>
    <row r="1329" spans="2:40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</row>
    <row r="1330" spans="2:40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</row>
    <row r="1331" spans="2:40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</row>
    <row r="1332" spans="2:40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</row>
    <row r="1333" spans="2:40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</row>
    <row r="1334" spans="2:40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</row>
    <row r="1335" spans="2:40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</row>
    <row r="1336" spans="2:40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</row>
    <row r="1337" spans="2:40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</row>
    <row r="1338" spans="2:40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</row>
    <row r="1339" spans="2:40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</row>
    <row r="1340" spans="2:40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</row>
    <row r="1341" spans="2:40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</row>
    <row r="1342" spans="2:40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</row>
    <row r="1343" spans="2:40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</row>
    <row r="1344" spans="2:40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</row>
    <row r="1345" spans="2:40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</row>
    <row r="1346" spans="2:40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</row>
    <row r="1347" spans="2:40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</row>
    <row r="1348" spans="2:40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</row>
    <row r="1349" spans="2:40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</row>
    <row r="1350" spans="2:40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</row>
    <row r="1351" spans="2:40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</row>
    <row r="1352" spans="2:40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</row>
    <row r="1353" spans="2:40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</row>
    <row r="1354" spans="2:40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</row>
    <row r="1355" spans="2:40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</row>
    <row r="1356" spans="2:40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</row>
    <row r="1357" spans="2:40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</row>
    <row r="1358" spans="2:40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</row>
    <row r="1359" spans="2:40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</row>
    <row r="1360" spans="2:40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</row>
    <row r="1361" spans="2:40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</row>
    <row r="1362" spans="2:40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</row>
    <row r="1363" spans="2:40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</row>
    <row r="1364" spans="2:40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</row>
    <row r="1365" spans="2:40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</row>
    <row r="1366" spans="2:40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</row>
    <row r="1367" spans="2:40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</row>
    <row r="1368" spans="2:40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</row>
    <row r="1369" spans="2:40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</row>
    <row r="1370" spans="2:40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</row>
    <row r="1371" spans="2:40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</row>
    <row r="1372" spans="2:40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</row>
    <row r="1373" spans="2:40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</row>
    <row r="1374" spans="2:40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</row>
    <row r="1375" spans="2:40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</row>
    <row r="1376" spans="2:40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</row>
    <row r="1377" spans="2:40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</row>
    <row r="1378" spans="2:40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</row>
    <row r="1379" spans="2:40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</row>
    <row r="1380" spans="2:40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</row>
    <row r="1381" spans="2:40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</row>
    <row r="1382" spans="2:40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</row>
    <row r="1383" spans="2:40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</row>
    <row r="1384" spans="2:40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</row>
    <row r="1385" spans="2:40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</row>
    <row r="1386" spans="2:40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</row>
    <row r="1387" spans="2:40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</row>
    <row r="1388" spans="2:40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</row>
    <row r="1389" spans="2:40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</row>
    <row r="1390" spans="2:40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</row>
    <row r="1391" spans="2:40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</row>
    <row r="1392" spans="2:40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</row>
    <row r="1393" spans="2:40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</row>
    <row r="1394" spans="2:40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</row>
    <row r="1395" spans="2:40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</row>
    <row r="1396" spans="2:40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</row>
    <row r="1397" spans="2:40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</row>
    <row r="1398" spans="2:40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</row>
    <row r="1399" spans="2:40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</row>
    <row r="1400" spans="2:40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</row>
    <row r="1401" spans="2:40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</row>
    <row r="1402" spans="2:40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</row>
    <row r="1403" spans="2:40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</row>
    <row r="1404" spans="2:40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</row>
    <row r="1405" spans="2:40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</row>
    <row r="1406" spans="2:40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</row>
    <row r="1407" spans="2:40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</row>
    <row r="1408" spans="2:40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</row>
    <row r="1409" spans="2:40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</row>
    <row r="1410" spans="2:40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</row>
    <row r="1411" spans="2:40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</row>
    <row r="1412" spans="2:40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</row>
    <row r="1413" spans="2:40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</row>
    <row r="1414" spans="2:40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</row>
    <row r="1415" spans="2:40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</row>
    <row r="1416" spans="2:40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</row>
    <row r="1417" spans="2:40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</row>
    <row r="1418" spans="2:40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</row>
    <row r="1419" spans="2:40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</row>
    <row r="1420" spans="2:40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</row>
    <row r="1421" spans="2:40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</row>
    <row r="1422" spans="2:40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</row>
    <row r="1423" spans="2:40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</row>
    <row r="1424" spans="2:40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</row>
    <row r="1425" spans="2:40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</row>
    <row r="1426" spans="2:40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</row>
    <row r="1427" spans="2:40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</row>
    <row r="1428" spans="2:40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</row>
    <row r="1429" spans="2:40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</row>
    <row r="1430" spans="2:40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</row>
    <row r="1431" spans="2:40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</row>
    <row r="1432" spans="2:40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</row>
    <row r="1433" spans="2:40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</row>
    <row r="1434" spans="2:40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</row>
    <row r="1435" spans="2:40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</row>
    <row r="1436" spans="2:40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</row>
    <row r="1437" spans="2:40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</row>
    <row r="1438" spans="2:40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</row>
    <row r="1439" spans="2:40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</row>
    <row r="1440" spans="2:40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</row>
    <row r="1441" spans="2:40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</row>
    <row r="1442" spans="2:40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</row>
    <row r="1443" spans="2:40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</row>
    <row r="1444" spans="2:40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</row>
    <row r="1445" spans="2:40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</row>
    <row r="1446" spans="2:40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</row>
    <row r="1447" spans="2:40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</row>
    <row r="1448" spans="2:40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</row>
    <row r="1449" spans="2:40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</row>
    <row r="1450" spans="2:40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</row>
    <row r="1451" spans="2:40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</row>
    <row r="1452" spans="2:40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</row>
    <row r="1453" spans="2:40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</row>
    <row r="1454" spans="2:40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</row>
    <row r="1455" spans="2:40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</row>
    <row r="1456" spans="2:40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</row>
    <row r="1457" spans="2:40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</row>
    <row r="1458" spans="2:40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</row>
    <row r="1459" spans="2:40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</row>
    <row r="1460" spans="2:40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</row>
    <row r="1461" spans="2:40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</row>
    <row r="1462" spans="2:40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</row>
    <row r="1463" spans="2:40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</row>
    <row r="1464" spans="2:40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</row>
    <row r="1465" spans="2:40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</row>
    <row r="1466" spans="2:40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</row>
    <row r="1467" spans="2:40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</row>
    <row r="1468" spans="2:40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</row>
    <row r="1469" spans="2:40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</row>
    <row r="1470" spans="2:40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</row>
    <row r="1471" spans="2:40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</row>
    <row r="1472" spans="2:40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</row>
    <row r="1473" spans="2:40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</row>
    <row r="1474" spans="2:40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</row>
    <row r="1475" spans="2:40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</row>
    <row r="1476" spans="2:40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</row>
    <row r="1477" spans="2:40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</row>
    <row r="1478" spans="2:40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</row>
    <row r="1479" spans="2:40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</row>
    <row r="1480" spans="2:40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</row>
    <row r="1481" spans="2:40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</row>
    <row r="1482" spans="2:40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</row>
    <row r="1483" spans="2:40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</row>
    <row r="1484" spans="2:40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</row>
    <row r="1485" spans="2:40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</row>
    <row r="1486" spans="2:40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</row>
    <row r="1487" spans="2:40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</row>
    <row r="1488" spans="2:40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</row>
    <row r="1489" spans="2:40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</row>
    <row r="1490" spans="2:40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</row>
    <row r="1491" spans="2:40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</row>
    <row r="1492" spans="2:40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</row>
    <row r="1493" spans="2:40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</row>
    <row r="1494" spans="2:40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</row>
    <row r="1495" spans="2:40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</row>
    <row r="1496" spans="2:40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</row>
    <row r="1497" spans="2:40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</row>
    <row r="1498" spans="2:40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</row>
    <row r="1499" spans="2:40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</row>
    <row r="1500" spans="2:40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</row>
    <row r="1501" spans="2:40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</row>
    <row r="1502" spans="2:40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</row>
    <row r="1503" spans="2:40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</row>
    <row r="1504" spans="2:40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</row>
    <row r="1505" spans="2:40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</row>
    <row r="1506" spans="2:40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</row>
    <row r="1507" spans="2:40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</row>
    <row r="1508" spans="2:40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</row>
    <row r="1509" spans="2:40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</row>
    <row r="1510" spans="2:40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</row>
    <row r="1511" spans="2:40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</row>
    <row r="1512" spans="2:40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</row>
    <row r="1513" spans="2:40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</row>
    <row r="1514" spans="2:40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</row>
    <row r="1515" spans="2:40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</row>
    <row r="1516" spans="2:40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</row>
    <row r="1517" spans="2:40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</row>
    <row r="1518" spans="2:40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</row>
    <row r="1519" spans="2:40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</row>
    <row r="1520" spans="2:40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</row>
    <row r="1521" spans="2:40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</row>
    <row r="1522" spans="2:40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</row>
    <row r="1523" spans="2:40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</row>
    <row r="1524" spans="2:40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</row>
    <row r="1525" spans="2:40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</row>
    <row r="1526" spans="2:40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</row>
    <row r="1527" spans="2:40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</row>
    <row r="1528" spans="2:40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</row>
    <row r="1529" spans="2:40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</row>
    <row r="1530" spans="2:40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</row>
    <row r="1531" spans="2:40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</row>
    <row r="1532" spans="2:40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</row>
    <row r="1533" spans="2:40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</row>
    <row r="1534" spans="2:40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</row>
    <row r="1535" spans="2:40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</row>
    <row r="1536" spans="2:40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</row>
    <row r="1537" spans="2:40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</row>
    <row r="1538" spans="2:40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</row>
    <row r="1539" spans="2:40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</row>
    <row r="1540" spans="2:40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</row>
    <row r="1541" spans="2:40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</row>
    <row r="1542" spans="2:40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</row>
    <row r="1543" spans="2:40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</row>
    <row r="1544" spans="2:40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</row>
    <row r="1545" spans="2:40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</row>
    <row r="1546" spans="2:40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</row>
    <row r="1547" spans="2:40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</row>
    <row r="1548" spans="2:40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</row>
    <row r="1549" spans="2:40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</row>
    <row r="1550" spans="2:40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</row>
    <row r="1551" spans="2:40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</row>
    <row r="1552" spans="2:40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</row>
    <row r="1553" spans="2:40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</row>
    <row r="1554" spans="2:40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</row>
    <row r="1555" spans="2:40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</row>
    <row r="1556" spans="2:40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</row>
    <row r="1557" spans="2:40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</row>
    <row r="1558" spans="2:40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</row>
    <row r="1559" spans="2:40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</row>
    <row r="1560" spans="2:40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</row>
    <row r="1561" spans="2:40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</row>
    <row r="1562" spans="2:40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</row>
    <row r="1563" spans="2:40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</row>
    <row r="1564" spans="2:40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</row>
    <row r="1565" spans="2:40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</row>
    <row r="1566" spans="2:40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</row>
    <row r="1567" spans="2:40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</row>
    <row r="1568" spans="2:40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</row>
    <row r="1569" spans="2:40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</row>
    <row r="1570" spans="2:40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</row>
    <row r="1571" spans="2:40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</row>
    <row r="1572" spans="2:40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</row>
    <row r="1573" spans="2:40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</row>
    <row r="1574" spans="2:40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</row>
    <row r="1575" spans="2:40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</row>
    <row r="1576" spans="2:40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</row>
    <row r="1577" spans="2:40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</row>
    <row r="1578" spans="2:40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</row>
    <row r="1579" spans="2:40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</row>
    <row r="1580" spans="2:40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</row>
    <row r="1581" spans="2:40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</row>
    <row r="1582" spans="2:40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</row>
    <row r="1583" spans="2:40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</row>
    <row r="1584" spans="2:40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</row>
    <row r="1585" spans="2:40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</row>
    <row r="1586" spans="2:40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</row>
    <row r="1587" spans="2:40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</row>
    <row r="1588" spans="2:40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</row>
    <row r="1589" spans="2:40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</row>
    <row r="1590" spans="2:40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</row>
    <row r="1591" spans="2:40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</row>
    <row r="1592" spans="2:40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</row>
    <row r="1593" spans="2:40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</row>
    <row r="1594" spans="2:40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</row>
    <row r="1595" spans="2:40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</row>
    <row r="1596" spans="2:40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</row>
    <row r="1597" spans="2:40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</row>
    <row r="1598" spans="2:40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</row>
    <row r="1599" spans="2:40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</row>
    <row r="1600" spans="2:40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</row>
    <row r="1601" spans="2:40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</row>
    <row r="1602" spans="2:40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</row>
    <row r="1603" spans="2:40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</row>
    <row r="1604" spans="2:40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</row>
    <row r="1605" spans="2:40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</row>
    <row r="1606" spans="2:40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</row>
    <row r="1607" spans="2:40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</row>
    <row r="1608" spans="2:40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</row>
    <row r="1609" spans="2:40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</row>
    <row r="1610" spans="2:40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</row>
    <row r="1611" spans="2:40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</row>
    <row r="1612" spans="2:40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</row>
    <row r="1613" spans="2:40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</row>
    <row r="1614" spans="2:40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</row>
    <row r="1615" spans="2:40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</row>
    <row r="1616" spans="2:40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</row>
    <row r="1617" spans="2:40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</row>
    <row r="1618" spans="2:40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</row>
    <row r="1619" spans="2:40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</row>
    <row r="1620" spans="2:40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</row>
    <row r="1621" spans="2:40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</row>
    <row r="1622" spans="2:40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</row>
    <row r="1623" spans="2:40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</row>
    <row r="1624" spans="2:40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</row>
    <row r="1625" spans="2:40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</row>
    <row r="1626" spans="2:40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</row>
    <row r="1627" spans="2:40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</row>
    <row r="1628" spans="2:40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</row>
    <row r="1629" spans="2:40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</row>
    <row r="1630" spans="2:40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</row>
    <row r="1631" spans="2:40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</row>
    <row r="1632" spans="2:40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</row>
    <row r="1633" spans="2:40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</row>
    <row r="1634" spans="2:40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</row>
    <row r="1635" spans="2:40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</row>
    <row r="1636" spans="2:40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</row>
    <row r="1637" spans="2:40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</row>
    <row r="1638" spans="2:40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</row>
    <row r="1639" spans="2:40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</row>
    <row r="1640" spans="2:40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</row>
    <row r="1641" spans="2:40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</row>
    <row r="1642" spans="2:40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</row>
    <row r="1643" spans="2:40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</row>
    <row r="1644" spans="2:40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</row>
    <row r="1645" spans="2:40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</row>
    <row r="1646" spans="2:40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</row>
    <row r="1647" spans="2:40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</row>
    <row r="1648" spans="2:40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</row>
    <row r="1649" spans="2:40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</row>
    <row r="1650" spans="2:40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</row>
    <row r="1651" spans="2:40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</row>
    <row r="1652" spans="2:40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</row>
    <row r="1653" spans="2:40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</row>
    <row r="1654" spans="2:40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</row>
    <row r="1655" spans="2:40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</row>
    <row r="1656" spans="2:40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</row>
    <row r="1657" spans="2:40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</row>
    <row r="1658" spans="2:40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</row>
    <row r="1659" spans="2:40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</row>
    <row r="1660" spans="2:40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</row>
    <row r="1661" spans="2:40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</row>
    <row r="1662" spans="2:40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</row>
    <row r="1663" spans="2:40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</row>
    <row r="1664" spans="2:40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</row>
    <row r="1665" spans="2:40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</row>
    <row r="1666" spans="2:40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</row>
    <row r="1667" spans="2:40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</row>
    <row r="1668" spans="2:40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</row>
    <row r="1669" spans="2:40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</row>
    <row r="1670" spans="2:40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</row>
    <row r="1671" spans="2:40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</row>
    <row r="1672" spans="2:40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</row>
    <row r="1673" spans="2:40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</row>
    <row r="1674" spans="2:40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</row>
    <row r="1675" spans="2:40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</row>
    <row r="1676" spans="2:40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</row>
    <row r="1677" spans="2:40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</row>
    <row r="1678" spans="2:40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</row>
    <row r="1679" spans="2:40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</row>
    <row r="1680" spans="2:40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</row>
    <row r="1681" spans="2:40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</row>
    <row r="1682" spans="2:40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</row>
    <row r="1683" spans="2:40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</row>
    <row r="1684" spans="2:40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</row>
    <row r="1685" spans="2:40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</row>
    <row r="1686" spans="2:40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</row>
    <row r="1687" spans="2:40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</row>
    <row r="1688" spans="2:40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</row>
    <row r="1689" spans="2:40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</row>
    <row r="1690" spans="2:40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</row>
    <row r="1691" spans="2:40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</row>
    <row r="1692" spans="2:40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</row>
    <row r="1693" spans="2:40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</row>
    <row r="1694" spans="2:40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</row>
    <row r="1695" spans="2:40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</row>
    <row r="1696" spans="2:40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</row>
    <row r="1697" spans="2:40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</row>
    <row r="1698" spans="2:40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</row>
    <row r="1699" spans="2:40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</row>
    <row r="1700" spans="2:40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</row>
    <row r="1701" spans="2:40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</row>
    <row r="1702" spans="2:40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</row>
    <row r="1703" spans="2:40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</row>
    <row r="1704" spans="2:40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</row>
    <row r="1705" spans="2:40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</row>
    <row r="1706" spans="2:40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</row>
    <row r="1707" spans="2:40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</row>
    <row r="1708" spans="2:40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</row>
    <row r="1709" spans="2:40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</row>
    <row r="1710" spans="2:40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</row>
    <row r="1711" spans="2:40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</row>
    <row r="1712" spans="2:40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</row>
    <row r="1713" spans="2:40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</row>
    <row r="1714" spans="2:40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</row>
    <row r="1715" spans="2:40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</row>
    <row r="1716" spans="2:40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</row>
    <row r="1717" spans="2:40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</row>
    <row r="1718" spans="2:40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</row>
    <row r="1719" spans="2:40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</row>
    <row r="1720" spans="2:40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</row>
    <row r="1721" spans="2:40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</row>
    <row r="1722" spans="2:40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</row>
    <row r="1723" spans="2:40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</row>
    <row r="1724" spans="2:40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</row>
    <row r="1725" spans="2:40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</row>
    <row r="1726" spans="2:40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</row>
    <row r="1727" spans="2:40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</row>
    <row r="1728" spans="2:40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</row>
    <row r="1729" spans="2:40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</row>
    <row r="1730" spans="2:40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</row>
    <row r="1731" spans="2:40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</row>
    <row r="1732" spans="2:40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</row>
    <row r="1733" spans="2:40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</row>
    <row r="1734" spans="2:40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</row>
    <row r="1735" spans="2:40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</row>
    <row r="1736" spans="2:40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</row>
    <row r="1737" spans="2:40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</row>
    <row r="1738" spans="2:40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</row>
    <row r="1739" spans="2:40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</row>
    <row r="1740" spans="2:40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</row>
    <row r="1741" spans="2:40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</row>
    <row r="1742" spans="2:40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</row>
    <row r="1743" spans="2:40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</row>
    <row r="1744" spans="2:40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</row>
    <row r="1745" spans="2:40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</row>
    <row r="1746" spans="2:40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</row>
    <row r="1747" spans="2:40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</row>
    <row r="1748" spans="2:40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</row>
    <row r="1749" spans="2:40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</row>
    <row r="1750" spans="2:40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</row>
    <row r="1751" spans="2:40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</row>
    <row r="1752" spans="2:40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</row>
    <row r="1753" spans="2:40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</row>
    <row r="1754" spans="2:40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</row>
    <row r="1755" spans="2:40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</row>
    <row r="1756" spans="2:40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</row>
    <row r="1757" spans="2:40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</row>
    <row r="1758" spans="2:40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</row>
    <row r="1759" spans="2:40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</row>
    <row r="1760" spans="2:40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</row>
    <row r="1761" spans="2:40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</row>
    <row r="1762" spans="2:40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</row>
    <row r="1763" spans="2:40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</row>
    <row r="1764" spans="2:40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</row>
    <row r="1765" spans="2:40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</row>
    <row r="1766" spans="2:40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</row>
    <row r="1767" spans="2:40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</row>
    <row r="1768" spans="2:40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</row>
    <row r="1769" spans="2:40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</row>
    <row r="1770" spans="2:40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</row>
    <row r="1771" spans="2:40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</row>
    <row r="1772" spans="2:40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</row>
    <row r="1773" spans="2:40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</row>
    <row r="1774" spans="2:40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</row>
    <row r="1775" spans="2:40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</row>
    <row r="1776" spans="2:40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</row>
    <row r="1777" spans="2:40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</row>
    <row r="1778" spans="2:40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</row>
    <row r="1779" spans="2:40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</row>
    <row r="1780" spans="2:40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</row>
    <row r="1781" spans="2:40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</row>
    <row r="1782" spans="2:40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</row>
    <row r="1783" spans="2:40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</row>
    <row r="1784" spans="2:40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</row>
    <row r="1785" spans="2:40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</row>
    <row r="1786" spans="2:40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</row>
    <row r="1787" spans="2:40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</row>
    <row r="1788" spans="2:40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</row>
    <row r="1789" spans="2:40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</row>
    <row r="1790" spans="2:40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</row>
    <row r="1791" spans="2:40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</row>
    <row r="1792" spans="2:40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</row>
    <row r="1793" spans="2:40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</row>
    <row r="1794" spans="2:40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</row>
    <row r="1795" spans="2:40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</row>
    <row r="1796" spans="2:40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</row>
    <row r="1797" spans="2:40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</row>
    <row r="1798" spans="2:40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</row>
    <row r="1799" spans="2:40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</row>
    <row r="1800" spans="2:40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</row>
    <row r="1801" spans="2:40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</row>
    <row r="1802" spans="2:40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</row>
    <row r="1803" spans="2:40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</row>
    <row r="1804" spans="2:40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</row>
    <row r="1805" spans="2:40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</row>
    <row r="1806" spans="2:40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</row>
    <row r="1807" spans="2:40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</row>
    <row r="1808" spans="2:40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</row>
    <row r="1809" spans="2:40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</row>
    <row r="1810" spans="2:40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</row>
    <row r="1811" spans="2:40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</row>
    <row r="1812" spans="2:40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</row>
    <row r="1813" spans="2:40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</row>
    <row r="1814" spans="2:40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</row>
    <row r="1815" spans="2:40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</row>
    <row r="1816" spans="2:40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</row>
    <row r="1817" spans="2:40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</row>
    <row r="1818" spans="2:40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</row>
    <row r="1819" spans="2:40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</row>
    <row r="1820" spans="2:40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</row>
    <row r="1821" spans="2:40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</row>
    <row r="1822" spans="2:40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</row>
    <row r="1823" spans="2:40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</row>
    <row r="1824" spans="2:40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</row>
    <row r="1825" spans="2:40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</row>
    <row r="1826" spans="2:40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</row>
    <row r="1827" spans="2:40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</row>
    <row r="1828" spans="2:40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</row>
    <row r="1829" spans="2:40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</row>
    <row r="1830" spans="2:40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</row>
    <row r="1831" spans="2:40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</row>
    <row r="1832" spans="2:40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</row>
    <row r="1833" spans="2:40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</row>
    <row r="1834" spans="2:40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</row>
    <row r="1835" spans="2:40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</row>
    <row r="1836" spans="2:40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</row>
    <row r="1837" spans="2:40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</row>
    <row r="1838" spans="2:40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</row>
    <row r="1839" spans="2:40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</row>
    <row r="1840" spans="2:40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</row>
    <row r="1841" spans="2:40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</row>
    <row r="1842" spans="2:40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</row>
    <row r="1843" spans="2:40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</row>
    <row r="1844" spans="2:40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</row>
    <row r="1845" spans="2:40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</row>
    <row r="1846" spans="2:40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</row>
    <row r="1847" spans="2:40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</row>
    <row r="1848" spans="2:40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</row>
    <row r="1849" spans="2:40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</row>
    <row r="1850" spans="2:40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</row>
    <row r="1851" spans="2:40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</row>
    <row r="1852" spans="2:40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</row>
    <row r="1853" spans="2:40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</row>
    <row r="1854" spans="2:40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</row>
    <row r="1855" spans="2:40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</row>
    <row r="1856" spans="2:40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</row>
    <row r="1857" spans="2:40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</row>
    <row r="1858" spans="2:40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</row>
    <row r="1859" spans="2:40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</row>
    <row r="1860" spans="2:40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</row>
    <row r="1861" spans="2:40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</row>
    <row r="1862" spans="2:40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</row>
    <row r="1863" spans="2:40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</row>
    <row r="1864" spans="2:40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</row>
    <row r="1865" spans="2:40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</row>
    <row r="1866" spans="2:40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</row>
    <row r="1867" spans="2:40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</row>
    <row r="1868" spans="2:40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</row>
    <row r="1869" spans="2:40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</row>
    <row r="1870" spans="2:40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</row>
    <row r="1871" spans="2:40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</row>
    <row r="1872" spans="2:40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</row>
    <row r="1873" spans="2:40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</row>
    <row r="1874" spans="2:40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</row>
    <row r="1875" spans="2:40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</row>
    <row r="1876" spans="2:40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</row>
    <row r="1877" spans="2:40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</row>
    <row r="1878" spans="2:40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</row>
    <row r="1879" spans="2:40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</row>
    <row r="1880" spans="2:40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</row>
    <row r="1881" spans="2:40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</row>
    <row r="1882" spans="2:40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</row>
    <row r="1883" spans="2:40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</row>
    <row r="1884" spans="2:40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</row>
    <row r="1885" spans="2:40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</row>
    <row r="1886" spans="2:40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</row>
    <row r="1887" spans="2:40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</row>
    <row r="1888" spans="2:40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</row>
    <row r="1889" spans="2:40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</row>
    <row r="1890" spans="2:40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</row>
    <row r="1891" spans="2:40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</row>
    <row r="1892" spans="2:40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</row>
    <row r="1893" spans="2:40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</row>
    <row r="1894" spans="2:40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</row>
    <row r="1895" spans="2:40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</row>
    <row r="1896" spans="2:40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</row>
    <row r="1897" spans="2:40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</row>
    <row r="1898" spans="2:40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</row>
    <row r="1899" spans="2:40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</row>
    <row r="1900" spans="2:40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</row>
    <row r="1901" spans="2:40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</row>
    <row r="1902" spans="2:40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</row>
    <row r="1903" spans="2:40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</row>
    <row r="1904" spans="2:40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</row>
    <row r="1905" spans="2:40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</row>
    <row r="1906" spans="2:40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</row>
    <row r="1907" spans="2:40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</row>
    <row r="1908" spans="2:40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</row>
    <row r="1909" spans="2:40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</row>
    <row r="1910" spans="2:40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</row>
    <row r="1911" spans="2:40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</row>
    <row r="1912" spans="2:40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</row>
    <row r="1913" spans="2:40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</row>
    <row r="1914" spans="2:40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</row>
    <row r="1915" spans="2:40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</row>
    <row r="1916" spans="2:40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</row>
    <row r="1917" spans="2:40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</row>
    <row r="1918" spans="2:40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</row>
    <row r="1919" spans="2:40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</row>
    <row r="1920" spans="2:40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</row>
    <row r="1921" spans="2:40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</row>
    <row r="1922" spans="2:40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</row>
    <row r="1923" spans="2:40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</row>
    <row r="1924" spans="2:40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</row>
    <row r="1925" spans="2:40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</row>
    <row r="1926" spans="2:40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</row>
    <row r="1927" spans="2:40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</row>
    <row r="1928" spans="2:40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</row>
    <row r="1929" spans="2:40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</row>
    <row r="1930" spans="2:40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</row>
    <row r="1931" spans="2:40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</row>
    <row r="1932" spans="2:40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</row>
    <row r="1933" spans="2:40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</row>
    <row r="1934" spans="2:40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</row>
    <row r="1935" spans="2:40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</row>
    <row r="1936" spans="2:40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</row>
    <row r="1937" spans="2:40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</row>
    <row r="1938" spans="2:40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</row>
    <row r="1939" spans="2:40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</row>
    <row r="1940" spans="2:40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</row>
    <row r="1941" spans="2:40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</row>
    <row r="1942" spans="2:40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</row>
    <row r="1943" spans="2:40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</row>
    <row r="1944" spans="2:40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</row>
    <row r="1945" spans="2:40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</row>
    <row r="1946" spans="2:40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</row>
    <row r="1947" spans="2:40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</row>
    <row r="1948" spans="2:40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</row>
    <row r="1949" spans="2:40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</row>
    <row r="1950" spans="2:40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</row>
    <row r="1951" spans="2:40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</row>
    <row r="1952" spans="2:40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</row>
    <row r="1953" spans="2:40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</row>
    <row r="1954" spans="2:40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</row>
    <row r="1955" spans="2:40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</row>
    <row r="1956" spans="2:40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</row>
    <row r="1957" spans="2:40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</row>
    <row r="1958" spans="2:40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</row>
    <row r="1959" spans="2:40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</row>
    <row r="1960" spans="2:40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</row>
    <row r="1961" spans="2:40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</row>
    <row r="1962" spans="2:40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</row>
    <row r="1963" spans="2:40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</row>
    <row r="1964" spans="2:40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</row>
    <row r="1965" spans="2:40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</row>
    <row r="1966" spans="2:40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</row>
    <row r="1967" spans="2:40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</row>
    <row r="1968" spans="2:40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</row>
    <row r="1969" spans="2:40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</row>
    <row r="1970" spans="2:40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</row>
    <row r="1971" spans="2:40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</row>
    <row r="1972" spans="2:40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</row>
    <row r="1973" spans="2:40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</row>
    <row r="1974" spans="2:40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</row>
    <row r="1975" spans="2:40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</row>
    <row r="1976" spans="2:40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</row>
    <row r="1977" spans="2:40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</row>
    <row r="1978" spans="2:40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</row>
    <row r="1979" spans="2:40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</row>
    <row r="1980" spans="2:40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</row>
    <row r="1981" spans="2:40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</row>
    <row r="1982" spans="2:40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</row>
    <row r="1983" spans="2:40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</row>
    <row r="1984" spans="2:40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</row>
    <row r="1985" spans="2:40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</row>
    <row r="1986" spans="2:40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</row>
    <row r="1987" spans="2:40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</row>
    <row r="1988" spans="2:40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</row>
    <row r="1989" spans="2:40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</row>
    <row r="1990" spans="2:40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</row>
    <row r="1991" spans="2:40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</row>
    <row r="1992" spans="2:40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</row>
    <row r="1993" spans="2:40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</row>
    <row r="1994" spans="2:40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</row>
    <row r="1995" spans="2:40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</row>
    <row r="1996" spans="2:40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</row>
    <row r="1997" spans="2:40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</row>
    <row r="1998" spans="2:40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</row>
    <row r="1999" spans="2:40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</row>
    <row r="2000" spans="2:40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</row>
    <row r="2001" spans="2:40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</row>
    <row r="2002" spans="2:40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</row>
    <row r="2003" spans="2:40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</row>
    <row r="2004" spans="2:40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</row>
    <row r="2005" spans="2:40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</row>
    <row r="2006" spans="2:40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</row>
    <row r="2007" spans="2:40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</row>
    <row r="2008" spans="2:40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</row>
    <row r="2009" spans="2:40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</row>
    <row r="2010" spans="2:40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</row>
    <row r="2011" spans="2:40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</row>
    <row r="2012" spans="2:40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</row>
    <row r="2013" spans="2:40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</row>
    <row r="2014" spans="2:40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</row>
    <row r="2015" spans="2:40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</row>
    <row r="2016" spans="2:40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</row>
    <row r="2017" spans="2:40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</row>
    <row r="2018" spans="2:40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</row>
    <row r="2019" spans="2:40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</row>
    <row r="2020" spans="2:40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</row>
    <row r="2021" spans="2:40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</row>
    <row r="2022" spans="2:40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</row>
    <row r="2023" spans="2:40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</row>
    <row r="2024" spans="2:40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</row>
    <row r="2025" spans="2:40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</row>
    <row r="2026" spans="2:40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</row>
    <row r="2027" spans="2:40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</row>
    <row r="2028" spans="2:40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</row>
    <row r="2029" spans="2:40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</row>
    <row r="2030" spans="2:40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</row>
    <row r="2031" spans="2:40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</row>
    <row r="2032" spans="2:40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</row>
    <row r="2033" spans="2:40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</row>
    <row r="2034" spans="2:40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</row>
    <row r="2035" spans="2:40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</row>
    <row r="2036" spans="2:40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</row>
    <row r="2037" spans="2:40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</row>
    <row r="2038" spans="2:40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</row>
    <row r="2039" spans="2:40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</row>
    <row r="2040" spans="2:40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</row>
    <row r="2041" spans="2:40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</row>
    <row r="2042" spans="2:40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</row>
    <row r="2043" spans="2:40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</row>
    <row r="2044" spans="2:40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</row>
    <row r="2045" spans="2:40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</row>
    <row r="2046" spans="2:40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</row>
    <row r="2047" spans="2:40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</row>
    <row r="2048" spans="2:40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</row>
    <row r="2049" spans="2:40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</row>
    <row r="2050" spans="2:40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</row>
    <row r="2051" spans="2:40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</row>
    <row r="2052" spans="2:40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</row>
    <row r="2053" spans="2:40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</row>
    <row r="2054" spans="2:40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</row>
    <row r="2055" spans="2:40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</row>
    <row r="2056" spans="2:40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</row>
    <row r="2057" spans="2:40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</row>
    <row r="2058" spans="2:40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</row>
    <row r="2059" spans="2:40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</row>
    <row r="2060" spans="2:40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</row>
    <row r="2061" spans="2:40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</row>
    <row r="2062" spans="2:40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</row>
    <row r="2063" spans="2:40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</row>
    <row r="2064" spans="2:40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</row>
    <row r="2065" spans="2:40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</row>
    <row r="2066" spans="2:40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</row>
    <row r="2067" spans="2:40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</row>
    <row r="2068" spans="2:40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</row>
    <row r="2069" spans="2:40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</row>
    <row r="2070" spans="2:40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</row>
    <row r="2071" spans="2:40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</row>
    <row r="2072" spans="2:40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</row>
    <row r="2073" spans="2:40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</row>
    <row r="2074" spans="2:40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</row>
    <row r="2075" spans="2:40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</row>
    <row r="2076" spans="2:40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</row>
    <row r="2077" spans="2:40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</row>
    <row r="2078" spans="2:40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</row>
    <row r="2079" spans="2:40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</row>
    <row r="2080" spans="2:40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</row>
    <row r="2081" spans="2:40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</row>
    <row r="2082" spans="2:40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</row>
    <row r="2083" spans="2:40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</row>
    <row r="2084" spans="2:40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</row>
    <row r="2085" spans="2:40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</row>
    <row r="2086" spans="2:40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</row>
    <row r="2087" spans="2:40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</row>
    <row r="2088" spans="2:40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</row>
    <row r="2089" spans="2:40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</row>
    <row r="2090" spans="2:40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</row>
    <row r="2091" spans="2:40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</row>
    <row r="2092" spans="2:40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</row>
    <row r="2093" spans="2:40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</row>
    <row r="2094" spans="2:40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</row>
    <row r="2095" spans="2:40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</row>
    <row r="2096" spans="2:40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</row>
    <row r="2097" spans="2:40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</row>
    <row r="2098" spans="2:40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</row>
    <row r="2099" spans="2:40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</row>
    <row r="2100" spans="2:40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</row>
    <row r="2101" spans="2:40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</row>
    <row r="2102" spans="2:40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</row>
    <row r="2103" spans="2:40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</row>
    <row r="2104" spans="2:40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</row>
    <row r="2105" spans="2:40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</row>
    <row r="2106" spans="2:40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</row>
    <row r="2107" spans="2:40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</row>
    <row r="2108" spans="2:40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</row>
    <row r="2109" spans="2:40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</row>
    <row r="2110" spans="2:40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</row>
    <row r="2111" spans="2:40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</row>
    <row r="2112" spans="2:40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</row>
    <row r="2113" spans="2:40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</row>
    <row r="2114" spans="2:40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</row>
    <row r="2115" spans="2:40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</row>
    <row r="2116" spans="2:40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</row>
    <row r="2117" spans="2:40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</row>
    <row r="2118" spans="2:40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</row>
    <row r="2119" spans="2:40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</row>
    <row r="2120" spans="2:40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</row>
    <row r="2121" spans="2:40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</row>
    <row r="2122" spans="2:40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</row>
    <row r="2123" spans="2:40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</row>
    <row r="2124" spans="2:40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</row>
    <row r="2125" spans="2:40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</row>
    <row r="2126" spans="2:40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</row>
    <row r="2127" spans="2:40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</row>
    <row r="2128" spans="2:40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</row>
    <row r="2129" spans="2:40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</row>
    <row r="2130" spans="2:40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</row>
    <row r="2131" spans="2:40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</row>
    <row r="2132" spans="2:40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</row>
    <row r="2133" spans="2:40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</row>
    <row r="2134" spans="2:40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</row>
    <row r="2135" spans="2:40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</row>
    <row r="2136" spans="2:40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</row>
    <row r="2137" spans="2:40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</row>
    <row r="2138" spans="2:40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</row>
    <row r="2139" spans="2:40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</row>
    <row r="2140" spans="2:40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</row>
    <row r="2141" spans="2:40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</row>
    <row r="2142" spans="2:40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</row>
    <row r="2143" spans="2:40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</row>
    <row r="2144" spans="2:40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</row>
    <row r="2145" spans="2:40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</row>
    <row r="2146" spans="2:40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</row>
    <row r="2147" spans="2:40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</row>
    <row r="2148" spans="2:40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</row>
    <row r="2149" spans="2:40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</row>
    <row r="2150" spans="2:40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</row>
    <row r="2151" spans="2:40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</row>
    <row r="2152" spans="2:40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</row>
    <row r="2153" spans="2:40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</row>
    <row r="2154" spans="2:40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</row>
    <row r="2155" spans="2:40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</row>
    <row r="2156" spans="2:40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</row>
    <row r="2157" spans="2:40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</row>
    <row r="2158" spans="2:40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</row>
    <row r="2159" spans="2:40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</row>
    <row r="2160" spans="2:40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</row>
    <row r="2161" spans="2:40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</row>
    <row r="2162" spans="2:40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</row>
    <row r="2163" spans="2:40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</row>
    <row r="2164" spans="2:40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</row>
    <row r="2165" spans="2:40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</row>
    <row r="2166" spans="2:40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</row>
    <row r="2167" spans="2:40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</row>
    <row r="2168" spans="2:40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</row>
    <row r="2169" spans="2:40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</row>
    <row r="2170" spans="2:40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</row>
    <row r="2171" spans="2:40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</row>
    <row r="2172" spans="2:40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</row>
    <row r="2173" spans="2:40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</row>
    <row r="2174" spans="2:40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</row>
    <row r="2175" spans="2:40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</row>
    <row r="2176" spans="2:40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</row>
    <row r="2177" spans="2:40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</row>
    <row r="2178" spans="2:40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</row>
    <row r="2179" spans="2:40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</row>
    <row r="2180" spans="2:40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</row>
    <row r="2181" spans="2:40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</row>
    <row r="2182" spans="2:40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</row>
    <row r="2183" spans="2:40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</row>
    <row r="2184" spans="2:40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</row>
    <row r="2185" spans="2:40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</row>
    <row r="2186" spans="2:40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</row>
    <row r="2187" spans="2:40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</row>
    <row r="2188" spans="2:40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</row>
    <row r="2189" spans="2:40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</row>
    <row r="2190" spans="2:40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</row>
    <row r="2191" spans="2:40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</row>
    <row r="2192" spans="2:40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</row>
    <row r="2193" spans="2:40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</row>
    <row r="2194" spans="2:40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</row>
    <row r="2195" spans="2:40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</row>
    <row r="2196" spans="2:40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</row>
    <row r="2197" spans="2:40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</row>
    <row r="2198" spans="2:40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</row>
    <row r="2199" spans="2:40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</row>
    <row r="2200" spans="2:40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</row>
    <row r="2201" spans="2:40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</row>
    <row r="2202" spans="2:40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</row>
    <row r="2203" spans="2:40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</row>
    <row r="2204" spans="2:40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</row>
    <row r="2205" spans="2:40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</row>
    <row r="2206" spans="2:40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</row>
    <row r="2207" spans="2:40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</row>
    <row r="2208" spans="2:40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</row>
    <row r="2209" spans="2:40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</row>
    <row r="2210" spans="2:40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</row>
    <row r="2211" spans="2:40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</row>
    <row r="2212" spans="2:40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</row>
    <row r="2213" spans="2:40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</row>
    <row r="2214" spans="2:40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</row>
    <row r="2215" spans="2:40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</row>
    <row r="2216" spans="2:40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</row>
    <row r="2217" spans="2:40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</row>
    <row r="2218" spans="2:40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</row>
    <row r="2219" spans="2:40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</row>
    <row r="2220" spans="2:40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</row>
    <row r="2221" spans="2:40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</row>
    <row r="2222" spans="2:40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</row>
    <row r="2223" spans="2:40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</row>
    <row r="2224" spans="2:40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</row>
    <row r="2225" spans="2:40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</row>
    <row r="2226" spans="2:40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</row>
    <row r="2227" spans="2:40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</row>
    <row r="2228" spans="2:40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</row>
    <row r="2229" spans="2:40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</row>
    <row r="2230" spans="2:40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</row>
    <row r="2231" spans="2:40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</row>
    <row r="2232" spans="2:40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</row>
    <row r="2233" spans="2:40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</row>
    <row r="2234" spans="2:40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</row>
    <row r="2235" spans="2:40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</row>
    <row r="2236" spans="2:40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</row>
    <row r="2237" spans="2:40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</row>
    <row r="2238" spans="2:40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</row>
    <row r="2239" spans="2:40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</row>
    <row r="2240" spans="2:40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</row>
    <row r="2241" spans="2:40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</row>
    <row r="2242" spans="2:40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</row>
    <row r="2243" spans="2:40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</row>
    <row r="2244" spans="2:40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</row>
    <row r="2245" spans="2:40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</row>
    <row r="2246" spans="2:40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</row>
    <row r="2247" spans="2:40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</row>
    <row r="2248" spans="2:40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</row>
    <row r="2249" spans="2:40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</row>
    <row r="2250" spans="2:40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</row>
    <row r="2251" spans="2:40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</row>
    <row r="2252" spans="2:40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</row>
    <row r="2253" spans="2:40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</row>
    <row r="2254" spans="2:40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</row>
    <row r="2255" spans="2:40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</row>
    <row r="2256" spans="2:40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</row>
    <row r="2257" spans="2:40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</row>
    <row r="2258" spans="2:40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</row>
    <row r="2259" spans="2:40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</row>
    <row r="2260" spans="2:40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</row>
    <row r="2261" spans="2:40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</row>
    <row r="2262" spans="2:40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</row>
    <row r="2263" spans="2:40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</row>
    <row r="2264" spans="2:40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</row>
    <row r="2265" spans="2:40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</row>
    <row r="2266" spans="2:40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</row>
    <row r="2267" spans="2:40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</row>
    <row r="2268" spans="2:40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</row>
    <row r="2269" spans="2:40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</row>
    <row r="2270" spans="2:40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</row>
    <row r="2271" spans="2:40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</row>
    <row r="2272" spans="2:40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</row>
    <row r="2273" spans="2:40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</row>
    <row r="2274" spans="2:40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</row>
    <row r="2275" spans="2:40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</row>
    <row r="2276" spans="2:40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</row>
    <row r="2277" spans="2:40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</row>
    <row r="2278" spans="2:40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</row>
    <row r="2279" spans="2:40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</row>
    <row r="2280" spans="2:40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</row>
    <row r="2281" spans="2:40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</row>
    <row r="2282" spans="2:40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</row>
    <row r="2283" spans="2:40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</row>
    <row r="2284" spans="2:40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</row>
    <row r="2285" spans="2:40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</row>
    <row r="2286" spans="2:40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</row>
    <row r="2287" spans="2:40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</row>
    <row r="2288" spans="2:40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</row>
    <row r="2289" spans="2:40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</row>
    <row r="2290" spans="2:40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</row>
    <row r="2291" spans="2:40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</row>
    <row r="2292" spans="2:40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</row>
    <row r="2293" spans="2:40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</row>
    <row r="2294" spans="2:40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</row>
    <row r="2295" spans="2:40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</row>
    <row r="2296" spans="2:40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</row>
    <row r="2297" spans="2:40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</row>
    <row r="2298" spans="2:40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</row>
    <row r="2299" spans="2:40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</row>
    <row r="2300" spans="2:40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</row>
    <row r="2301" spans="2:40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</row>
    <row r="2302" spans="2:40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</row>
    <row r="2303" spans="2:40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</row>
    <row r="2304" spans="2:40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</row>
    <row r="2305" spans="2:40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</row>
    <row r="2306" spans="2:40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</row>
    <row r="2307" spans="2:40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</row>
    <row r="2308" spans="2:40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</row>
    <row r="2309" spans="2:40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</row>
    <row r="2310" spans="2:40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</row>
    <row r="2311" spans="2:40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</row>
    <row r="2312" spans="2:40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</row>
    <row r="2313" spans="2:40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</row>
    <row r="2314" spans="2:40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</row>
    <row r="2315" spans="2:40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</row>
    <row r="2316" spans="2:40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</row>
    <row r="2317" spans="2:40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</row>
    <row r="2318" spans="2:40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</row>
    <row r="2319" spans="2:40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</row>
    <row r="2320" spans="2:40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</row>
    <row r="2321" spans="2:40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</row>
    <row r="2322" spans="2:40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</row>
    <row r="2323" spans="2:40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</row>
    <row r="2324" spans="2:40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</row>
    <row r="2325" spans="2:40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Z77"/>
  <sheetViews>
    <sheetView showGridLines="0" workbookViewId="0"/>
  </sheetViews>
  <sheetFormatPr defaultRowHeight="12.75"/>
  <cols>
    <col min="1" max="1" width="21.7109375" style="198" bestFit="1" customWidth="1"/>
    <col min="2" max="2" width="16.28515625" style="198" bestFit="1" customWidth="1"/>
    <col min="3" max="3" width="17" style="198" customWidth="1"/>
    <col min="4" max="4" width="21.28515625" style="198" customWidth="1"/>
    <col min="5" max="5" width="9.7109375" style="198" bestFit="1" customWidth="1"/>
    <col min="6" max="6" width="9.140625" style="198"/>
    <col min="7" max="7" width="8.28515625" style="198" customWidth="1"/>
    <col min="8" max="8" width="13.85546875" style="198" bestFit="1" customWidth="1"/>
    <col min="9" max="15" width="9.140625" style="198"/>
    <col min="16" max="16" width="10" style="198" bestFit="1" customWidth="1"/>
    <col min="17" max="17" width="11.42578125" style="198" bestFit="1" customWidth="1"/>
    <col min="18" max="18" width="11.28515625" style="198" bestFit="1" customWidth="1"/>
    <col min="19" max="19" width="10" style="198" bestFit="1" customWidth="1"/>
    <col min="20" max="20" width="11.42578125" style="198" bestFit="1" customWidth="1"/>
    <col min="21" max="21" width="10.140625" style="198" bestFit="1" customWidth="1"/>
    <col min="22" max="23" width="9.7109375" style="198" bestFit="1" customWidth="1"/>
    <col min="24" max="250" width="9.140625" style="198"/>
    <col min="251" max="251" width="21.85546875" style="198" customWidth="1"/>
    <col min="252" max="252" width="9.140625" style="198"/>
    <col min="253" max="253" width="14.7109375" style="198" customWidth="1"/>
    <col min="254" max="254" width="12" style="198" customWidth="1"/>
    <col min="255" max="255" width="9.140625" style="198"/>
    <col min="256" max="256" width="10.42578125" style="198" bestFit="1" customWidth="1"/>
    <col min="257" max="257" width="21.7109375" style="198" bestFit="1" customWidth="1"/>
    <col min="258" max="258" width="22" style="198" bestFit="1" customWidth="1"/>
    <col min="259" max="259" width="14.42578125" style="198" customWidth="1"/>
    <col min="260" max="260" width="16.42578125" style="198" customWidth="1"/>
    <col min="261" max="506" width="9.140625" style="198"/>
    <col min="507" max="507" width="21.85546875" style="198" customWidth="1"/>
    <col min="508" max="508" width="9.140625" style="198"/>
    <col min="509" max="509" width="14.7109375" style="198" customWidth="1"/>
    <col min="510" max="510" width="12" style="198" customWidth="1"/>
    <col min="511" max="511" width="9.140625" style="198"/>
    <col min="512" max="512" width="10.42578125" style="198" bestFit="1" customWidth="1"/>
    <col min="513" max="513" width="21.7109375" style="198" bestFit="1" customWidth="1"/>
    <col min="514" max="514" width="22" style="198" bestFit="1" customWidth="1"/>
    <col min="515" max="515" width="14.42578125" style="198" customWidth="1"/>
    <col min="516" max="516" width="16.42578125" style="198" customWidth="1"/>
    <col min="517" max="762" width="9.140625" style="198"/>
    <col min="763" max="763" width="21.85546875" style="198" customWidth="1"/>
    <col min="764" max="764" width="9.140625" style="198"/>
    <col min="765" max="765" width="14.7109375" style="198" customWidth="1"/>
    <col min="766" max="766" width="12" style="198" customWidth="1"/>
    <col min="767" max="767" width="9.140625" style="198"/>
    <col min="768" max="768" width="10.42578125" style="198" bestFit="1" customWidth="1"/>
    <col min="769" max="769" width="21.7109375" style="198" bestFit="1" customWidth="1"/>
    <col min="770" max="770" width="22" style="198" bestFit="1" customWidth="1"/>
    <col min="771" max="771" width="14.42578125" style="198" customWidth="1"/>
    <col min="772" max="772" width="16.42578125" style="198" customWidth="1"/>
    <col min="773" max="1018" width="9.140625" style="198"/>
    <col min="1019" max="1019" width="21.85546875" style="198" customWidth="1"/>
    <col min="1020" max="1020" width="9.140625" style="198"/>
    <col min="1021" max="1021" width="14.7109375" style="198" customWidth="1"/>
    <col min="1022" max="1022" width="12" style="198" customWidth="1"/>
    <col min="1023" max="1023" width="9.140625" style="198"/>
    <col min="1024" max="1024" width="10.42578125" style="198" bestFit="1" customWidth="1"/>
    <col min="1025" max="1025" width="21.7109375" style="198" bestFit="1" customWidth="1"/>
    <col min="1026" max="1026" width="22" style="198" bestFit="1" customWidth="1"/>
    <col min="1027" max="1027" width="14.42578125" style="198" customWidth="1"/>
    <col min="1028" max="1028" width="16.42578125" style="198" customWidth="1"/>
    <col min="1029" max="1274" width="9.140625" style="198"/>
    <col min="1275" max="1275" width="21.85546875" style="198" customWidth="1"/>
    <col min="1276" max="1276" width="9.140625" style="198"/>
    <col min="1277" max="1277" width="14.7109375" style="198" customWidth="1"/>
    <col min="1278" max="1278" width="12" style="198" customWidth="1"/>
    <col min="1279" max="1279" width="9.140625" style="198"/>
    <col min="1280" max="1280" width="10.42578125" style="198" bestFit="1" customWidth="1"/>
    <col min="1281" max="1281" width="21.7109375" style="198" bestFit="1" customWidth="1"/>
    <col min="1282" max="1282" width="22" style="198" bestFit="1" customWidth="1"/>
    <col min="1283" max="1283" width="14.42578125" style="198" customWidth="1"/>
    <col min="1284" max="1284" width="16.42578125" style="198" customWidth="1"/>
    <col min="1285" max="1530" width="9.140625" style="198"/>
    <col min="1531" max="1531" width="21.85546875" style="198" customWidth="1"/>
    <col min="1532" max="1532" width="9.140625" style="198"/>
    <col min="1533" max="1533" width="14.7109375" style="198" customWidth="1"/>
    <col min="1534" max="1534" width="12" style="198" customWidth="1"/>
    <col min="1535" max="1535" width="9.140625" style="198"/>
    <col min="1536" max="1536" width="10.42578125" style="198" bestFit="1" customWidth="1"/>
    <col min="1537" max="1537" width="21.7109375" style="198" bestFit="1" customWidth="1"/>
    <col min="1538" max="1538" width="22" style="198" bestFit="1" customWidth="1"/>
    <col min="1539" max="1539" width="14.42578125" style="198" customWidth="1"/>
    <col min="1540" max="1540" width="16.42578125" style="198" customWidth="1"/>
    <col min="1541" max="1786" width="9.140625" style="198"/>
    <col min="1787" max="1787" width="21.85546875" style="198" customWidth="1"/>
    <col min="1788" max="1788" width="9.140625" style="198"/>
    <col min="1789" max="1789" width="14.7109375" style="198" customWidth="1"/>
    <col min="1790" max="1790" width="12" style="198" customWidth="1"/>
    <col min="1791" max="1791" width="9.140625" style="198"/>
    <col min="1792" max="1792" width="10.42578125" style="198" bestFit="1" customWidth="1"/>
    <col min="1793" max="1793" width="21.7109375" style="198" bestFit="1" customWidth="1"/>
    <col min="1794" max="1794" width="22" style="198" bestFit="1" customWidth="1"/>
    <col min="1795" max="1795" width="14.42578125" style="198" customWidth="1"/>
    <col min="1796" max="1796" width="16.42578125" style="198" customWidth="1"/>
    <col min="1797" max="2042" width="9.140625" style="198"/>
    <col min="2043" max="2043" width="21.85546875" style="198" customWidth="1"/>
    <col min="2044" max="2044" width="9.140625" style="198"/>
    <col min="2045" max="2045" width="14.7109375" style="198" customWidth="1"/>
    <col min="2046" max="2046" width="12" style="198" customWidth="1"/>
    <col min="2047" max="2047" width="9.140625" style="198"/>
    <col min="2048" max="2048" width="10.42578125" style="198" bestFit="1" customWidth="1"/>
    <col min="2049" max="2049" width="21.7109375" style="198" bestFit="1" customWidth="1"/>
    <col min="2050" max="2050" width="22" style="198" bestFit="1" customWidth="1"/>
    <col min="2051" max="2051" width="14.42578125" style="198" customWidth="1"/>
    <col min="2052" max="2052" width="16.42578125" style="198" customWidth="1"/>
    <col min="2053" max="2298" width="9.140625" style="198"/>
    <col min="2299" max="2299" width="21.85546875" style="198" customWidth="1"/>
    <col min="2300" max="2300" width="9.140625" style="198"/>
    <col min="2301" max="2301" width="14.7109375" style="198" customWidth="1"/>
    <col min="2302" max="2302" width="12" style="198" customWidth="1"/>
    <col min="2303" max="2303" width="9.140625" style="198"/>
    <col min="2304" max="2304" width="10.42578125" style="198" bestFit="1" customWidth="1"/>
    <col min="2305" max="2305" width="21.7109375" style="198" bestFit="1" customWidth="1"/>
    <col min="2306" max="2306" width="22" style="198" bestFit="1" customWidth="1"/>
    <col min="2307" max="2307" width="14.42578125" style="198" customWidth="1"/>
    <col min="2308" max="2308" width="16.42578125" style="198" customWidth="1"/>
    <col min="2309" max="2554" width="9.140625" style="198"/>
    <col min="2555" max="2555" width="21.85546875" style="198" customWidth="1"/>
    <col min="2556" max="2556" width="9.140625" style="198"/>
    <col min="2557" max="2557" width="14.7109375" style="198" customWidth="1"/>
    <col min="2558" max="2558" width="12" style="198" customWidth="1"/>
    <col min="2559" max="2559" width="9.140625" style="198"/>
    <col min="2560" max="2560" width="10.42578125" style="198" bestFit="1" customWidth="1"/>
    <col min="2561" max="2561" width="21.7109375" style="198" bestFit="1" customWidth="1"/>
    <col min="2562" max="2562" width="22" style="198" bestFit="1" customWidth="1"/>
    <col min="2563" max="2563" width="14.42578125" style="198" customWidth="1"/>
    <col min="2564" max="2564" width="16.42578125" style="198" customWidth="1"/>
    <col min="2565" max="2810" width="9.140625" style="198"/>
    <col min="2811" max="2811" width="21.85546875" style="198" customWidth="1"/>
    <col min="2812" max="2812" width="9.140625" style="198"/>
    <col min="2813" max="2813" width="14.7109375" style="198" customWidth="1"/>
    <col min="2814" max="2814" width="12" style="198" customWidth="1"/>
    <col min="2815" max="2815" width="9.140625" style="198"/>
    <col min="2816" max="2816" width="10.42578125" style="198" bestFit="1" customWidth="1"/>
    <col min="2817" max="2817" width="21.7109375" style="198" bestFit="1" customWidth="1"/>
    <col min="2818" max="2818" width="22" style="198" bestFit="1" customWidth="1"/>
    <col min="2819" max="2819" width="14.42578125" style="198" customWidth="1"/>
    <col min="2820" max="2820" width="16.42578125" style="198" customWidth="1"/>
    <col min="2821" max="3066" width="9.140625" style="198"/>
    <col min="3067" max="3067" width="21.85546875" style="198" customWidth="1"/>
    <col min="3068" max="3068" width="9.140625" style="198"/>
    <col min="3069" max="3069" width="14.7109375" style="198" customWidth="1"/>
    <col min="3070" max="3070" width="12" style="198" customWidth="1"/>
    <col min="3071" max="3071" width="9.140625" style="198"/>
    <col min="3072" max="3072" width="10.42578125" style="198" bestFit="1" customWidth="1"/>
    <col min="3073" max="3073" width="21.7109375" style="198" bestFit="1" customWidth="1"/>
    <col min="3074" max="3074" width="22" style="198" bestFit="1" customWidth="1"/>
    <col min="3075" max="3075" width="14.42578125" style="198" customWidth="1"/>
    <col min="3076" max="3076" width="16.42578125" style="198" customWidth="1"/>
    <col min="3077" max="3322" width="9.140625" style="198"/>
    <col min="3323" max="3323" width="21.85546875" style="198" customWidth="1"/>
    <col min="3324" max="3324" width="9.140625" style="198"/>
    <col min="3325" max="3325" width="14.7109375" style="198" customWidth="1"/>
    <col min="3326" max="3326" width="12" style="198" customWidth="1"/>
    <col min="3327" max="3327" width="9.140625" style="198"/>
    <col min="3328" max="3328" width="10.42578125" style="198" bestFit="1" customWidth="1"/>
    <col min="3329" max="3329" width="21.7109375" style="198" bestFit="1" customWidth="1"/>
    <col min="3330" max="3330" width="22" style="198" bestFit="1" customWidth="1"/>
    <col min="3331" max="3331" width="14.42578125" style="198" customWidth="1"/>
    <col min="3332" max="3332" width="16.42578125" style="198" customWidth="1"/>
    <col min="3333" max="3578" width="9.140625" style="198"/>
    <col min="3579" max="3579" width="21.85546875" style="198" customWidth="1"/>
    <col min="3580" max="3580" width="9.140625" style="198"/>
    <col min="3581" max="3581" width="14.7109375" style="198" customWidth="1"/>
    <col min="3582" max="3582" width="12" style="198" customWidth="1"/>
    <col min="3583" max="3583" width="9.140625" style="198"/>
    <col min="3584" max="3584" width="10.42578125" style="198" bestFit="1" customWidth="1"/>
    <col min="3585" max="3585" width="21.7109375" style="198" bestFit="1" customWidth="1"/>
    <col min="3586" max="3586" width="22" style="198" bestFit="1" customWidth="1"/>
    <col min="3587" max="3587" width="14.42578125" style="198" customWidth="1"/>
    <col min="3588" max="3588" width="16.42578125" style="198" customWidth="1"/>
    <col min="3589" max="3834" width="9.140625" style="198"/>
    <col min="3835" max="3835" width="21.85546875" style="198" customWidth="1"/>
    <col min="3836" max="3836" width="9.140625" style="198"/>
    <col min="3837" max="3837" width="14.7109375" style="198" customWidth="1"/>
    <col min="3838" max="3838" width="12" style="198" customWidth="1"/>
    <col min="3839" max="3839" width="9.140625" style="198"/>
    <col min="3840" max="3840" width="10.42578125" style="198" bestFit="1" customWidth="1"/>
    <col min="3841" max="3841" width="21.7109375" style="198" bestFit="1" customWidth="1"/>
    <col min="3842" max="3842" width="22" style="198" bestFit="1" customWidth="1"/>
    <col min="3843" max="3843" width="14.42578125" style="198" customWidth="1"/>
    <col min="3844" max="3844" width="16.42578125" style="198" customWidth="1"/>
    <col min="3845" max="4090" width="9.140625" style="198"/>
    <col min="4091" max="4091" width="21.85546875" style="198" customWidth="1"/>
    <col min="4092" max="4092" width="9.140625" style="198"/>
    <col min="4093" max="4093" width="14.7109375" style="198" customWidth="1"/>
    <col min="4094" max="4094" width="12" style="198" customWidth="1"/>
    <col min="4095" max="4095" width="9.140625" style="198"/>
    <col min="4096" max="4096" width="10.42578125" style="198" bestFit="1" customWidth="1"/>
    <col min="4097" max="4097" width="21.7109375" style="198" bestFit="1" customWidth="1"/>
    <col min="4098" max="4098" width="22" style="198" bestFit="1" customWidth="1"/>
    <col min="4099" max="4099" width="14.42578125" style="198" customWidth="1"/>
    <col min="4100" max="4100" width="16.42578125" style="198" customWidth="1"/>
    <col min="4101" max="4346" width="9.140625" style="198"/>
    <col min="4347" max="4347" width="21.85546875" style="198" customWidth="1"/>
    <col min="4348" max="4348" width="9.140625" style="198"/>
    <col min="4349" max="4349" width="14.7109375" style="198" customWidth="1"/>
    <col min="4350" max="4350" width="12" style="198" customWidth="1"/>
    <col min="4351" max="4351" width="9.140625" style="198"/>
    <col min="4352" max="4352" width="10.42578125" style="198" bestFit="1" customWidth="1"/>
    <col min="4353" max="4353" width="21.7109375" style="198" bestFit="1" customWidth="1"/>
    <col min="4354" max="4354" width="22" style="198" bestFit="1" customWidth="1"/>
    <col min="4355" max="4355" width="14.42578125" style="198" customWidth="1"/>
    <col min="4356" max="4356" width="16.42578125" style="198" customWidth="1"/>
    <col min="4357" max="4602" width="9.140625" style="198"/>
    <col min="4603" max="4603" width="21.85546875" style="198" customWidth="1"/>
    <col min="4604" max="4604" width="9.140625" style="198"/>
    <col min="4605" max="4605" width="14.7109375" style="198" customWidth="1"/>
    <col min="4606" max="4606" width="12" style="198" customWidth="1"/>
    <col min="4607" max="4607" width="9.140625" style="198"/>
    <col min="4608" max="4608" width="10.42578125" style="198" bestFit="1" customWidth="1"/>
    <col min="4609" max="4609" width="21.7109375" style="198" bestFit="1" customWidth="1"/>
    <col min="4610" max="4610" width="22" style="198" bestFit="1" customWidth="1"/>
    <col min="4611" max="4611" width="14.42578125" style="198" customWidth="1"/>
    <col min="4612" max="4612" width="16.42578125" style="198" customWidth="1"/>
    <col min="4613" max="4858" width="9.140625" style="198"/>
    <col min="4859" max="4859" width="21.85546875" style="198" customWidth="1"/>
    <col min="4860" max="4860" width="9.140625" style="198"/>
    <col min="4861" max="4861" width="14.7109375" style="198" customWidth="1"/>
    <col min="4862" max="4862" width="12" style="198" customWidth="1"/>
    <col min="4863" max="4863" width="9.140625" style="198"/>
    <col min="4864" max="4864" width="10.42578125" style="198" bestFit="1" customWidth="1"/>
    <col min="4865" max="4865" width="21.7109375" style="198" bestFit="1" customWidth="1"/>
    <col min="4866" max="4866" width="22" style="198" bestFit="1" customWidth="1"/>
    <col min="4867" max="4867" width="14.42578125" style="198" customWidth="1"/>
    <col min="4868" max="4868" width="16.42578125" style="198" customWidth="1"/>
    <col min="4869" max="5114" width="9.140625" style="198"/>
    <col min="5115" max="5115" width="21.85546875" style="198" customWidth="1"/>
    <col min="5116" max="5116" width="9.140625" style="198"/>
    <col min="5117" max="5117" width="14.7109375" style="198" customWidth="1"/>
    <col min="5118" max="5118" width="12" style="198" customWidth="1"/>
    <col min="5119" max="5119" width="9.140625" style="198"/>
    <col min="5120" max="5120" width="10.42578125" style="198" bestFit="1" customWidth="1"/>
    <col min="5121" max="5121" width="21.7109375" style="198" bestFit="1" customWidth="1"/>
    <col min="5122" max="5122" width="22" style="198" bestFit="1" customWidth="1"/>
    <col min="5123" max="5123" width="14.42578125" style="198" customWidth="1"/>
    <col min="5124" max="5124" width="16.42578125" style="198" customWidth="1"/>
    <col min="5125" max="5370" width="9.140625" style="198"/>
    <col min="5371" max="5371" width="21.85546875" style="198" customWidth="1"/>
    <col min="5372" max="5372" width="9.140625" style="198"/>
    <col min="5373" max="5373" width="14.7109375" style="198" customWidth="1"/>
    <col min="5374" max="5374" width="12" style="198" customWidth="1"/>
    <col min="5375" max="5375" width="9.140625" style="198"/>
    <col min="5376" max="5376" width="10.42578125" style="198" bestFit="1" customWidth="1"/>
    <col min="5377" max="5377" width="21.7109375" style="198" bestFit="1" customWidth="1"/>
    <col min="5378" max="5378" width="22" style="198" bestFit="1" customWidth="1"/>
    <col min="5379" max="5379" width="14.42578125" style="198" customWidth="1"/>
    <col min="5380" max="5380" width="16.42578125" style="198" customWidth="1"/>
    <col min="5381" max="5626" width="9.140625" style="198"/>
    <col min="5627" max="5627" width="21.85546875" style="198" customWidth="1"/>
    <col min="5628" max="5628" width="9.140625" style="198"/>
    <col min="5629" max="5629" width="14.7109375" style="198" customWidth="1"/>
    <col min="5630" max="5630" width="12" style="198" customWidth="1"/>
    <col min="5631" max="5631" width="9.140625" style="198"/>
    <col min="5632" max="5632" width="10.42578125" style="198" bestFit="1" customWidth="1"/>
    <col min="5633" max="5633" width="21.7109375" style="198" bestFit="1" customWidth="1"/>
    <col min="5634" max="5634" width="22" style="198" bestFit="1" customWidth="1"/>
    <col min="5635" max="5635" width="14.42578125" style="198" customWidth="1"/>
    <col min="5636" max="5636" width="16.42578125" style="198" customWidth="1"/>
    <col min="5637" max="5882" width="9.140625" style="198"/>
    <col min="5883" max="5883" width="21.85546875" style="198" customWidth="1"/>
    <col min="5884" max="5884" width="9.140625" style="198"/>
    <col min="5885" max="5885" width="14.7109375" style="198" customWidth="1"/>
    <col min="5886" max="5886" width="12" style="198" customWidth="1"/>
    <col min="5887" max="5887" width="9.140625" style="198"/>
    <col min="5888" max="5888" width="10.42578125" style="198" bestFit="1" customWidth="1"/>
    <col min="5889" max="5889" width="21.7109375" style="198" bestFit="1" customWidth="1"/>
    <col min="5890" max="5890" width="22" style="198" bestFit="1" customWidth="1"/>
    <col min="5891" max="5891" width="14.42578125" style="198" customWidth="1"/>
    <col min="5892" max="5892" width="16.42578125" style="198" customWidth="1"/>
    <col min="5893" max="6138" width="9.140625" style="198"/>
    <col min="6139" max="6139" width="21.85546875" style="198" customWidth="1"/>
    <col min="6140" max="6140" width="9.140625" style="198"/>
    <col min="6141" max="6141" width="14.7109375" style="198" customWidth="1"/>
    <col min="6142" max="6142" width="12" style="198" customWidth="1"/>
    <col min="6143" max="6143" width="9.140625" style="198"/>
    <col min="6144" max="6144" width="10.42578125" style="198" bestFit="1" customWidth="1"/>
    <col min="6145" max="6145" width="21.7109375" style="198" bestFit="1" customWidth="1"/>
    <col min="6146" max="6146" width="22" style="198" bestFit="1" customWidth="1"/>
    <col min="6147" max="6147" width="14.42578125" style="198" customWidth="1"/>
    <col min="6148" max="6148" width="16.42578125" style="198" customWidth="1"/>
    <col min="6149" max="6394" width="9.140625" style="198"/>
    <col min="6395" max="6395" width="21.85546875" style="198" customWidth="1"/>
    <col min="6396" max="6396" width="9.140625" style="198"/>
    <col min="6397" max="6397" width="14.7109375" style="198" customWidth="1"/>
    <col min="6398" max="6398" width="12" style="198" customWidth="1"/>
    <col min="6399" max="6399" width="9.140625" style="198"/>
    <col min="6400" max="6400" width="10.42578125" style="198" bestFit="1" customWidth="1"/>
    <col min="6401" max="6401" width="21.7109375" style="198" bestFit="1" customWidth="1"/>
    <col min="6402" max="6402" width="22" style="198" bestFit="1" customWidth="1"/>
    <col min="6403" max="6403" width="14.42578125" style="198" customWidth="1"/>
    <col min="6404" max="6404" width="16.42578125" style="198" customWidth="1"/>
    <col min="6405" max="6650" width="9.140625" style="198"/>
    <col min="6651" max="6651" width="21.85546875" style="198" customWidth="1"/>
    <col min="6652" max="6652" width="9.140625" style="198"/>
    <col min="6653" max="6653" width="14.7109375" style="198" customWidth="1"/>
    <col min="6654" max="6654" width="12" style="198" customWidth="1"/>
    <col min="6655" max="6655" width="9.140625" style="198"/>
    <col min="6656" max="6656" width="10.42578125" style="198" bestFit="1" customWidth="1"/>
    <col min="6657" max="6657" width="21.7109375" style="198" bestFit="1" customWidth="1"/>
    <col min="6658" max="6658" width="22" style="198" bestFit="1" customWidth="1"/>
    <col min="6659" max="6659" width="14.42578125" style="198" customWidth="1"/>
    <col min="6660" max="6660" width="16.42578125" style="198" customWidth="1"/>
    <col min="6661" max="6906" width="9.140625" style="198"/>
    <col min="6907" max="6907" width="21.85546875" style="198" customWidth="1"/>
    <col min="6908" max="6908" width="9.140625" style="198"/>
    <col min="6909" max="6909" width="14.7109375" style="198" customWidth="1"/>
    <col min="6910" max="6910" width="12" style="198" customWidth="1"/>
    <col min="6911" max="6911" width="9.140625" style="198"/>
    <col min="6912" max="6912" width="10.42578125" style="198" bestFit="1" customWidth="1"/>
    <col min="6913" max="6913" width="21.7109375" style="198" bestFit="1" customWidth="1"/>
    <col min="6914" max="6914" width="22" style="198" bestFit="1" customWidth="1"/>
    <col min="6915" max="6915" width="14.42578125" style="198" customWidth="1"/>
    <col min="6916" max="6916" width="16.42578125" style="198" customWidth="1"/>
    <col min="6917" max="7162" width="9.140625" style="198"/>
    <col min="7163" max="7163" width="21.85546875" style="198" customWidth="1"/>
    <col min="7164" max="7164" width="9.140625" style="198"/>
    <col min="7165" max="7165" width="14.7109375" style="198" customWidth="1"/>
    <col min="7166" max="7166" width="12" style="198" customWidth="1"/>
    <col min="7167" max="7167" width="9.140625" style="198"/>
    <col min="7168" max="7168" width="10.42578125" style="198" bestFit="1" customWidth="1"/>
    <col min="7169" max="7169" width="21.7109375" style="198" bestFit="1" customWidth="1"/>
    <col min="7170" max="7170" width="22" style="198" bestFit="1" customWidth="1"/>
    <col min="7171" max="7171" width="14.42578125" style="198" customWidth="1"/>
    <col min="7172" max="7172" width="16.42578125" style="198" customWidth="1"/>
    <col min="7173" max="7418" width="9.140625" style="198"/>
    <col min="7419" max="7419" width="21.85546875" style="198" customWidth="1"/>
    <col min="7420" max="7420" width="9.140625" style="198"/>
    <col min="7421" max="7421" width="14.7109375" style="198" customWidth="1"/>
    <col min="7422" max="7422" width="12" style="198" customWidth="1"/>
    <col min="7423" max="7423" width="9.140625" style="198"/>
    <col min="7424" max="7424" width="10.42578125" style="198" bestFit="1" customWidth="1"/>
    <col min="7425" max="7425" width="21.7109375" style="198" bestFit="1" customWidth="1"/>
    <col min="7426" max="7426" width="22" style="198" bestFit="1" customWidth="1"/>
    <col min="7427" max="7427" width="14.42578125" style="198" customWidth="1"/>
    <col min="7428" max="7428" width="16.42578125" style="198" customWidth="1"/>
    <col min="7429" max="7674" width="9.140625" style="198"/>
    <col min="7675" max="7675" width="21.85546875" style="198" customWidth="1"/>
    <col min="7676" max="7676" width="9.140625" style="198"/>
    <col min="7677" max="7677" width="14.7109375" style="198" customWidth="1"/>
    <col min="7678" max="7678" width="12" style="198" customWidth="1"/>
    <col min="7679" max="7679" width="9.140625" style="198"/>
    <col min="7680" max="7680" width="10.42578125" style="198" bestFit="1" customWidth="1"/>
    <col min="7681" max="7681" width="21.7109375" style="198" bestFit="1" customWidth="1"/>
    <col min="7682" max="7682" width="22" style="198" bestFit="1" customWidth="1"/>
    <col min="7683" max="7683" width="14.42578125" style="198" customWidth="1"/>
    <col min="7684" max="7684" width="16.42578125" style="198" customWidth="1"/>
    <col min="7685" max="7930" width="9.140625" style="198"/>
    <col min="7931" max="7931" width="21.85546875" style="198" customWidth="1"/>
    <col min="7932" max="7932" width="9.140625" style="198"/>
    <col min="7933" max="7933" width="14.7109375" style="198" customWidth="1"/>
    <col min="7934" max="7934" width="12" style="198" customWidth="1"/>
    <col min="7935" max="7935" width="9.140625" style="198"/>
    <col min="7936" max="7936" width="10.42578125" style="198" bestFit="1" customWidth="1"/>
    <col min="7937" max="7937" width="21.7109375" style="198" bestFit="1" customWidth="1"/>
    <col min="7938" max="7938" width="22" style="198" bestFit="1" customWidth="1"/>
    <col min="7939" max="7939" width="14.42578125" style="198" customWidth="1"/>
    <col min="7940" max="7940" width="16.42578125" style="198" customWidth="1"/>
    <col min="7941" max="8186" width="9.140625" style="198"/>
    <col min="8187" max="8187" width="21.85546875" style="198" customWidth="1"/>
    <col min="8188" max="8188" width="9.140625" style="198"/>
    <col min="8189" max="8189" width="14.7109375" style="198" customWidth="1"/>
    <col min="8190" max="8190" width="12" style="198" customWidth="1"/>
    <col min="8191" max="8191" width="9.140625" style="198"/>
    <col min="8192" max="8192" width="10.42578125" style="198" bestFit="1" customWidth="1"/>
    <col min="8193" max="8193" width="21.7109375" style="198" bestFit="1" customWidth="1"/>
    <col min="8194" max="8194" width="22" style="198" bestFit="1" customWidth="1"/>
    <col min="8195" max="8195" width="14.42578125" style="198" customWidth="1"/>
    <col min="8196" max="8196" width="16.42578125" style="198" customWidth="1"/>
    <col min="8197" max="8442" width="9.140625" style="198"/>
    <col min="8443" max="8443" width="21.85546875" style="198" customWidth="1"/>
    <col min="8444" max="8444" width="9.140625" style="198"/>
    <col min="8445" max="8445" width="14.7109375" style="198" customWidth="1"/>
    <col min="8446" max="8446" width="12" style="198" customWidth="1"/>
    <col min="8447" max="8447" width="9.140625" style="198"/>
    <col min="8448" max="8448" width="10.42578125" style="198" bestFit="1" customWidth="1"/>
    <col min="8449" max="8449" width="21.7109375" style="198" bestFit="1" customWidth="1"/>
    <col min="8450" max="8450" width="22" style="198" bestFit="1" customWidth="1"/>
    <col min="8451" max="8451" width="14.42578125" style="198" customWidth="1"/>
    <col min="8452" max="8452" width="16.42578125" style="198" customWidth="1"/>
    <col min="8453" max="8698" width="9.140625" style="198"/>
    <col min="8699" max="8699" width="21.85546875" style="198" customWidth="1"/>
    <col min="8700" max="8700" width="9.140625" style="198"/>
    <col min="8701" max="8701" width="14.7109375" style="198" customWidth="1"/>
    <col min="8702" max="8702" width="12" style="198" customWidth="1"/>
    <col min="8703" max="8703" width="9.140625" style="198"/>
    <col min="8704" max="8704" width="10.42578125" style="198" bestFit="1" customWidth="1"/>
    <col min="8705" max="8705" width="21.7109375" style="198" bestFit="1" customWidth="1"/>
    <col min="8706" max="8706" width="22" style="198" bestFit="1" customWidth="1"/>
    <col min="8707" max="8707" width="14.42578125" style="198" customWidth="1"/>
    <col min="8708" max="8708" width="16.42578125" style="198" customWidth="1"/>
    <col min="8709" max="8954" width="9.140625" style="198"/>
    <col min="8955" max="8955" width="21.85546875" style="198" customWidth="1"/>
    <col min="8956" max="8956" width="9.140625" style="198"/>
    <col min="8957" max="8957" width="14.7109375" style="198" customWidth="1"/>
    <col min="8958" max="8958" width="12" style="198" customWidth="1"/>
    <col min="8959" max="8959" width="9.140625" style="198"/>
    <col min="8960" max="8960" width="10.42578125" style="198" bestFit="1" customWidth="1"/>
    <col min="8961" max="8961" width="21.7109375" style="198" bestFit="1" customWidth="1"/>
    <col min="8962" max="8962" width="22" style="198" bestFit="1" customWidth="1"/>
    <col min="8963" max="8963" width="14.42578125" style="198" customWidth="1"/>
    <col min="8964" max="8964" width="16.42578125" style="198" customWidth="1"/>
    <col min="8965" max="9210" width="9.140625" style="198"/>
    <col min="9211" max="9211" width="21.85546875" style="198" customWidth="1"/>
    <col min="9212" max="9212" width="9.140625" style="198"/>
    <col min="9213" max="9213" width="14.7109375" style="198" customWidth="1"/>
    <col min="9214" max="9214" width="12" style="198" customWidth="1"/>
    <col min="9215" max="9215" width="9.140625" style="198"/>
    <col min="9216" max="9216" width="10.42578125" style="198" bestFit="1" customWidth="1"/>
    <col min="9217" max="9217" width="21.7109375" style="198" bestFit="1" customWidth="1"/>
    <col min="9218" max="9218" width="22" style="198" bestFit="1" customWidth="1"/>
    <col min="9219" max="9219" width="14.42578125" style="198" customWidth="1"/>
    <col min="9220" max="9220" width="16.42578125" style="198" customWidth="1"/>
    <col min="9221" max="9466" width="9.140625" style="198"/>
    <col min="9467" max="9467" width="21.85546875" style="198" customWidth="1"/>
    <col min="9468" max="9468" width="9.140625" style="198"/>
    <col min="9469" max="9469" width="14.7109375" style="198" customWidth="1"/>
    <col min="9470" max="9470" width="12" style="198" customWidth="1"/>
    <col min="9471" max="9471" width="9.140625" style="198"/>
    <col min="9472" max="9472" width="10.42578125" style="198" bestFit="1" customWidth="1"/>
    <col min="9473" max="9473" width="21.7109375" style="198" bestFit="1" customWidth="1"/>
    <col min="9474" max="9474" width="22" style="198" bestFit="1" customWidth="1"/>
    <col min="9475" max="9475" width="14.42578125" style="198" customWidth="1"/>
    <col min="9476" max="9476" width="16.42578125" style="198" customWidth="1"/>
    <col min="9477" max="9722" width="9.140625" style="198"/>
    <col min="9723" max="9723" width="21.85546875" style="198" customWidth="1"/>
    <col min="9724" max="9724" width="9.140625" style="198"/>
    <col min="9725" max="9725" width="14.7109375" style="198" customWidth="1"/>
    <col min="9726" max="9726" width="12" style="198" customWidth="1"/>
    <col min="9727" max="9727" width="9.140625" style="198"/>
    <col min="9728" max="9728" width="10.42578125" style="198" bestFit="1" customWidth="1"/>
    <col min="9729" max="9729" width="21.7109375" style="198" bestFit="1" customWidth="1"/>
    <col min="9730" max="9730" width="22" style="198" bestFit="1" customWidth="1"/>
    <col min="9731" max="9731" width="14.42578125" style="198" customWidth="1"/>
    <col min="9732" max="9732" width="16.42578125" style="198" customWidth="1"/>
    <col min="9733" max="9978" width="9.140625" style="198"/>
    <col min="9979" max="9979" width="21.85546875" style="198" customWidth="1"/>
    <col min="9980" max="9980" width="9.140625" style="198"/>
    <col min="9981" max="9981" width="14.7109375" style="198" customWidth="1"/>
    <col min="9982" max="9982" width="12" style="198" customWidth="1"/>
    <col min="9983" max="9983" width="9.140625" style="198"/>
    <col min="9984" max="9984" width="10.42578125" style="198" bestFit="1" customWidth="1"/>
    <col min="9985" max="9985" width="21.7109375" style="198" bestFit="1" customWidth="1"/>
    <col min="9986" max="9986" width="22" style="198" bestFit="1" customWidth="1"/>
    <col min="9987" max="9987" width="14.42578125" style="198" customWidth="1"/>
    <col min="9988" max="9988" width="16.42578125" style="198" customWidth="1"/>
    <col min="9989" max="10234" width="9.140625" style="198"/>
    <col min="10235" max="10235" width="21.85546875" style="198" customWidth="1"/>
    <col min="10236" max="10236" width="9.140625" style="198"/>
    <col min="10237" max="10237" width="14.7109375" style="198" customWidth="1"/>
    <col min="10238" max="10238" width="12" style="198" customWidth="1"/>
    <col min="10239" max="10239" width="9.140625" style="198"/>
    <col min="10240" max="10240" width="10.42578125" style="198" bestFit="1" customWidth="1"/>
    <col min="10241" max="10241" width="21.7109375" style="198" bestFit="1" customWidth="1"/>
    <col min="10242" max="10242" width="22" style="198" bestFit="1" customWidth="1"/>
    <col min="10243" max="10243" width="14.42578125" style="198" customWidth="1"/>
    <col min="10244" max="10244" width="16.42578125" style="198" customWidth="1"/>
    <col min="10245" max="10490" width="9.140625" style="198"/>
    <col min="10491" max="10491" width="21.85546875" style="198" customWidth="1"/>
    <col min="10492" max="10492" width="9.140625" style="198"/>
    <col min="10493" max="10493" width="14.7109375" style="198" customWidth="1"/>
    <col min="10494" max="10494" width="12" style="198" customWidth="1"/>
    <col min="10495" max="10495" width="9.140625" style="198"/>
    <col min="10496" max="10496" width="10.42578125" style="198" bestFit="1" customWidth="1"/>
    <col min="10497" max="10497" width="21.7109375" style="198" bestFit="1" customWidth="1"/>
    <col min="10498" max="10498" width="22" style="198" bestFit="1" customWidth="1"/>
    <col min="10499" max="10499" width="14.42578125" style="198" customWidth="1"/>
    <col min="10500" max="10500" width="16.42578125" style="198" customWidth="1"/>
    <col min="10501" max="10746" width="9.140625" style="198"/>
    <col min="10747" max="10747" width="21.85546875" style="198" customWidth="1"/>
    <col min="10748" max="10748" width="9.140625" style="198"/>
    <col min="10749" max="10749" width="14.7109375" style="198" customWidth="1"/>
    <col min="10750" max="10750" width="12" style="198" customWidth="1"/>
    <col min="10751" max="10751" width="9.140625" style="198"/>
    <col min="10752" max="10752" width="10.42578125" style="198" bestFit="1" customWidth="1"/>
    <col min="10753" max="10753" width="21.7109375" style="198" bestFit="1" customWidth="1"/>
    <col min="10754" max="10754" width="22" style="198" bestFit="1" customWidth="1"/>
    <col min="10755" max="10755" width="14.42578125" style="198" customWidth="1"/>
    <col min="10756" max="10756" width="16.42578125" style="198" customWidth="1"/>
    <col min="10757" max="11002" width="9.140625" style="198"/>
    <col min="11003" max="11003" width="21.85546875" style="198" customWidth="1"/>
    <col min="11004" max="11004" width="9.140625" style="198"/>
    <col min="11005" max="11005" width="14.7109375" style="198" customWidth="1"/>
    <col min="11006" max="11006" width="12" style="198" customWidth="1"/>
    <col min="11007" max="11007" width="9.140625" style="198"/>
    <col min="11008" max="11008" width="10.42578125" style="198" bestFit="1" customWidth="1"/>
    <col min="11009" max="11009" width="21.7109375" style="198" bestFit="1" customWidth="1"/>
    <col min="11010" max="11010" width="22" style="198" bestFit="1" customWidth="1"/>
    <col min="11011" max="11011" width="14.42578125" style="198" customWidth="1"/>
    <col min="11012" max="11012" width="16.42578125" style="198" customWidth="1"/>
    <col min="11013" max="11258" width="9.140625" style="198"/>
    <col min="11259" max="11259" width="21.85546875" style="198" customWidth="1"/>
    <col min="11260" max="11260" width="9.140625" style="198"/>
    <col min="11261" max="11261" width="14.7109375" style="198" customWidth="1"/>
    <col min="11262" max="11262" width="12" style="198" customWidth="1"/>
    <col min="11263" max="11263" width="9.140625" style="198"/>
    <col min="11264" max="11264" width="10.42578125" style="198" bestFit="1" customWidth="1"/>
    <col min="11265" max="11265" width="21.7109375" style="198" bestFit="1" customWidth="1"/>
    <col min="11266" max="11266" width="22" style="198" bestFit="1" customWidth="1"/>
    <col min="11267" max="11267" width="14.42578125" style="198" customWidth="1"/>
    <col min="11268" max="11268" width="16.42578125" style="198" customWidth="1"/>
    <col min="11269" max="11514" width="9.140625" style="198"/>
    <col min="11515" max="11515" width="21.85546875" style="198" customWidth="1"/>
    <col min="11516" max="11516" width="9.140625" style="198"/>
    <col min="11517" max="11517" width="14.7109375" style="198" customWidth="1"/>
    <col min="11518" max="11518" width="12" style="198" customWidth="1"/>
    <col min="11519" max="11519" width="9.140625" style="198"/>
    <col min="11520" max="11520" width="10.42578125" style="198" bestFit="1" customWidth="1"/>
    <col min="11521" max="11521" width="21.7109375" style="198" bestFit="1" customWidth="1"/>
    <col min="11522" max="11522" width="22" style="198" bestFit="1" customWidth="1"/>
    <col min="11523" max="11523" width="14.42578125" style="198" customWidth="1"/>
    <col min="11524" max="11524" width="16.42578125" style="198" customWidth="1"/>
    <col min="11525" max="11770" width="9.140625" style="198"/>
    <col min="11771" max="11771" width="21.85546875" style="198" customWidth="1"/>
    <col min="11772" max="11772" width="9.140625" style="198"/>
    <col min="11773" max="11773" width="14.7109375" style="198" customWidth="1"/>
    <col min="11774" max="11774" width="12" style="198" customWidth="1"/>
    <col min="11775" max="11775" width="9.140625" style="198"/>
    <col min="11776" max="11776" width="10.42578125" style="198" bestFit="1" customWidth="1"/>
    <col min="11777" max="11777" width="21.7109375" style="198" bestFit="1" customWidth="1"/>
    <col min="11778" max="11778" width="22" style="198" bestFit="1" customWidth="1"/>
    <col min="11779" max="11779" width="14.42578125" style="198" customWidth="1"/>
    <col min="11780" max="11780" width="16.42578125" style="198" customWidth="1"/>
    <col min="11781" max="12026" width="9.140625" style="198"/>
    <col min="12027" max="12027" width="21.85546875" style="198" customWidth="1"/>
    <col min="12028" max="12028" width="9.140625" style="198"/>
    <col min="12029" max="12029" width="14.7109375" style="198" customWidth="1"/>
    <col min="12030" max="12030" width="12" style="198" customWidth="1"/>
    <col min="12031" max="12031" width="9.140625" style="198"/>
    <col min="12032" max="12032" width="10.42578125" style="198" bestFit="1" customWidth="1"/>
    <col min="12033" max="12033" width="21.7109375" style="198" bestFit="1" customWidth="1"/>
    <col min="12034" max="12034" width="22" style="198" bestFit="1" customWidth="1"/>
    <col min="12035" max="12035" width="14.42578125" style="198" customWidth="1"/>
    <col min="12036" max="12036" width="16.42578125" style="198" customWidth="1"/>
    <col min="12037" max="12282" width="9.140625" style="198"/>
    <col min="12283" max="12283" width="21.85546875" style="198" customWidth="1"/>
    <col min="12284" max="12284" width="9.140625" style="198"/>
    <col min="12285" max="12285" width="14.7109375" style="198" customWidth="1"/>
    <col min="12286" max="12286" width="12" style="198" customWidth="1"/>
    <col min="12287" max="12287" width="9.140625" style="198"/>
    <col min="12288" max="12288" width="10.42578125" style="198" bestFit="1" customWidth="1"/>
    <col min="12289" max="12289" width="21.7109375" style="198" bestFit="1" customWidth="1"/>
    <col min="12290" max="12290" width="22" style="198" bestFit="1" customWidth="1"/>
    <col min="12291" max="12291" width="14.42578125" style="198" customWidth="1"/>
    <col min="12292" max="12292" width="16.42578125" style="198" customWidth="1"/>
    <col min="12293" max="12538" width="9.140625" style="198"/>
    <col min="12539" max="12539" width="21.85546875" style="198" customWidth="1"/>
    <col min="12540" max="12540" width="9.140625" style="198"/>
    <col min="12541" max="12541" width="14.7109375" style="198" customWidth="1"/>
    <col min="12542" max="12542" width="12" style="198" customWidth="1"/>
    <col min="12543" max="12543" width="9.140625" style="198"/>
    <col min="12544" max="12544" width="10.42578125" style="198" bestFit="1" customWidth="1"/>
    <col min="12545" max="12545" width="21.7109375" style="198" bestFit="1" customWidth="1"/>
    <col min="12546" max="12546" width="22" style="198" bestFit="1" customWidth="1"/>
    <col min="12547" max="12547" width="14.42578125" style="198" customWidth="1"/>
    <col min="12548" max="12548" width="16.42578125" style="198" customWidth="1"/>
    <col min="12549" max="12794" width="9.140625" style="198"/>
    <col min="12795" max="12795" width="21.85546875" style="198" customWidth="1"/>
    <col min="12796" max="12796" width="9.140625" style="198"/>
    <col min="12797" max="12797" width="14.7109375" style="198" customWidth="1"/>
    <col min="12798" max="12798" width="12" style="198" customWidth="1"/>
    <col min="12799" max="12799" width="9.140625" style="198"/>
    <col min="12800" max="12800" width="10.42578125" style="198" bestFit="1" customWidth="1"/>
    <col min="12801" max="12801" width="21.7109375" style="198" bestFit="1" customWidth="1"/>
    <col min="12802" max="12802" width="22" style="198" bestFit="1" customWidth="1"/>
    <col min="12803" max="12803" width="14.42578125" style="198" customWidth="1"/>
    <col min="12804" max="12804" width="16.42578125" style="198" customWidth="1"/>
    <col min="12805" max="13050" width="9.140625" style="198"/>
    <col min="13051" max="13051" width="21.85546875" style="198" customWidth="1"/>
    <col min="13052" max="13052" width="9.140625" style="198"/>
    <col min="13053" max="13053" width="14.7109375" style="198" customWidth="1"/>
    <col min="13054" max="13054" width="12" style="198" customWidth="1"/>
    <col min="13055" max="13055" width="9.140625" style="198"/>
    <col min="13056" max="13056" width="10.42578125" style="198" bestFit="1" customWidth="1"/>
    <col min="13057" max="13057" width="21.7109375" style="198" bestFit="1" customWidth="1"/>
    <col min="13058" max="13058" width="22" style="198" bestFit="1" customWidth="1"/>
    <col min="13059" max="13059" width="14.42578125" style="198" customWidth="1"/>
    <col min="13060" max="13060" width="16.42578125" style="198" customWidth="1"/>
    <col min="13061" max="13306" width="9.140625" style="198"/>
    <col min="13307" max="13307" width="21.85546875" style="198" customWidth="1"/>
    <col min="13308" max="13308" width="9.140625" style="198"/>
    <col min="13309" max="13309" width="14.7109375" style="198" customWidth="1"/>
    <col min="13310" max="13310" width="12" style="198" customWidth="1"/>
    <col min="13311" max="13311" width="9.140625" style="198"/>
    <col min="13312" max="13312" width="10.42578125" style="198" bestFit="1" customWidth="1"/>
    <col min="13313" max="13313" width="21.7109375" style="198" bestFit="1" customWidth="1"/>
    <col min="13314" max="13314" width="22" style="198" bestFit="1" customWidth="1"/>
    <col min="13315" max="13315" width="14.42578125" style="198" customWidth="1"/>
    <col min="13316" max="13316" width="16.42578125" style="198" customWidth="1"/>
    <col min="13317" max="13562" width="9.140625" style="198"/>
    <col min="13563" max="13563" width="21.85546875" style="198" customWidth="1"/>
    <col min="13564" max="13564" width="9.140625" style="198"/>
    <col min="13565" max="13565" width="14.7109375" style="198" customWidth="1"/>
    <col min="13566" max="13566" width="12" style="198" customWidth="1"/>
    <col min="13567" max="13567" width="9.140625" style="198"/>
    <col min="13568" max="13568" width="10.42578125" style="198" bestFit="1" customWidth="1"/>
    <col min="13569" max="13569" width="21.7109375" style="198" bestFit="1" customWidth="1"/>
    <col min="13570" max="13570" width="22" style="198" bestFit="1" customWidth="1"/>
    <col min="13571" max="13571" width="14.42578125" style="198" customWidth="1"/>
    <col min="13572" max="13572" width="16.42578125" style="198" customWidth="1"/>
    <col min="13573" max="13818" width="9.140625" style="198"/>
    <col min="13819" max="13819" width="21.85546875" style="198" customWidth="1"/>
    <col min="13820" max="13820" width="9.140625" style="198"/>
    <col min="13821" max="13821" width="14.7109375" style="198" customWidth="1"/>
    <col min="13822" max="13822" width="12" style="198" customWidth="1"/>
    <col min="13823" max="13823" width="9.140625" style="198"/>
    <col min="13824" max="13824" width="10.42578125" style="198" bestFit="1" customWidth="1"/>
    <col min="13825" max="13825" width="21.7109375" style="198" bestFit="1" customWidth="1"/>
    <col min="13826" max="13826" width="22" style="198" bestFit="1" customWidth="1"/>
    <col min="13827" max="13827" width="14.42578125" style="198" customWidth="1"/>
    <col min="13828" max="13828" width="16.42578125" style="198" customWidth="1"/>
    <col min="13829" max="14074" width="9.140625" style="198"/>
    <col min="14075" max="14075" width="21.85546875" style="198" customWidth="1"/>
    <col min="14076" max="14076" width="9.140625" style="198"/>
    <col min="14077" max="14077" width="14.7109375" style="198" customWidth="1"/>
    <col min="14078" max="14078" width="12" style="198" customWidth="1"/>
    <col min="14079" max="14079" width="9.140625" style="198"/>
    <col min="14080" max="14080" width="10.42578125" style="198" bestFit="1" customWidth="1"/>
    <col min="14081" max="14081" width="21.7109375" style="198" bestFit="1" customWidth="1"/>
    <col min="14082" max="14082" width="22" style="198" bestFit="1" customWidth="1"/>
    <col min="14083" max="14083" width="14.42578125" style="198" customWidth="1"/>
    <col min="14084" max="14084" width="16.42578125" style="198" customWidth="1"/>
    <col min="14085" max="14330" width="9.140625" style="198"/>
    <col min="14331" max="14331" width="21.85546875" style="198" customWidth="1"/>
    <col min="14332" max="14332" width="9.140625" style="198"/>
    <col min="14333" max="14333" width="14.7109375" style="198" customWidth="1"/>
    <col min="14334" max="14334" width="12" style="198" customWidth="1"/>
    <col min="14335" max="14335" width="9.140625" style="198"/>
    <col min="14336" max="14336" width="10.42578125" style="198" bestFit="1" customWidth="1"/>
    <col min="14337" max="14337" width="21.7109375" style="198" bestFit="1" customWidth="1"/>
    <col min="14338" max="14338" width="22" style="198" bestFit="1" customWidth="1"/>
    <col min="14339" max="14339" width="14.42578125" style="198" customWidth="1"/>
    <col min="14340" max="14340" width="16.42578125" style="198" customWidth="1"/>
    <col min="14341" max="14586" width="9.140625" style="198"/>
    <col min="14587" max="14587" width="21.85546875" style="198" customWidth="1"/>
    <col min="14588" max="14588" width="9.140625" style="198"/>
    <col min="14589" max="14589" width="14.7109375" style="198" customWidth="1"/>
    <col min="14590" max="14590" width="12" style="198" customWidth="1"/>
    <col min="14591" max="14591" width="9.140625" style="198"/>
    <col min="14592" max="14592" width="10.42578125" style="198" bestFit="1" customWidth="1"/>
    <col min="14593" max="14593" width="21.7109375" style="198" bestFit="1" customWidth="1"/>
    <col min="14594" max="14594" width="22" style="198" bestFit="1" customWidth="1"/>
    <col min="14595" max="14595" width="14.42578125" style="198" customWidth="1"/>
    <col min="14596" max="14596" width="16.42578125" style="198" customWidth="1"/>
    <col min="14597" max="14842" width="9.140625" style="198"/>
    <col min="14843" max="14843" width="21.85546875" style="198" customWidth="1"/>
    <col min="14844" max="14844" width="9.140625" style="198"/>
    <col min="14845" max="14845" width="14.7109375" style="198" customWidth="1"/>
    <col min="14846" max="14846" width="12" style="198" customWidth="1"/>
    <col min="14847" max="14847" width="9.140625" style="198"/>
    <col min="14848" max="14848" width="10.42578125" style="198" bestFit="1" customWidth="1"/>
    <col min="14849" max="14849" width="21.7109375" style="198" bestFit="1" customWidth="1"/>
    <col min="14850" max="14850" width="22" style="198" bestFit="1" customWidth="1"/>
    <col min="14851" max="14851" width="14.42578125" style="198" customWidth="1"/>
    <col min="14852" max="14852" width="16.42578125" style="198" customWidth="1"/>
    <col min="14853" max="15098" width="9.140625" style="198"/>
    <col min="15099" max="15099" width="21.85546875" style="198" customWidth="1"/>
    <col min="15100" max="15100" width="9.140625" style="198"/>
    <col min="15101" max="15101" width="14.7109375" style="198" customWidth="1"/>
    <col min="15102" max="15102" width="12" style="198" customWidth="1"/>
    <col min="15103" max="15103" width="9.140625" style="198"/>
    <col min="15104" max="15104" width="10.42578125" style="198" bestFit="1" customWidth="1"/>
    <col min="15105" max="15105" width="21.7109375" style="198" bestFit="1" customWidth="1"/>
    <col min="15106" max="15106" width="22" style="198" bestFit="1" customWidth="1"/>
    <col min="15107" max="15107" width="14.42578125" style="198" customWidth="1"/>
    <col min="15108" max="15108" width="16.42578125" style="198" customWidth="1"/>
    <col min="15109" max="15354" width="9.140625" style="198"/>
    <col min="15355" max="15355" width="21.85546875" style="198" customWidth="1"/>
    <col min="15356" max="15356" width="9.140625" style="198"/>
    <col min="15357" max="15357" width="14.7109375" style="198" customWidth="1"/>
    <col min="15358" max="15358" width="12" style="198" customWidth="1"/>
    <col min="15359" max="15359" width="9.140625" style="198"/>
    <col min="15360" max="15360" width="10.42578125" style="198" bestFit="1" customWidth="1"/>
    <col min="15361" max="15361" width="21.7109375" style="198" bestFit="1" customWidth="1"/>
    <col min="15362" max="15362" width="22" style="198" bestFit="1" customWidth="1"/>
    <col min="15363" max="15363" width="14.42578125" style="198" customWidth="1"/>
    <col min="15364" max="15364" width="16.42578125" style="198" customWidth="1"/>
    <col min="15365" max="15610" width="9.140625" style="198"/>
    <col min="15611" max="15611" width="21.85546875" style="198" customWidth="1"/>
    <col min="15612" max="15612" width="9.140625" style="198"/>
    <col min="15613" max="15613" width="14.7109375" style="198" customWidth="1"/>
    <col min="15614" max="15614" width="12" style="198" customWidth="1"/>
    <col min="15615" max="15615" width="9.140625" style="198"/>
    <col min="15616" max="15616" width="10.42578125" style="198" bestFit="1" customWidth="1"/>
    <col min="15617" max="15617" width="21.7109375" style="198" bestFit="1" customWidth="1"/>
    <col min="15618" max="15618" width="22" style="198" bestFit="1" customWidth="1"/>
    <col min="15619" max="15619" width="14.42578125" style="198" customWidth="1"/>
    <col min="15620" max="15620" width="16.42578125" style="198" customWidth="1"/>
    <col min="15621" max="15866" width="9.140625" style="198"/>
    <col min="15867" max="15867" width="21.85546875" style="198" customWidth="1"/>
    <col min="15868" max="15868" width="9.140625" style="198"/>
    <col min="15869" max="15869" width="14.7109375" style="198" customWidth="1"/>
    <col min="15870" max="15870" width="12" style="198" customWidth="1"/>
    <col min="15871" max="15871" width="9.140625" style="198"/>
    <col min="15872" max="15872" width="10.42578125" style="198" bestFit="1" customWidth="1"/>
    <col min="15873" max="15873" width="21.7109375" style="198" bestFit="1" customWidth="1"/>
    <col min="15874" max="15874" width="22" style="198" bestFit="1" customWidth="1"/>
    <col min="15875" max="15875" width="14.42578125" style="198" customWidth="1"/>
    <col min="15876" max="15876" width="16.42578125" style="198" customWidth="1"/>
    <col min="15877" max="16122" width="9.140625" style="198"/>
    <col min="16123" max="16123" width="21.85546875" style="198" customWidth="1"/>
    <col min="16124" max="16124" width="9.140625" style="198"/>
    <col min="16125" max="16125" width="14.7109375" style="198" customWidth="1"/>
    <col min="16126" max="16126" width="12" style="198" customWidth="1"/>
    <col min="16127" max="16127" width="9.140625" style="198"/>
    <col min="16128" max="16128" width="10.42578125" style="198" bestFit="1" customWidth="1"/>
    <col min="16129" max="16129" width="21.7109375" style="198" bestFit="1" customWidth="1"/>
    <col min="16130" max="16130" width="22" style="198" bestFit="1" customWidth="1"/>
    <col min="16131" max="16131" width="14.42578125" style="198" customWidth="1"/>
    <col min="16132" max="16132" width="16.42578125" style="198" customWidth="1"/>
    <col min="16133" max="16384" width="9.140625" style="198"/>
  </cols>
  <sheetData>
    <row r="2" spans="2:8" ht="20.25">
      <c r="C2" s="195" t="s">
        <v>189</v>
      </c>
      <c r="D2" s="196" t="s">
        <v>240</v>
      </c>
    </row>
    <row r="11" spans="2:8" ht="4.5" customHeight="1">
      <c r="D11" s="197"/>
    </row>
    <row r="12" spans="2:8" ht="14.25" customHeight="1">
      <c r="B12" s="197"/>
      <c r="C12" s="319" t="s">
        <v>190</v>
      </c>
      <c r="D12" s="320"/>
      <c r="G12" s="199" t="s">
        <v>109</v>
      </c>
      <c r="H12" s="200">
        <f>balanceamento!F5*0.01</f>
        <v>3500</v>
      </c>
    </row>
    <row r="13" spans="2:8" ht="15" customHeight="1">
      <c r="B13" s="201" t="s">
        <v>191</v>
      </c>
      <c r="C13" s="202">
        <f>'Família 1'!O25</f>
        <v>955095.82019999996</v>
      </c>
      <c r="D13" s="203">
        <f>C13/$C$13</f>
        <v>1</v>
      </c>
      <c r="G13" s="199" t="s">
        <v>109</v>
      </c>
      <c r="H13" s="204">
        <f>balanceamento!C3</f>
        <v>909.09</v>
      </c>
    </row>
    <row r="14" spans="2:8" ht="9.9499999999999993" customHeight="1">
      <c r="B14" s="252" t="s">
        <v>240</v>
      </c>
      <c r="C14" s="253">
        <f>balanceamento!B5</f>
        <v>111000.01000000001</v>
      </c>
      <c r="D14" s="203">
        <f>C14/$C$13</f>
        <v>0.11621871612500227</v>
      </c>
      <c r="G14" s="205"/>
      <c r="H14" s="205"/>
    </row>
    <row r="15" spans="2:8">
      <c r="B15" s="199" t="s">
        <v>241</v>
      </c>
      <c r="C15" s="206">
        <f>C20*C18</f>
        <v>122.10013310013311</v>
      </c>
      <c r="D15" s="207">
        <f>C15/(('Família 1'!F29*'Família 1'!O27)/'Família 1'!O29)</f>
        <v>5.5440055440055431</v>
      </c>
      <c r="G15" s="205"/>
      <c r="H15" s="205"/>
    </row>
    <row r="16" spans="2:8">
      <c r="B16" s="208" t="s">
        <v>241</v>
      </c>
      <c r="C16" s="209">
        <f>'Família 1'!F29*'Família 1'!O27</f>
        <v>7770.0007000000014</v>
      </c>
      <c r="D16" s="210">
        <f>('Família 1'!F29*'Família 1'!O27)/('Família 1'!F29*'Família 1'!O27)</f>
        <v>1</v>
      </c>
    </row>
    <row r="17" spans="2:5">
      <c r="B17" s="197"/>
      <c r="C17" s="321" t="s">
        <v>192</v>
      </c>
      <c r="D17" s="321"/>
    </row>
    <row r="18" spans="2:5">
      <c r="B18" s="252" t="s">
        <v>193</v>
      </c>
      <c r="C18" s="322">
        <f>balanceamento!C5</f>
        <v>21</v>
      </c>
      <c r="D18" s="322"/>
    </row>
    <row r="19" spans="2:5">
      <c r="B19" s="252" t="s">
        <v>194</v>
      </c>
      <c r="C19" s="323">
        <f>C14/C18</f>
        <v>5285.7147619047628</v>
      </c>
      <c r="D19" s="323"/>
    </row>
    <row r="20" spans="2:5">
      <c r="B20" s="252" t="s">
        <v>194</v>
      </c>
      <c r="C20" s="324">
        <f>balanceamento!D5/balanceamento!C3</f>
        <v>5.814292052387291</v>
      </c>
      <c r="D20" s="324"/>
    </row>
    <row r="21" spans="2:5">
      <c r="B21" s="252" t="s">
        <v>194</v>
      </c>
      <c r="C21" s="325">
        <f>balanceamento!G5</f>
        <v>20350.022183355519</v>
      </c>
      <c r="D21" s="325"/>
    </row>
    <row r="22" spans="2:5">
      <c r="B22" s="211" t="s">
        <v>99</v>
      </c>
      <c r="C22" s="318">
        <f>(((D75*60)/C19))*H13</f>
        <v>219.13296207647352</v>
      </c>
      <c r="D22" s="318"/>
    </row>
    <row r="23" spans="2:5">
      <c r="B23" s="211" t="s">
        <v>99</v>
      </c>
      <c r="C23" s="326">
        <f>(D75*60)/C20</f>
        <v>219.13296207647352</v>
      </c>
      <c r="D23" s="326"/>
    </row>
    <row r="24" spans="2:5">
      <c r="B24" s="211" t="s">
        <v>99</v>
      </c>
      <c r="C24" s="327">
        <f>((G75*60)/C21)*H12</f>
        <v>126.16379405652933</v>
      </c>
      <c r="D24" s="327"/>
    </row>
    <row r="27" spans="2:5">
      <c r="E27" s="213" t="s">
        <v>195</v>
      </c>
    </row>
    <row r="28" spans="2:5">
      <c r="E28" s="213">
        <f>'Família 1'!H28</f>
        <v>0.11621871612500227</v>
      </c>
    </row>
    <row r="29" spans="2:5">
      <c r="E29" s="247">
        <v>0</v>
      </c>
    </row>
    <row r="40" spans="1:22">
      <c r="A40" s="212"/>
    </row>
    <row r="41" spans="1:22" ht="13.5" thickBot="1"/>
    <row r="42" spans="1:22" ht="15" customHeight="1" thickTop="1" thickBot="1">
      <c r="I42" s="247">
        <v>0</v>
      </c>
      <c r="T42" s="346" t="s">
        <v>239</v>
      </c>
      <c r="U42" s="347"/>
      <c r="V42" s="348"/>
    </row>
    <row r="43" spans="1:22" ht="15" customHeight="1" thickTop="1" thickBot="1">
      <c r="T43" s="243"/>
      <c r="V43" s="244"/>
    </row>
    <row r="44" spans="1:22" ht="15" customHeight="1" thickTop="1" thickBot="1">
      <c r="T44" s="342" t="s">
        <v>197</v>
      </c>
      <c r="U44" s="343"/>
      <c r="V44" s="219">
        <v>60</v>
      </c>
    </row>
    <row r="45" spans="1:22" ht="14.25" thickTop="1" thickBot="1">
      <c r="O45" s="215"/>
      <c r="Q45" s="215"/>
      <c r="T45" s="350">
        <v>350000</v>
      </c>
      <c r="U45" s="351"/>
      <c r="V45" s="352"/>
    </row>
    <row r="46" spans="1:22" ht="14.25" thickTop="1" thickBot="1">
      <c r="U46" s="218"/>
      <c r="V46" s="242"/>
    </row>
    <row r="47" spans="1:22" ht="15" customHeight="1" thickTop="1" thickBot="1">
      <c r="R47" s="328" t="s">
        <v>251</v>
      </c>
      <c r="S47" s="329"/>
      <c r="T47" s="344" t="s">
        <v>157</v>
      </c>
      <c r="U47" s="345"/>
      <c r="V47" s="220" t="s">
        <v>198</v>
      </c>
    </row>
    <row r="48" spans="1:22" ht="14.25" thickTop="1" thickBot="1">
      <c r="A48" s="215"/>
      <c r="B48" s="215"/>
      <c r="C48" s="215"/>
      <c r="D48" s="330"/>
      <c r="E48" s="330"/>
      <c r="F48" s="215"/>
      <c r="G48" s="215"/>
      <c r="K48" s="215"/>
      <c r="L48" s="215"/>
      <c r="M48" s="215"/>
      <c r="R48" s="331">
        <f>I49+D49</f>
        <v>0</v>
      </c>
      <c r="S48" s="331"/>
      <c r="T48" s="344">
        <f>T45/(Q73*100)</f>
        <v>1</v>
      </c>
      <c r="U48" s="345"/>
      <c r="V48" s="221">
        <f>'Família 1'!O29-'Família 1'!O28</f>
        <v>75.600000000000023</v>
      </c>
    </row>
    <row r="49" spans="1:26" ht="14.25" thickTop="1" thickBot="1">
      <c r="A49" s="216"/>
      <c r="B49" s="216"/>
      <c r="C49" s="264"/>
      <c r="D49" s="338">
        <f>($C$23*((E29*E28)/(V50)))/(G75*60)</f>
        <v>0</v>
      </c>
      <c r="E49" s="338"/>
      <c r="F49" s="215"/>
      <c r="G49" s="215"/>
      <c r="H49" s="216"/>
      <c r="I49" s="248">
        <f>(C23*((I42*E28)/(T48*Q73)))/(L75*60)</f>
        <v>0</v>
      </c>
      <c r="J49" s="216"/>
      <c r="K49" s="215"/>
      <c r="L49" s="339"/>
      <c r="M49" s="339"/>
      <c r="N49" s="216"/>
      <c r="O49" s="215"/>
      <c r="Q49" s="249"/>
      <c r="R49" s="340" t="s">
        <v>196</v>
      </c>
      <c r="S49" s="340"/>
      <c r="U49" s="218"/>
      <c r="V49" s="245"/>
    </row>
    <row r="50" spans="1:26" ht="14.25" thickTop="1" thickBot="1">
      <c r="C50" s="269">
        <v>30</v>
      </c>
      <c r="F50" s="335">
        <v>933.33</v>
      </c>
      <c r="G50" s="336"/>
      <c r="K50" s="335">
        <v>46.66</v>
      </c>
      <c r="L50" s="337"/>
      <c r="M50" s="336"/>
      <c r="O50" s="335">
        <v>4.8</v>
      </c>
      <c r="P50" s="336"/>
      <c r="R50" s="341">
        <f>C50+F50+K50+O50</f>
        <v>1014.79</v>
      </c>
      <c r="S50" s="341"/>
      <c r="T50" s="353" t="s">
        <v>199</v>
      </c>
      <c r="U50" s="354"/>
      <c r="V50" s="222">
        <f>((tecelagem!F69+tecelagem!F70)*(T45*0.01))/T56</f>
        <v>222.054</v>
      </c>
    </row>
    <row r="51" spans="1:26" ht="14.25" thickTop="1" thickBot="1">
      <c r="U51" s="218"/>
      <c r="V51" s="245"/>
    </row>
    <row r="52" spans="1:26" ht="14.25" thickTop="1" thickBot="1">
      <c r="T52" s="254" t="s">
        <v>200</v>
      </c>
      <c r="U52" s="254" t="s">
        <v>201</v>
      </c>
      <c r="V52" s="254" t="s">
        <v>202</v>
      </c>
    </row>
    <row r="53" spans="1:26" ht="14.25" thickTop="1" thickBot="1">
      <c r="T53" s="255">
        <f>V50*S62</f>
        <v>215.57002320000001</v>
      </c>
      <c r="U53" s="255">
        <f>V50*S63</f>
        <v>3.8637395999999997</v>
      </c>
      <c r="V53" s="255">
        <f>V50*S64</f>
        <v>2.6202372</v>
      </c>
    </row>
    <row r="54" spans="1:26" ht="13.5" thickTop="1"/>
    <row r="55" spans="1:26">
      <c r="T55" s="332" t="s">
        <v>98</v>
      </c>
      <c r="U55" s="332"/>
    </row>
    <row r="56" spans="1:26">
      <c r="T56" s="333">
        <v>3500</v>
      </c>
      <c r="U56" s="333"/>
    </row>
    <row r="60" spans="1:26">
      <c r="Q60" s="334" t="s">
        <v>242</v>
      </c>
      <c r="R60" s="334"/>
      <c r="S60" s="334"/>
    </row>
    <row r="61" spans="1:26" ht="15" customHeight="1">
      <c r="Q61" s="334" t="s">
        <v>243</v>
      </c>
      <c r="R61" s="334"/>
      <c r="S61" s="69" t="s">
        <v>195</v>
      </c>
      <c r="X61" s="217"/>
      <c r="Y61" s="217"/>
      <c r="Z61" s="214"/>
    </row>
    <row r="62" spans="1:26">
      <c r="Q62" s="334" t="s">
        <v>40</v>
      </c>
      <c r="R62" s="334"/>
      <c r="S62" s="256">
        <v>0.9708</v>
      </c>
      <c r="X62" s="217"/>
      <c r="Y62" s="217"/>
      <c r="Z62" s="214"/>
    </row>
    <row r="63" spans="1:26" ht="15" customHeight="1">
      <c r="Q63" s="334" t="s">
        <v>1</v>
      </c>
      <c r="R63" s="334"/>
      <c r="S63" s="256">
        <v>1.7399999999999999E-2</v>
      </c>
      <c r="Z63" s="214"/>
    </row>
    <row r="64" spans="1:26">
      <c r="Q64" s="334" t="s">
        <v>244</v>
      </c>
      <c r="R64" s="334"/>
      <c r="S64" s="256">
        <v>1.18E-2</v>
      </c>
      <c r="Z64" s="214"/>
    </row>
    <row r="65" spans="2:26" ht="9.9499999999999993" customHeight="1">
      <c r="Q65" s="84"/>
      <c r="S65" s="257">
        <f>SUM(S62:S64)</f>
        <v>1</v>
      </c>
      <c r="X65" s="217"/>
      <c r="Z65" s="214"/>
    </row>
    <row r="66" spans="2:26" ht="16.5" customHeight="1">
      <c r="Z66" s="214"/>
    </row>
    <row r="67" spans="2:26">
      <c r="Y67" s="217"/>
      <c r="Z67" s="214"/>
    </row>
    <row r="68" spans="2:26" ht="9.9499999999999993" customHeight="1">
      <c r="X68" s="217"/>
      <c r="Y68" s="217"/>
      <c r="Z68" s="214"/>
    </row>
    <row r="69" spans="2:26" ht="5.25" customHeight="1">
      <c r="X69" s="217"/>
      <c r="Y69" s="217"/>
      <c r="Z69" s="214"/>
    </row>
    <row r="70" spans="2:26">
      <c r="X70" s="223"/>
      <c r="Y70" s="217"/>
      <c r="Z70" s="214"/>
    </row>
    <row r="71" spans="2:26" ht="3" customHeight="1">
      <c r="S71" s="214"/>
      <c r="T71" s="214"/>
      <c r="U71" s="214"/>
      <c r="V71" s="214"/>
      <c r="W71" s="214"/>
      <c r="X71" s="217"/>
      <c r="Y71" s="217"/>
      <c r="Z71" s="214"/>
    </row>
    <row r="72" spans="2:26" ht="12.95" customHeight="1">
      <c r="B72" s="313" t="s">
        <v>250</v>
      </c>
      <c r="C72" s="313"/>
      <c r="D72" s="313"/>
      <c r="E72" s="313" t="s">
        <v>61</v>
      </c>
      <c r="F72" s="313"/>
      <c r="G72" s="313"/>
      <c r="H72" s="313"/>
      <c r="I72" s="313"/>
      <c r="J72" s="313" t="s">
        <v>151</v>
      </c>
      <c r="K72" s="313"/>
      <c r="L72" s="313"/>
      <c r="M72" s="313"/>
      <c r="N72" s="313"/>
      <c r="O72" s="313"/>
      <c r="Q72" s="332" t="s">
        <v>98</v>
      </c>
      <c r="R72" s="332"/>
      <c r="S72" s="214"/>
      <c r="T72" s="214"/>
      <c r="U72" s="214"/>
      <c r="V72" s="214"/>
      <c r="W72" s="214"/>
      <c r="X72" s="217"/>
      <c r="Y72" s="217"/>
      <c r="Z72" s="214"/>
    </row>
    <row r="73" spans="2:26" ht="12.95" customHeight="1">
      <c r="B73" s="317" t="s">
        <v>203</v>
      </c>
      <c r="C73" s="317"/>
      <c r="D73" s="224">
        <f>balanceamento!H13</f>
        <v>21.235050663622093</v>
      </c>
      <c r="E73" s="317" t="s">
        <v>203</v>
      </c>
      <c r="F73" s="317"/>
      <c r="G73" s="314">
        <f>balanceamento!H14</f>
        <v>12.225885751365091</v>
      </c>
      <c r="H73" s="314"/>
      <c r="I73" s="314"/>
      <c r="J73" s="317" t="s">
        <v>203</v>
      </c>
      <c r="K73" s="317"/>
      <c r="L73" s="355">
        <f>balanceamento!H15</f>
        <v>3.6782500295403517</v>
      </c>
      <c r="M73" s="355"/>
      <c r="N73" s="355"/>
      <c r="O73" s="355"/>
      <c r="Q73" s="333">
        <v>3500</v>
      </c>
      <c r="R73" s="333"/>
    </row>
    <row r="74" spans="2:26" ht="12.95" customHeight="1">
      <c r="B74" s="317" t="s">
        <v>204</v>
      </c>
      <c r="C74" s="317"/>
      <c r="D74" s="263">
        <f>balanceamento!D8</f>
        <v>1</v>
      </c>
      <c r="E74" s="349" t="s">
        <v>204</v>
      </c>
      <c r="F74" s="349"/>
      <c r="G74" s="315">
        <f>balanceamento!D9</f>
        <v>8</v>
      </c>
      <c r="H74" s="315"/>
      <c r="I74" s="315"/>
      <c r="J74" s="317" t="s">
        <v>204</v>
      </c>
      <c r="K74" s="317"/>
      <c r="L74" s="356">
        <f>balanceamento!D10</f>
        <v>1</v>
      </c>
      <c r="M74" s="356"/>
      <c r="N74" s="356"/>
      <c r="O74" s="356"/>
    </row>
    <row r="75" spans="2:26" ht="12.95" customHeight="1">
      <c r="B75" s="317" t="s">
        <v>205</v>
      </c>
      <c r="C75" s="317"/>
      <c r="D75" s="224">
        <f>D73</f>
        <v>21.235050663622093</v>
      </c>
      <c r="E75" s="349" t="s">
        <v>205</v>
      </c>
      <c r="F75" s="349"/>
      <c r="G75" s="314">
        <f>G73</f>
        <v>12.225885751365091</v>
      </c>
      <c r="H75" s="314"/>
      <c r="I75" s="314"/>
      <c r="J75" s="317" t="s">
        <v>205</v>
      </c>
      <c r="K75" s="317"/>
      <c r="L75" s="355">
        <f>L73</f>
        <v>3.6782500295403517</v>
      </c>
      <c r="M75" s="355"/>
      <c r="N75" s="355"/>
      <c r="O75" s="355"/>
    </row>
    <row r="76" spans="2:26" ht="12.95" customHeight="1">
      <c r="B76" s="317" t="s">
        <v>245</v>
      </c>
      <c r="C76" s="317"/>
      <c r="D76" s="225">
        <f>$D$14*D75</f>
        <v>2.467910324975537</v>
      </c>
      <c r="E76" s="349" t="s">
        <v>245</v>
      </c>
      <c r="F76" s="349"/>
      <c r="G76" s="316">
        <f>$D$14*G75</f>
        <v>1.4208767455146096</v>
      </c>
      <c r="H76" s="316"/>
      <c r="I76" s="316"/>
      <c r="J76" s="317" t="s">
        <v>245</v>
      </c>
      <c r="K76" s="317"/>
      <c r="L76" s="316">
        <f>$D$14*L75</f>
        <v>0.42748149601993135</v>
      </c>
      <c r="M76" s="316"/>
      <c r="N76" s="316"/>
      <c r="O76" s="316"/>
    </row>
    <row r="77" spans="2:26" ht="12.95" customHeight="1">
      <c r="B77" s="317" t="s">
        <v>245</v>
      </c>
      <c r="C77" s="317"/>
      <c r="D77" s="225">
        <f>$D$14*D75</f>
        <v>2.467910324975537</v>
      </c>
      <c r="E77" s="349" t="s">
        <v>245</v>
      </c>
      <c r="F77" s="349"/>
      <c r="G77" s="316">
        <f>$D$14*G75</f>
        <v>1.4208767455146096</v>
      </c>
      <c r="H77" s="316"/>
      <c r="I77" s="316"/>
      <c r="J77" s="317" t="s">
        <v>245</v>
      </c>
      <c r="K77" s="317"/>
      <c r="L77" s="316">
        <f>$D$14*L75</f>
        <v>0.42748149601993135</v>
      </c>
      <c r="M77" s="316"/>
      <c r="N77" s="316"/>
      <c r="O77" s="316"/>
    </row>
  </sheetData>
  <mergeCells count="62">
    <mergeCell ref="B77:C77"/>
    <mergeCell ref="G77:I77"/>
    <mergeCell ref="L73:O73"/>
    <mergeCell ref="L74:O74"/>
    <mergeCell ref="L75:O75"/>
    <mergeCell ref="L76:O76"/>
    <mergeCell ref="L77:O77"/>
    <mergeCell ref="T44:U44"/>
    <mergeCell ref="T47:U47"/>
    <mergeCell ref="T42:V42"/>
    <mergeCell ref="Q60:S60"/>
    <mergeCell ref="E77:F77"/>
    <mergeCell ref="J77:K77"/>
    <mergeCell ref="E76:F76"/>
    <mergeCell ref="J76:K76"/>
    <mergeCell ref="E75:F75"/>
    <mergeCell ref="J75:K75"/>
    <mergeCell ref="E74:F74"/>
    <mergeCell ref="J74:K74"/>
    <mergeCell ref="T45:V45"/>
    <mergeCell ref="T48:U48"/>
    <mergeCell ref="T50:U50"/>
    <mergeCell ref="Q62:R62"/>
    <mergeCell ref="Q63:R63"/>
    <mergeCell ref="Q64:R64"/>
    <mergeCell ref="D49:E49"/>
    <mergeCell ref="L49:M49"/>
    <mergeCell ref="R49:S49"/>
    <mergeCell ref="R50:S50"/>
    <mergeCell ref="T55:U55"/>
    <mergeCell ref="T56:U56"/>
    <mergeCell ref="Q61:R61"/>
    <mergeCell ref="F50:G50"/>
    <mergeCell ref="K50:M50"/>
    <mergeCell ref="O50:P50"/>
    <mergeCell ref="Q72:R72"/>
    <mergeCell ref="Q73:R73"/>
    <mergeCell ref="E73:F73"/>
    <mergeCell ref="J73:K73"/>
    <mergeCell ref="J72:O72"/>
    <mergeCell ref="C23:D23"/>
    <mergeCell ref="C24:D24"/>
    <mergeCell ref="R47:S47"/>
    <mergeCell ref="D48:E48"/>
    <mergeCell ref="R48:S48"/>
    <mergeCell ref="C22:D22"/>
    <mergeCell ref="C12:D12"/>
    <mergeCell ref="C17:D17"/>
    <mergeCell ref="C18:D18"/>
    <mergeCell ref="C19:D19"/>
    <mergeCell ref="C20:D20"/>
    <mergeCell ref="C21:D21"/>
    <mergeCell ref="B72:D72"/>
    <mergeCell ref="G73:I73"/>
    <mergeCell ref="G74:I74"/>
    <mergeCell ref="G75:I75"/>
    <mergeCell ref="G76:I76"/>
    <mergeCell ref="E72:I72"/>
    <mergeCell ref="B73:C73"/>
    <mergeCell ref="B74:C74"/>
    <mergeCell ref="B75:C75"/>
    <mergeCell ref="B76:C76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Z77"/>
  <sheetViews>
    <sheetView showGridLines="0" workbookViewId="0"/>
  </sheetViews>
  <sheetFormatPr defaultRowHeight="12.75"/>
  <cols>
    <col min="1" max="1" width="21.7109375" style="198" bestFit="1" customWidth="1"/>
    <col min="2" max="2" width="16.28515625" style="198" bestFit="1" customWidth="1"/>
    <col min="3" max="3" width="17" style="198" customWidth="1"/>
    <col min="4" max="4" width="21.28515625" style="198" customWidth="1"/>
    <col min="5" max="5" width="9.7109375" style="198" bestFit="1" customWidth="1"/>
    <col min="6" max="6" width="9.140625" style="198"/>
    <col min="7" max="7" width="8.28515625" style="198" customWidth="1"/>
    <col min="8" max="8" width="13.85546875" style="198" bestFit="1" customWidth="1"/>
    <col min="9" max="15" width="9.140625" style="198"/>
    <col min="16" max="16" width="10" style="198" bestFit="1" customWidth="1"/>
    <col min="17" max="17" width="11.42578125" style="198" bestFit="1" customWidth="1"/>
    <col min="18" max="18" width="11.28515625" style="198" bestFit="1" customWidth="1"/>
    <col min="19" max="19" width="10" style="198" bestFit="1" customWidth="1"/>
    <col min="20" max="20" width="11.42578125" style="198" bestFit="1" customWidth="1"/>
    <col min="21" max="21" width="10.140625" style="198" bestFit="1" customWidth="1"/>
    <col min="22" max="23" width="9.7109375" style="198" bestFit="1" customWidth="1"/>
    <col min="24" max="250" width="9.140625" style="198"/>
    <col min="251" max="251" width="21.85546875" style="198" customWidth="1"/>
    <col min="252" max="252" width="9.140625" style="198"/>
    <col min="253" max="253" width="14.7109375" style="198" customWidth="1"/>
    <col min="254" max="254" width="12" style="198" customWidth="1"/>
    <col min="255" max="255" width="9.140625" style="198"/>
    <col min="256" max="256" width="10.42578125" style="198" bestFit="1" customWidth="1"/>
    <col min="257" max="257" width="21.7109375" style="198" bestFit="1" customWidth="1"/>
    <col min="258" max="258" width="22" style="198" bestFit="1" customWidth="1"/>
    <col min="259" max="259" width="14.42578125" style="198" customWidth="1"/>
    <col min="260" max="260" width="16.42578125" style="198" customWidth="1"/>
    <col min="261" max="506" width="9.140625" style="198"/>
    <col min="507" max="507" width="21.85546875" style="198" customWidth="1"/>
    <col min="508" max="508" width="9.140625" style="198"/>
    <col min="509" max="509" width="14.7109375" style="198" customWidth="1"/>
    <col min="510" max="510" width="12" style="198" customWidth="1"/>
    <col min="511" max="511" width="9.140625" style="198"/>
    <col min="512" max="512" width="10.42578125" style="198" bestFit="1" customWidth="1"/>
    <col min="513" max="513" width="21.7109375" style="198" bestFit="1" customWidth="1"/>
    <col min="514" max="514" width="22" style="198" bestFit="1" customWidth="1"/>
    <col min="515" max="515" width="14.42578125" style="198" customWidth="1"/>
    <col min="516" max="516" width="16.42578125" style="198" customWidth="1"/>
    <col min="517" max="762" width="9.140625" style="198"/>
    <col min="763" max="763" width="21.85546875" style="198" customWidth="1"/>
    <col min="764" max="764" width="9.140625" style="198"/>
    <col min="765" max="765" width="14.7109375" style="198" customWidth="1"/>
    <col min="766" max="766" width="12" style="198" customWidth="1"/>
    <col min="767" max="767" width="9.140625" style="198"/>
    <col min="768" max="768" width="10.42578125" style="198" bestFit="1" customWidth="1"/>
    <col min="769" max="769" width="21.7109375" style="198" bestFit="1" customWidth="1"/>
    <col min="770" max="770" width="22" style="198" bestFit="1" customWidth="1"/>
    <col min="771" max="771" width="14.42578125" style="198" customWidth="1"/>
    <col min="772" max="772" width="16.42578125" style="198" customWidth="1"/>
    <col min="773" max="1018" width="9.140625" style="198"/>
    <col min="1019" max="1019" width="21.85546875" style="198" customWidth="1"/>
    <col min="1020" max="1020" width="9.140625" style="198"/>
    <col min="1021" max="1021" width="14.7109375" style="198" customWidth="1"/>
    <col min="1022" max="1022" width="12" style="198" customWidth="1"/>
    <col min="1023" max="1023" width="9.140625" style="198"/>
    <col min="1024" max="1024" width="10.42578125" style="198" bestFit="1" customWidth="1"/>
    <col min="1025" max="1025" width="21.7109375" style="198" bestFit="1" customWidth="1"/>
    <col min="1026" max="1026" width="22" style="198" bestFit="1" customWidth="1"/>
    <col min="1027" max="1027" width="14.42578125" style="198" customWidth="1"/>
    <col min="1028" max="1028" width="16.42578125" style="198" customWidth="1"/>
    <col min="1029" max="1274" width="9.140625" style="198"/>
    <col min="1275" max="1275" width="21.85546875" style="198" customWidth="1"/>
    <col min="1276" max="1276" width="9.140625" style="198"/>
    <col min="1277" max="1277" width="14.7109375" style="198" customWidth="1"/>
    <col min="1278" max="1278" width="12" style="198" customWidth="1"/>
    <col min="1279" max="1279" width="9.140625" style="198"/>
    <col min="1280" max="1280" width="10.42578125" style="198" bestFit="1" customWidth="1"/>
    <col min="1281" max="1281" width="21.7109375" style="198" bestFit="1" customWidth="1"/>
    <col min="1282" max="1282" width="22" style="198" bestFit="1" customWidth="1"/>
    <col min="1283" max="1283" width="14.42578125" style="198" customWidth="1"/>
    <col min="1284" max="1284" width="16.42578125" style="198" customWidth="1"/>
    <col min="1285" max="1530" width="9.140625" style="198"/>
    <col min="1531" max="1531" width="21.85546875" style="198" customWidth="1"/>
    <col min="1532" max="1532" width="9.140625" style="198"/>
    <col min="1533" max="1533" width="14.7109375" style="198" customWidth="1"/>
    <col min="1534" max="1534" width="12" style="198" customWidth="1"/>
    <col min="1535" max="1535" width="9.140625" style="198"/>
    <col min="1536" max="1536" width="10.42578125" style="198" bestFit="1" customWidth="1"/>
    <col min="1537" max="1537" width="21.7109375" style="198" bestFit="1" customWidth="1"/>
    <col min="1538" max="1538" width="22" style="198" bestFit="1" customWidth="1"/>
    <col min="1539" max="1539" width="14.42578125" style="198" customWidth="1"/>
    <col min="1540" max="1540" width="16.42578125" style="198" customWidth="1"/>
    <col min="1541" max="1786" width="9.140625" style="198"/>
    <col min="1787" max="1787" width="21.85546875" style="198" customWidth="1"/>
    <col min="1788" max="1788" width="9.140625" style="198"/>
    <col min="1789" max="1789" width="14.7109375" style="198" customWidth="1"/>
    <col min="1790" max="1790" width="12" style="198" customWidth="1"/>
    <col min="1791" max="1791" width="9.140625" style="198"/>
    <col min="1792" max="1792" width="10.42578125" style="198" bestFit="1" customWidth="1"/>
    <col min="1793" max="1793" width="21.7109375" style="198" bestFit="1" customWidth="1"/>
    <col min="1794" max="1794" width="22" style="198" bestFit="1" customWidth="1"/>
    <col min="1795" max="1795" width="14.42578125" style="198" customWidth="1"/>
    <col min="1796" max="1796" width="16.42578125" style="198" customWidth="1"/>
    <col min="1797" max="2042" width="9.140625" style="198"/>
    <col min="2043" max="2043" width="21.85546875" style="198" customWidth="1"/>
    <col min="2044" max="2044" width="9.140625" style="198"/>
    <col min="2045" max="2045" width="14.7109375" style="198" customWidth="1"/>
    <col min="2046" max="2046" width="12" style="198" customWidth="1"/>
    <col min="2047" max="2047" width="9.140625" style="198"/>
    <col min="2048" max="2048" width="10.42578125" style="198" bestFit="1" customWidth="1"/>
    <col min="2049" max="2049" width="21.7109375" style="198" bestFit="1" customWidth="1"/>
    <col min="2050" max="2050" width="22" style="198" bestFit="1" customWidth="1"/>
    <col min="2051" max="2051" width="14.42578125" style="198" customWidth="1"/>
    <col min="2052" max="2052" width="16.42578125" style="198" customWidth="1"/>
    <col min="2053" max="2298" width="9.140625" style="198"/>
    <col min="2299" max="2299" width="21.85546875" style="198" customWidth="1"/>
    <col min="2300" max="2300" width="9.140625" style="198"/>
    <col min="2301" max="2301" width="14.7109375" style="198" customWidth="1"/>
    <col min="2302" max="2302" width="12" style="198" customWidth="1"/>
    <col min="2303" max="2303" width="9.140625" style="198"/>
    <col min="2304" max="2304" width="10.42578125" style="198" bestFit="1" customWidth="1"/>
    <col min="2305" max="2305" width="21.7109375" style="198" bestFit="1" customWidth="1"/>
    <col min="2306" max="2306" width="22" style="198" bestFit="1" customWidth="1"/>
    <col min="2307" max="2307" width="14.42578125" style="198" customWidth="1"/>
    <col min="2308" max="2308" width="16.42578125" style="198" customWidth="1"/>
    <col min="2309" max="2554" width="9.140625" style="198"/>
    <col min="2555" max="2555" width="21.85546875" style="198" customWidth="1"/>
    <col min="2556" max="2556" width="9.140625" style="198"/>
    <col min="2557" max="2557" width="14.7109375" style="198" customWidth="1"/>
    <col min="2558" max="2558" width="12" style="198" customWidth="1"/>
    <col min="2559" max="2559" width="9.140625" style="198"/>
    <col min="2560" max="2560" width="10.42578125" style="198" bestFit="1" customWidth="1"/>
    <col min="2561" max="2561" width="21.7109375" style="198" bestFit="1" customWidth="1"/>
    <col min="2562" max="2562" width="22" style="198" bestFit="1" customWidth="1"/>
    <col min="2563" max="2563" width="14.42578125" style="198" customWidth="1"/>
    <col min="2564" max="2564" width="16.42578125" style="198" customWidth="1"/>
    <col min="2565" max="2810" width="9.140625" style="198"/>
    <col min="2811" max="2811" width="21.85546875" style="198" customWidth="1"/>
    <col min="2812" max="2812" width="9.140625" style="198"/>
    <col min="2813" max="2813" width="14.7109375" style="198" customWidth="1"/>
    <col min="2814" max="2814" width="12" style="198" customWidth="1"/>
    <col min="2815" max="2815" width="9.140625" style="198"/>
    <col min="2816" max="2816" width="10.42578125" style="198" bestFit="1" customWidth="1"/>
    <col min="2817" max="2817" width="21.7109375" style="198" bestFit="1" customWidth="1"/>
    <col min="2818" max="2818" width="22" style="198" bestFit="1" customWidth="1"/>
    <col min="2819" max="2819" width="14.42578125" style="198" customWidth="1"/>
    <col min="2820" max="2820" width="16.42578125" style="198" customWidth="1"/>
    <col min="2821" max="3066" width="9.140625" style="198"/>
    <col min="3067" max="3067" width="21.85546875" style="198" customWidth="1"/>
    <col min="3068" max="3068" width="9.140625" style="198"/>
    <col min="3069" max="3069" width="14.7109375" style="198" customWidth="1"/>
    <col min="3070" max="3070" width="12" style="198" customWidth="1"/>
    <col min="3071" max="3071" width="9.140625" style="198"/>
    <col min="3072" max="3072" width="10.42578125" style="198" bestFit="1" customWidth="1"/>
    <col min="3073" max="3073" width="21.7109375" style="198" bestFit="1" customWidth="1"/>
    <col min="3074" max="3074" width="22" style="198" bestFit="1" customWidth="1"/>
    <col min="3075" max="3075" width="14.42578125" style="198" customWidth="1"/>
    <col min="3076" max="3076" width="16.42578125" style="198" customWidth="1"/>
    <col min="3077" max="3322" width="9.140625" style="198"/>
    <col min="3323" max="3323" width="21.85546875" style="198" customWidth="1"/>
    <col min="3324" max="3324" width="9.140625" style="198"/>
    <col min="3325" max="3325" width="14.7109375" style="198" customWidth="1"/>
    <col min="3326" max="3326" width="12" style="198" customWidth="1"/>
    <col min="3327" max="3327" width="9.140625" style="198"/>
    <col min="3328" max="3328" width="10.42578125" style="198" bestFit="1" customWidth="1"/>
    <col min="3329" max="3329" width="21.7109375" style="198" bestFit="1" customWidth="1"/>
    <col min="3330" max="3330" width="22" style="198" bestFit="1" customWidth="1"/>
    <col min="3331" max="3331" width="14.42578125" style="198" customWidth="1"/>
    <col min="3332" max="3332" width="16.42578125" style="198" customWidth="1"/>
    <col min="3333" max="3578" width="9.140625" style="198"/>
    <col min="3579" max="3579" width="21.85546875" style="198" customWidth="1"/>
    <col min="3580" max="3580" width="9.140625" style="198"/>
    <col min="3581" max="3581" width="14.7109375" style="198" customWidth="1"/>
    <col min="3582" max="3582" width="12" style="198" customWidth="1"/>
    <col min="3583" max="3583" width="9.140625" style="198"/>
    <col min="3584" max="3584" width="10.42578125" style="198" bestFit="1" customWidth="1"/>
    <col min="3585" max="3585" width="21.7109375" style="198" bestFit="1" customWidth="1"/>
    <col min="3586" max="3586" width="22" style="198" bestFit="1" customWidth="1"/>
    <col min="3587" max="3587" width="14.42578125" style="198" customWidth="1"/>
    <col min="3588" max="3588" width="16.42578125" style="198" customWidth="1"/>
    <col min="3589" max="3834" width="9.140625" style="198"/>
    <col min="3835" max="3835" width="21.85546875" style="198" customWidth="1"/>
    <col min="3836" max="3836" width="9.140625" style="198"/>
    <col min="3837" max="3837" width="14.7109375" style="198" customWidth="1"/>
    <col min="3838" max="3838" width="12" style="198" customWidth="1"/>
    <col min="3839" max="3839" width="9.140625" style="198"/>
    <col min="3840" max="3840" width="10.42578125" style="198" bestFit="1" customWidth="1"/>
    <col min="3841" max="3841" width="21.7109375" style="198" bestFit="1" customWidth="1"/>
    <col min="3842" max="3842" width="22" style="198" bestFit="1" customWidth="1"/>
    <col min="3843" max="3843" width="14.42578125" style="198" customWidth="1"/>
    <col min="3844" max="3844" width="16.42578125" style="198" customWidth="1"/>
    <col min="3845" max="4090" width="9.140625" style="198"/>
    <col min="4091" max="4091" width="21.85546875" style="198" customWidth="1"/>
    <col min="4092" max="4092" width="9.140625" style="198"/>
    <col min="4093" max="4093" width="14.7109375" style="198" customWidth="1"/>
    <col min="4094" max="4094" width="12" style="198" customWidth="1"/>
    <col min="4095" max="4095" width="9.140625" style="198"/>
    <col min="4096" max="4096" width="10.42578125" style="198" bestFit="1" customWidth="1"/>
    <col min="4097" max="4097" width="21.7109375" style="198" bestFit="1" customWidth="1"/>
    <col min="4098" max="4098" width="22" style="198" bestFit="1" customWidth="1"/>
    <col min="4099" max="4099" width="14.42578125" style="198" customWidth="1"/>
    <col min="4100" max="4100" width="16.42578125" style="198" customWidth="1"/>
    <col min="4101" max="4346" width="9.140625" style="198"/>
    <col min="4347" max="4347" width="21.85546875" style="198" customWidth="1"/>
    <col min="4348" max="4348" width="9.140625" style="198"/>
    <col min="4349" max="4349" width="14.7109375" style="198" customWidth="1"/>
    <col min="4350" max="4350" width="12" style="198" customWidth="1"/>
    <col min="4351" max="4351" width="9.140625" style="198"/>
    <col min="4352" max="4352" width="10.42578125" style="198" bestFit="1" customWidth="1"/>
    <col min="4353" max="4353" width="21.7109375" style="198" bestFit="1" customWidth="1"/>
    <col min="4354" max="4354" width="22" style="198" bestFit="1" customWidth="1"/>
    <col min="4355" max="4355" width="14.42578125" style="198" customWidth="1"/>
    <col min="4356" max="4356" width="16.42578125" style="198" customWidth="1"/>
    <col min="4357" max="4602" width="9.140625" style="198"/>
    <col min="4603" max="4603" width="21.85546875" style="198" customWidth="1"/>
    <col min="4604" max="4604" width="9.140625" style="198"/>
    <col min="4605" max="4605" width="14.7109375" style="198" customWidth="1"/>
    <col min="4606" max="4606" width="12" style="198" customWidth="1"/>
    <col min="4607" max="4607" width="9.140625" style="198"/>
    <col min="4608" max="4608" width="10.42578125" style="198" bestFit="1" customWidth="1"/>
    <col min="4609" max="4609" width="21.7109375" style="198" bestFit="1" customWidth="1"/>
    <col min="4610" max="4610" width="22" style="198" bestFit="1" customWidth="1"/>
    <col min="4611" max="4611" width="14.42578125" style="198" customWidth="1"/>
    <col min="4612" max="4612" width="16.42578125" style="198" customWidth="1"/>
    <col min="4613" max="4858" width="9.140625" style="198"/>
    <col min="4859" max="4859" width="21.85546875" style="198" customWidth="1"/>
    <col min="4860" max="4860" width="9.140625" style="198"/>
    <col min="4861" max="4861" width="14.7109375" style="198" customWidth="1"/>
    <col min="4862" max="4862" width="12" style="198" customWidth="1"/>
    <col min="4863" max="4863" width="9.140625" style="198"/>
    <col min="4864" max="4864" width="10.42578125" style="198" bestFit="1" customWidth="1"/>
    <col min="4865" max="4865" width="21.7109375" style="198" bestFit="1" customWidth="1"/>
    <col min="4866" max="4866" width="22" style="198" bestFit="1" customWidth="1"/>
    <col min="4867" max="4867" width="14.42578125" style="198" customWidth="1"/>
    <col min="4868" max="4868" width="16.42578125" style="198" customWidth="1"/>
    <col min="4869" max="5114" width="9.140625" style="198"/>
    <col min="5115" max="5115" width="21.85546875" style="198" customWidth="1"/>
    <col min="5116" max="5116" width="9.140625" style="198"/>
    <col min="5117" max="5117" width="14.7109375" style="198" customWidth="1"/>
    <col min="5118" max="5118" width="12" style="198" customWidth="1"/>
    <col min="5119" max="5119" width="9.140625" style="198"/>
    <col min="5120" max="5120" width="10.42578125" style="198" bestFit="1" customWidth="1"/>
    <col min="5121" max="5121" width="21.7109375" style="198" bestFit="1" customWidth="1"/>
    <col min="5122" max="5122" width="22" style="198" bestFit="1" customWidth="1"/>
    <col min="5123" max="5123" width="14.42578125" style="198" customWidth="1"/>
    <col min="5124" max="5124" width="16.42578125" style="198" customWidth="1"/>
    <col min="5125" max="5370" width="9.140625" style="198"/>
    <col min="5371" max="5371" width="21.85546875" style="198" customWidth="1"/>
    <col min="5372" max="5372" width="9.140625" style="198"/>
    <col min="5373" max="5373" width="14.7109375" style="198" customWidth="1"/>
    <col min="5374" max="5374" width="12" style="198" customWidth="1"/>
    <col min="5375" max="5375" width="9.140625" style="198"/>
    <col min="5376" max="5376" width="10.42578125" style="198" bestFit="1" customWidth="1"/>
    <col min="5377" max="5377" width="21.7109375" style="198" bestFit="1" customWidth="1"/>
    <col min="5378" max="5378" width="22" style="198" bestFit="1" customWidth="1"/>
    <col min="5379" max="5379" width="14.42578125" style="198" customWidth="1"/>
    <col min="5380" max="5380" width="16.42578125" style="198" customWidth="1"/>
    <col min="5381" max="5626" width="9.140625" style="198"/>
    <col min="5627" max="5627" width="21.85546875" style="198" customWidth="1"/>
    <col min="5628" max="5628" width="9.140625" style="198"/>
    <col min="5629" max="5629" width="14.7109375" style="198" customWidth="1"/>
    <col min="5630" max="5630" width="12" style="198" customWidth="1"/>
    <col min="5631" max="5631" width="9.140625" style="198"/>
    <col min="5632" max="5632" width="10.42578125" style="198" bestFit="1" customWidth="1"/>
    <col min="5633" max="5633" width="21.7109375" style="198" bestFit="1" customWidth="1"/>
    <col min="5634" max="5634" width="22" style="198" bestFit="1" customWidth="1"/>
    <col min="5635" max="5635" width="14.42578125" style="198" customWidth="1"/>
    <col min="5636" max="5636" width="16.42578125" style="198" customWidth="1"/>
    <col min="5637" max="5882" width="9.140625" style="198"/>
    <col min="5883" max="5883" width="21.85546875" style="198" customWidth="1"/>
    <col min="5884" max="5884" width="9.140625" style="198"/>
    <col min="5885" max="5885" width="14.7109375" style="198" customWidth="1"/>
    <col min="5886" max="5886" width="12" style="198" customWidth="1"/>
    <col min="5887" max="5887" width="9.140625" style="198"/>
    <col min="5888" max="5888" width="10.42578125" style="198" bestFit="1" customWidth="1"/>
    <col min="5889" max="5889" width="21.7109375" style="198" bestFit="1" customWidth="1"/>
    <col min="5890" max="5890" width="22" style="198" bestFit="1" customWidth="1"/>
    <col min="5891" max="5891" width="14.42578125" style="198" customWidth="1"/>
    <col min="5892" max="5892" width="16.42578125" style="198" customWidth="1"/>
    <col min="5893" max="6138" width="9.140625" style="198"/>
    <col min="6139" max="6139" width="21.85546875" style="198" customWidth="1"/>
    <col min="6140" max="6140" width="9.140625" style="198"/>
    <col min="6141" max="6141" width="14.7109375" style="198" customWidth="1"/>
    <col min="6142" max="6142" width="12" style="198" customWidth="1"/>
    <col min="6143" max="6143" width="9.140625" style="198"/>
    <col min="6144" max="6144" width="10.42578125" style="198" bestFit="1" customWidth="1"/>
    <col min="6145" max="6145" width="21.7109375" style="198" bestFit="1" customWidth="1"/>
    <col min="6146" max="6146" width="22" style="198" bestFit="1" customWidth="1"/>
    <col min="6147" max="6147" width="14.42578125" style="198" customWidth="1"/>
    <col min="6148" max="6148" width="16.42578125" style="198" customWidth="1"/>
    <col min="6149" max="6394" width="9.140625" style="198"/>
    <col min="6395" max="6395" width="21.85546875" style="198" customWidth="1"/>
    <col min="6396" max="6396" width="9.140625" style="198"/>
    <col min="6397" max="6397" width="14.7109375" style="198" customWidth="1"/>
    <col min="6398" max="6398" width="12" style="198" customWidth="1"/>
    <col min="6399" max="6399" width="9.140625" style="198"/>
    <col min="6400" max="6400" width="10.42578125" style="198" bestFit="1" customWidth="1"/>
    <col min="6401" max="6401" width="21.7109375" style="198" bestFit="1" customWidth="1"/>
    <col min="6402" max="6402" width="22" style="198" bestFit="1" customWidth="1"/>
    <col min="6403" max="6403" width="14.42578125" style="198" customWidth="1"/>
    <col min="6404" max="6404" width="16.42578125" style="198" customWidth="1"/>
    <col min="6405" max="6650" width="9.140625" style="198"/>
    <col min="6651" max="6651" width="21.85546875" style="198" customWidth="1"/>
    <col min="6652" max="6652" width="9.140625" style="198"/>
    <col min="6653" max="6653" width="14.7109375" style="198" customWidth="1"/>
    <col min="6654" max="6654" width="12" style="198" customWidth="1"/>
    <col min="6655" max="6655" width="9.140625" style="198"/>
    <col min="6656" max="6656" width="10.42578125" style="198" bestFit="1" customWidth="1"/>
    <col min="6657" max="6657" width="21.7109375" style="198" bestFit="1" customWidth="1"/>
    <col min="6658" max="6658" width="22" style="198" bestFit="1" customWidth="1"/>
    <col min="6659" max="6659" width="14.42578125" style="198" customWidth="1"/>
    <col min="6660" max="6660" width="16.42578125" style="198" customWidth="1"/>
    <col min="6661" max="6906" width="9.140625" style="198"/>
    <col min="6907" max="6907" width="21.85546875" style="198" customWidth="1"/>
    <col min="6908" max="6908" width="9.140625" style="198"/>
    <col min="6909" max="6909" width="14.7109375" style="198" customWidth="1"/>
    <col min="6910" max="6910" width="12" style="198" customWidth="1"/>
    <col min="6911" max="6911" width="9.140625" style="198"/>
    <col min="6912" max="6912" width="10.42578125" style="198" bestFit="1" customWidth="1"/>
    <col min="6913" max="6913" width="21.7109375" style="198" bestFit="1" customWidth="1"/>
    <col min="6914" max="6914" width="22" style="198" bestFit="1" customWidth="1"/>
    <col min="6915" max="6915" width="14.42578125" style="198" customWidth="1"/>
    <col min="6916" max="6916" width="16.42578125" style="198" customWidth="1"/>
    <col min="6917" max="7162" width="9.140625" style="198"/>
    <col min="7163" max="7163" width="21.85546875" style="198" customWidth="1"/>
    <col min="7164" max="7164" width="9.140625" style="198"/>
    <col min="7165" max="7165" width="14.7109375" style="198" customWidth="1"/>
    <col min="7166" max="7166" width="12" style="198" customWidth="1"/>
    <col min="7167" max="7167" width="9.140625" style="198"/>
    <col min="7168" max="7168" width="10.42578125" style="198" bestFit="1" customWidth="1"/>
    <col min="7169" max="7169" width="21.7109375" style="198" bestFit="1" customWidth="1"/>
    <col min="7170" max="7170" width="22" style="198" bestFit="1" customWidth="1"/>
    <col min="7171" max="7171" width="14.42578125" style="198" customWidth="1"/>
    <col min="7172" max="7172" width="16.42578125" style="198" customWidth="1"/>
    <col min="7173" max="7418" width="9.140625" style="198"/>
    <col min="7419" max="7419" width="21.85546875" style="198" customWidth="1"/>
    <col min="7420" max="7420" width="9.140625" style="198"/>
    <col min="7421" max="7421" width="14.7109375" style="198" customWidth="1"/>
    <col min="7422" max="7422" width="12" style="198" customWidth="1"/>
    <col min="7423" max="7423" width="9.140625" style="198"/>
    <col min="7424" max="7424" width="10.42578125" style="198" bestFit="1" customWidth="1"/>
    <col min="7425" max="7425" width="21.7109375" style="198" bestFit="1" customWidth="1"/>
    <col min="7426" max="7426" width="22" style="198" bestFit="1" customWidth="1"/>
    <col min="7427" max="7427" width="14.42578125" style="198" customWidth="1"/>
    <col min="7428" max="7428" width="16.42578125" style="198" customWidth="1"/>
    <col min="7429" max="7674" width="9.140625" style="198"/>
    <col min="7675" max="7675" width="21.85546875" style="198" customWidth="1"/>
    <col min="7676" max="7676" width="9.140625" style="198"/>
    <col min="7677" max="7677" width="14.7109375" style="198" customWidth="1"/>
    <col min="7678" max="7678" width="12" style="198" customWidth="1"/>
    <col min="7679" max="7679" width="9.140625" style="198"/>
    <col min="7680" max="7680" width="10.42578125" style="198" bestFit="1" customWidth="1"/>
    <col min="7681" max="7681" width="21.7109375" style="198" bestFit="1" customWidth="1"/>
    <col min="7682" max="7682" width="22" style="198" bestFit="1" customWidth="1"/>
    <col min="7683" max="7683" width="14.42578125" style="198" customWidth="1"/>
    <col min="7684" max="7684" width="16.42578125" style="198" customWidth="1"/>
    <col min="7685" max="7930" width="9.140625" style="198"/>
    <col min="7931" max="7931" width="21.85546875" style="198" customWidth="1"/>
    <col min="7932" max="7932" width="9.140625" style="198"/>
    <col min="7933" max="7933" width="14.7109375" style="198" customWidth="1"/>
    <col min="7934" max="7934" width="12" style="198" customWidth="1"/>
    <col min="7935" max="7935" width="9.140625" style="198"/>
    <col min="7936" max="7936" width="10.42578125" style="198" bestFit="1" customWidth="1"/>
    <col min="7937" max="7937" width="21.7109375" style="198" bestFit="1" customWidth="1"/>
    <col min="7938" max="7938" width="22" style="198" bestFit="1" customWidth="1"/>
    <col min="7939" max="7939" width="14.42578125" style="198" customWidth="1"/>
    <col min="7940" max="7940" width="16.42578125" style="198" customWidth="1"/>
    <col min="7941" max="8186" width="9.140625" style="198"/>
    <col min="8187" max="8187" width="21.85546875" style="198" customWidth="1"/>
    <col min="8188" max="8188" width="9.140625" style="198"/>
    <col min="8189" max="8189" width="14.7109375" style="198" customWidth="1"/>
    <col min="8190" max="8190" width="12" style="198" customWidth="1"/>
    <col min="8191" max="8191" width="9.140625" style="198"/>
    <col min="8192" max="8192" width="10.42578125" style="198" bestFit="1" customWidth="1"/>
    <col min="8193" max="8193" width="21.7109375" style="198" bestFit="1" customWidth="1"/>
    <col min="8194" max="8194" width="22" style="198" bestFit="1" customWidth="1"/>
    <col min="8195" max="8195" width="14.42578125" style="198" customWidth="1"/>
    <col min="8196" max="8196" width="16.42578125" style="198" customWidth="1"/>
    <col min="8197" max="8442" width="9.140625" style="198"/>
    <col min="8443" max="8443" width="21.85546875" style="198" customWidth="1"/>
    <col min="8444" max="8444" width="9.140625" style="198"/>
    <col min="8445" max="8445" width="14.7109375" style="198" customWidth="1"/>
    <col min="8446" max="8446" width="12" style="198" customWidth="1"/>
    <col min="8447" max="8447" width="9.140625" style="198"/>
    <col min="8448" max="8448" width="10.42578125" style="198" bestFit="1" customWidth="1"/>
    <col min="8449" max="8449" width="21.7109375" style="198" bestFit="1" customWidth="1"/>
    <col min="8450" max="8450" width="22" style="198" bestFit="1" customWidth="1"/>
    <col min="8451" max="8451" width="14.42578125" style="198" customWidth="1"/>
    <col min="8452" max="8452" width="16.42578125" style="198" customWidth="1"/>
    <col min="8453" max="8698" width="9.140625" style="198"/>
    <col min="8699" max="8699" width="21.85546875" style="198" customWidth="1"/>
    <col min="8700" max="8700" width="9.140625" style="198"/>
    <col min="8701" max="8701" width="14.7109375" style="198" customWidth="1"/>
    <col min="8702" max="8702" width="12" style="198" customWidth="1"/>
    <col min="8703" max="8703" width="9.140625" style="198"/>
    <col min="8704" max="8704" width="10.42578125" style="198" bestFit="1" customWidth="1"/>
    <col min="8705" max="8705" width="21.7109375" style="198" bestFit="1" customWidth="1"/>
    <col min="8706" max="8706" width="22" style="198" bestFit="1" customWidth="1"/>
    <col min="8707" max="8707" width="14.42578125" style="198" customWidth="1"/>
    <col min="8708" max="8708" width="16.42578125" style="198" customWidth="1"/>
    <col min="8709" max="8954" width="9.140625" style="198"/>
    <col min="8955" max="8955" width="21.85546875" style="198" customWidth="1"/>
    <col min="8956" max="8956" width="9.140625" style="198"/>
    <col min="8957" max="8957" width="14.7109375" style="198" customWidth="1"/>
    <col min="8958" max="8958" width="12" style="198" customWidth="1"/>
    <col min="8959" max="8959" width="9.140625" style="198"/>
    <col min="8960" max="8960" width="10.42578125" style="198" bestFit="1" customWidth="1"/>
    <col min="8961" max="8961" width="21.7109375" style="198" bestFit="1" customWidth="1"/>
    <col min="8962" max="8962" width="22" style="198" bestFit="1" customWidth="1"/>
    <col min="8963" max="8963" width="14.42578125" style="198" customWidth="1"/>
    <col min="8964" max="8964" width="16.42578125" style="198" customWidth="1"/>
    <col min="8965" max="9210" width="9.140625" style="198"/>
    <col min="9211" max="9211" width="21.85546875" style="198" customWidth="1"/>
    <col min="9212" max="9212" width="9.140625" style="198"/>
    <col min="9213" max="9213" width="14.7109375" style="198" customWidth="1"/>
    <col min="9214" max="9214" width="12" style="198" customWidth="1"/>
    <col min="9215" max="9215" width="9.140625" style="198"/>
    <col min="9216" max="9216" width="10.42578125" style="198" bestFit="1" customWidth="1"/>
    <col min="9217" max="9217" width="21.7109375" style="198" bestFit="1" customWidth="1"/>
    <col min="9218" max="9218" width="22" style="198" bestFit="1" customWidth="1"/>
    <col min="9219" max="9219" width="14.42578125" style="198" customWidth="1"/>
    <col min="9220" max="9220" width="16.42578125" style="198" customWidth="1"/>
    <col min="9221" max="9466" width="9.140625" style="198"/>
    <col min="9467" max="9467" width="21.85546875" style="198" customWidth="1"/>
    <col min="9468" max="9468" width="9.140625" style="198"/>
    <col min="9469" max="9469" width="14.7109375" style="198" customWidth="1"/>
    <col min="9470" max="9470" width="12" style="198" customWidth="1"/>
    <col min="9471" max="9471" width="9.140625" style="198"/>
    <col min="9472" max="9472" width="10.42578125" style="198" bestFit="1" customWidth="1"/>
    <col min="9473" max="9473" width="21.7109375" style="198" bestFit="1" customWidth="1"/>
    <col min="9474" max="9474" width="22" style="198" bestFit="1" customWidth="1"/>
    <col min="9475" max="9475" width="14.42578125" style="198" customWidth="1"/>
    <col min="9476" max="9476" width="16.42578125" style="198" customWidth="1"/>
    <col min="9477" max="9722" width="9.140625" style="198"/>
    <col min="9723" max="9723" width="21.85546875" style="198" customWidth="1"/>
    <col min="9724" max="9724" width="9.140625" style="198"/>
    <col min="9725" max="9725" width="14.7109375" style="198" customWidth="1"/>
    <col min="9726" max="9726" width="12" style="198" customWidth="1"/>
    <col min="9727" max="9727" width="9.140625" style="198"/>
    <col min="9728" max="9728" width="10.42578125" style="198" bestFit="1" customWidth="1"/>
    <col min="9729" max="9729" width="21.7109375" style="198" bestFit="1" customWidth="1"/>
    <col min="9730" max="9730" width="22" style="198" bestFit="1" customWidth="1"/>
    <col min="9731" max="9731" width="14.42578125" style="198" customWidth="1"/>
    <col min="9732" max="9732" width="16.42578125" style="198" customWidth="1"/>
    <col min="9733" max="9978" width="9.140625" style="198"/>
    <col min="9979" max="9979" width="21.85546875" style="198" customWidth="1"/>
    <col min="9980" max="9980" width="9.140625" style="198"/>
    <col min="9981" max="9981" width="14.7109375" style="198" customWidth="1"/>
    <col min="9982" max="9982" width="12" style="198" customWidth="1"/>
    <col min="9983" max="9983" width="9.140625" style="198"/>
    <col min="9984" max="9984" width="10.42578125" style="198" bestFit="1" customWidth="1"/>
    <col min="9985" max="9985" width="21.7109375" style="198" bestFit="1" customWidth="1"/>
    <col min="9986" max="9986" width="22" style="198" bestFit="1" customWidth="1"/>
    <col min="9987" max="9987" width="14.42578125" style="198" customWidth="1"/>
    <col min="9988" max="9988" width="16.42578125" style="198" customWidth="1"/>
    <col min="9989" max="10234" width="9.140625" style="198"/>
    <col min="10235" max="10235" width="21.85546875" style="198" customWidth="1"/>
    <col min="10236" max="10236" width="9.140625" style="198"/>
    <col min="10237" max="10237" width="14.7109375" style="198" customWidth="1"/>
    <col min="10238" max="10238" width="12" style="198" customWidth="1"/>
    <col min="10239" max="10239" width="9.140625" style="198"/>
    <col min="10240" max="10240" width="10.42578125" style="198" bestFit="1" customWidth="1"/>
    <col min="10241" max="10241" width="21.7109375" style="198" bestFit="1" customWidth="1"/>
    <col min="10242" max="10242" width="22" style="198" bestFit="1" customWidth="1"/>
    <col min="10243" max="10243" width="14.42578125" style="198" customWidth="1"/>
    <col min="10244" max="10244" width="16.42578125" style="198" customWidth="1"/>
    <col min="10245" max="10490" width="9.140625" style="198"/>
    <col min="10491" max="10491" width="21.85546875" style="198" customWidth="1"/>
    <col min="10492" max="10492" width="9.140625" style="198"/>
    <col min="10493" max="10493" width="14.7109375" style="198" customWidth="1"/>
    <col min="10494" max="10494" width="12" style="198" customWidth="1"/>
    <col min="10495" max="10495" width="9.140625" style="198"/>
    <col min="10496" max="10496" width="10.42578125" style="198" bestFit="1" customWidth="1"/>
    <col min="10497" max="10497" width="21.7109375" style="198" bestFit="1" customWidth="1"/>
    <col min="10498" max="10498" width="22" style="198" bestFit="1" customWidth="1"/>
    <col min="10499" max="10499" width="14.42578125" style="198" customWidth="1"/>
    <col min="10500" max="10500" width="16.42578125" style="198" customWidth="1"/>
    <col min="10501" max="10746" width="9.140625" style="198"/>
    <col min="10747" max="10747" width="21.85546875" style="198" customWidth="1"/>
    <col min="10748" max="10748" width="9.140625" style="198"/>
    <col min="10749" max="10749" width="14.7109375" style="198" customWidth="1"/>
    <col min="10750" max="10750" width="12" style="198" customWidth="1"/>
    <col min="10751" max="10751" width="9.140625" style="198"/>
    <col min="10752" max="10752" width="10.42578125" style="198" bestFit="1" customWidth="1"/>
    <col min="10753" max="10753" width="21.7109375" style="198" bestFit="1" customWidth="1"/>
    <col min="10754" max="10754" width="22" style="198" bestFit="1" customWidth="1"/>
    <col min="10755" max="10755" width="14.42578125" style="198" customWidth="1"/>
    <col min="10756" max="10756" width="16.42578125" style="198" customWidth="1"/>
    <col min="10757" max="11002" width="9.140625" style="198"/>
    <col min="11003" max="11003" width="21.85546875" style="198" customWidth="1"/>
    <col min="11004" max="11004" width="9.140625" style="198"/>
    <col min="11005" max="11005" width="14.7109375" style="198" customWidth="1"/>
    <col min="11006" max="11006" width="12" style="198" customWidth="1"/>
    <col min="11007" max="11007" width="9.140625" style="198"/>
    <col min="11008" max="11008" width="10.42578125" style="198" bestFit="1" customWidth="1"/>
    <col min="11009" max="11009" width="21.7109375" style="198" bestFit="1" customWidth="1"/>
    <col min="11010" max="11010" width="22" style="198" bestFit="1" customWidth="1"/>
    <col min="11011" max="11011" width="14.42578125" style="198" customWidth="1"/>
    <col min="11012" max="11012" width="16.42578125" style="198" customWidth="1"/>
    <col min="11013" max="11258" width="9.140625" style="198"/>
    <col min="11259" max="11259" width="21.85546875" style="198" customWidth="1"/>
    <col min="11260" max="11260" width="9.140625" style="198"/>
    <col min="11261" max="11261" width="14.7109375" style="198" customWidth="1"/>
    <col min="11262" max="11262" width="12" style="198" customWidth="1"/>
    <col min="11263" max="11263" width="9.140625" style="198"/>
    <col min="11264" max="11264" width="10.42578125" style="198" bestFit="1" customWidth="1"/>
    <col min="11265" max="11265" width="21.7109375" style="198" bestFit="1" customWidth="1"/>
    <col min="11266" max="11266" width="22" style="198" bestFit="1" customWidth="1"/>
    <col min="11267" max="11267" width="14.42578125" style="198" customWidth="1"/>
    <col min="11268" max="11268" width="16.42578125" style="198" customWidth="1"/>
    <col min="11269" max="11514" width="9.140625" style="198"/>
    <col min="11515" max="11515" width="21.85546875" style="198" customWidth="1"/>
    <col min="11516" max="11516" width="9.140625" style="198"/>
    <col min="11517" max="11517" width="14.7109375" style="198" customWidth="1"/>
    <col min="11518" max="11518" width="12" style="198" customWidth="1"/>
    <col min="11519" max="11519" width="9.140625" style="198"/>
    <col min="11520" max="11520" width="10.42578125" style="198" bestFit="1" customWidth="1"/>
    <col min="11521" max="11521" width="21.7109375" style="198" bestFit="1" customWidth="1"/>
    <col min="11522" max="11522" width="22" style="198" bestFit="1" customWidth="1"/>
    <col min="11523" max="11523" width="14.42578125" style="198" customWidth="1"/>
    <col min="11524" max="11524" width="16.42578125" style="198" customWidth="1"/>
    <col min="11525" max="11770" width="9.140625" style="198"/>
    <col min="11771" max="11771" width="21.85546875" style="198" customWidth="1"/>
    <col min="11772" max="11772" width="9.140625" style="198"/>
    <col min="11773" max="11773" width="14.7109375" style="198" customWidth="1"/>
    <col min="11774" max="11774" width="12" style="198" customWidth="1"/>
    <col min="11775" max="11775" width="9.140625" style="198"/>
    <col min="11776" max="11776" width="10.42578125" style="198" bestFit="1" customWidth="1"/>
    <col min="11777" max="11777" width="21.7109375" style="198" bestFit="1" customWidth="1"/>
    <col min="11778" max="11778" width="22" style="198" bestFit="1" customWidth="1"/>
    <col min="11779" max="11779" width="14.42578125" style="198" customWidth="1"/>
    <col min="11780" max="11780" width="16.42578125" style="198" customWidth="1"/>
    <col min="11781" max="12026" width="9.140625" style="198"/>
    <col min="12027" max="12027" width="21.85546875" style="198" customWidth="1"/>
    <col min="12028" max="12028" width="9.140625" style="198"/>
    <col min="12029" max="12029" width="14.7109375" style="198" customWidth="1"/>
    <col min="12030" max="12030" width="12" style="198" customWidth="1"/>
    <col min="12031" max="12031" width="9.140625" style="198"/>
    <col min="12032" max="12032" width="10.42578125" style="198" bestFit="1" customWidth="1"/>
    <col min="12033" max="12033" width="21.7109375" style="198" bestFit="1" customWidth="1"/>
    <col min="12034" max="12034" width="22" style="198" bestFit="1" customWidth="1"/>
    <col min="12035" max="12035" width="14.42578125" style="198" customWidth="1"/>
    <col min="12036" max="12036" width="16.42578125" style="198" customWidth="1"/>
    <col min="12037" max="12282" width="9.140625" style="198"/>
    <col min="12283" max="12283" width="21.85546875" style="198" customWidth="1"/>
    <col min="12284" max="12284" width="9.140625" style="198"/>
    <col min="12285" max="12285" width="14.7109375" style="198" customWidth="1"/>
    <col min="12286" max="12286" width="12" style="198" customWidth="1"/>
    <col min="12287" max="12287" width="9.140625" style="198"/>
    <col min="12288" max="12288" width="10.42578125" style="198" bestFit="1" customWidth="1"/>
    <col min="12289" max="12289" width="21.7109375" style="198" bestFit="1" customWidth="1"/>
    <col min="12290" max="12290" width="22" style="198" bestFit="1" customWidth="1"/>
    <col min="12291" max="12291" width="14.42578125" style="198" customWidth="1"/>
    <col min="12292" max="12292" width="16.42578125" style="198" customWidth="1"/>
    <col min="12293" max="12538" width="9.140625" style="198"/>
    <col min="12539" max="12539" width="21.85546875" style="198" customWidth="1"/>
    <col min="12540" max="12540" width="9.140625" style="198"/>
    <col min="12541" max="12541" width="14.7109375" style="198" customWidth="1"/>
    <col min="12542" max="12542" width="12" style="198" customWidth="1"/>
    <col min="12543" max="12543" width="9.140625" style="198"/>
    <col min="12544" max="12544" width="10.42578125" style="198" bestFit="1" customWidth="1"/>
    <col min="12545" max="12545" width="21.7109375" style="198" bestFit="1" customWidth="1"/>
    <col min="12546" max="12546" width="22" style="198" bestFit="1" customWidth="1"/>
    <col min="12547" max="12547" width="14.42578125" style="198" customWidth="1"/>
    <col min="12548" max="12548" width="16.42578125" style="198" customWidth="1"/>
    <col min="12549" max="12794" width="9.140625" style="198"/>
    <col min="12795" max="12795" width="21.85546875" style="198" customWidth="1"/>
    <col min="12796" max="12796" width="9.140625" style="198"/>
    <col min="12797" max="12797" width="14.7109375" style="198" customWidth="1"/>
    <col min="12798" max="12798" width="12" style="198" customWidth="1"/>
    <col min="12799" max="12799" width="9.140625" style="198"/>
    <col min="12800" max="12800" width="10.42578125" style="198" bestFit="1" customWidth="1"/>
    <col min="12801" max="12801" width="21.7109375" style="198" bestFit="1" customWidth="1"/>
    <col min="12802" max="12802" width="22" style="198" bestFit="1" customWidth="1"/>
    <col min="12803" max="12803" width="14.42578125" style="198" customWidth="1"/>
    <col min="12804" max="12804" width="16.42578125" style="198" customWidth="1"/>
    <col min="12805" max="13050" width="9.140625" style="198"/>
    <col min="13051" max="13051" width="21.85546875" style="198" customWidth="1"/>
    <col min="13052" max="13052" width="9.140625" style="198"/>
    <col min="13053" max="13053" width="14.7109375" style="198" customWidth="1"/>
    <col min="13054" max="13054" width="12" style="198" customWidth="1"/>
    <col min="13055" max="13055" width="9.140625" style="198"/>
    <col min="13056" max="13056" width="10.42578125" style="198" bestFit="1" customWidth="1"/>
    <col min="13057" max="13057" width="21.7109375" style="198" bestFit="1" customWidth="1"/>
    <col min="13058" max="13058" width="22" style="198" bestFit="1" customWidth="1"/>
    <col min="13059" max="13059" width="14.42578125" style="198" customWidth="1"/>
    <col min="13060" max="13060" width="16.42578125" style="198" customWidth="1"/>
    <col min="13061" max="13306" width="9.140625" style="198"/>
    <col min="13307" max="13307" width="21.85546875" style="198" customWidth="1"/>
    <col min="13308" max="13308" width="9.140625" style="198"/>
    <col min="13309" max="13309" width="14.7109375" style="198" customWidth="1"/>
    <col min="13310" max="13310" width="12" style="198" customWidth="1"/>
    <col min="13311" max="13311" width="9.140625" style="198"/>
    <col min="13312" max="13312" width="10.42578125" style="198" bestFit="1" customWidth="1"/>
    <col min="13313" max="13313" width="21.7109375" style="198" bestFit="1" customWidth="1"/>
    <col min="13314" max="13314" width="22" style="198" bestFit="1" customWidth="1"/>
    <col min="13315" max="13315" width="14.42578125" style="198" customWidth="1"/>
    <col min="13316" max="13316" width="16.42578125" style="198" customWidth="1"/>
    <col min="13317" max="13562" width="9.140625" style="198"/>
    <col min="13563" max="13563" width="21.85546875" style="198" customWidth="1"/>
    <col min="13564" max="13564" width="9.140625" style="198"/>
    <col min="13565" max="13565" width="14.7109375" style="198" customWidth="1"/>
    <col min="13566" max="13566" width="12" style="198" customWidth="1"/>
    <col min="13567" max="13567" width="9.140625" style="198"/>
    <col min="13568" max="13568" width="10.42578125" style="198" bestFit="1" customWidth="1"/>
    <col min="13569" max="13569" width="21.7109375" style="198" bestFit="1" customWidth="1"/>
    <col min="13570" max="13570" width="22" style="198" bestFit="1" customWidth="1"/>
    <col min="13571" max="13571" width="14.42578125" style="198" customWidth="1"/>
    <col min="13572" max="13572" width="16.42578125" style="198" customWidth="1"/>
    <col min="13573" max="13818" width="9.140625" style="198"/>
    <col min="13819" max="13819" width="21.85546875" style="198" customWidth="1"/>
    <col min="13820" max="13820" width="9.140625" style="198"/>
    <col min="13821" max="13821" width="14.7109375" style="198" customWidth="1"/>
    <col min="13822" max="13822" width="12" style="198" customWidth="1"/>
    <col min="13823" max="13823" width="9.140625" style="198"/>
    <col min="13824" max="13824" width="10.42578125" style="198" bestFit="1" customWidth="1"/>
    <col min="13825" max="13825" width="21.7109375" style="198" bestFit="1" customWidth="1"/>
    <col min="13826" max="13826" width="22" style="198" bestFit="1" customWidth="1"/>
    <col min="13827" max="13827" width="14.42578125" style="198" customWidth="1"/>
    <col min="13828" max="13828" width="16.42578125" style="198" customWidth="1"/>
    <col min="13829" max="14074" width="9.140625" style="198"/>
    <col min="14075" max="14075" width="21.85546875" style="198" customWidth="1"/>
    <col min="14076" max="14076" width="9.140625" style="198"/>
    <col min="14077" max="14077" width="14.7109375" style="198" customWidth="1"/>
    <col min="14078" max="14078" width="12" style="198" customWidth="1"/>
    <col min="14079" max="14079" width="9.140625" style="198"/>
    <col min="14080" max="14080" width="10.42578125" style="198" bestFit="1" customWidth="1"/>
    <col min="14081" max="14081" width="21.7109375" style="198" bestFit="1" customWidth="1"/>
    <col min="14082" max="14082" width="22" style="198" bestFit="1" customWidth="1"/>
    <col min="14083" max="14083" width="14.42578125" style="198" customWidth="1"/>
    <col min="14084" max="14084" width="16.42578125" style="198" customWidth="1"/>
    <col min="14085" max="14330" width="9.140625" style="198"/>
    <col min="14331" max="14331" width="21.85546875" style="198" customWidth="1"/>
    <col min="14332" max="14332" width="9.140625" style="198"/>
    <col min="14333" max="14333" width="14.7109375" style="198" customWidth="1"/>
    <col min="14334" max="14334" width="12" style="198" customWidth="1"/>
    <col min="14335" max="14335" width="9.140625" style="198"/>
    <col min="14336" max="14336" width="10.42578125" style="198" bestFit="1" customWidth="1"/>
    <col min="14337" max="14337" width="21.7109375" style="198" bestFit="1" customWidth="1"/>
    <col min="14338" max="14338" width="22" style="198" bestFit="1" customWidth="1"/>
    <col min="14339" max="14339" width="14.42578125" style="198" customWidth="1"/>
    <col min="14340" max="14340" width="16.42578125" style="198" customWidth="1"/>
    <col min="14341" max="14586" width="9.140625" style="198"/>
    <col min="14587" max="14587" width="21.85546875" style="198" customWidth="1"/>
    <col min="14588" max="14588" width="9.140625" style="198"/>
    <col min="14589" max="14589" width="14.7109375" style="198" customWidth="1"/>
    <col min="14590" max="14590" width="12" style="198" customWidth="1"/>
    <col min="14591" max="14591" width="9.140625" style="198"/>
    <col min="14592" max="14592" width="10.42578125" style="198" bestFit="1" customWidth="1"/>
    <col min="14593" max="14593" width="21.7109375" style="198" bestFit="1" customWidth="1"/>
    <col min="14594" max="14594" width="22" style="198" bestFit="1" customWidth="1"/>
    <col min="14595" max="14595" width="14.42578125" style="198" customWidth="1"/>
    <col min="14596" max="14596" width="16.42578125" style="198" customWidth="1"/>
    <col min="14597" max="14842" width="9.140625" style="198"/>
    <col min="14843" max="14843" width="21.85546875" style="198" customWidth="1"/>
    <col min="14844" max="14844" width="9.140625" style="198"/>
    <col min="14845" max="14845" width="14.7109375" style="198" customWidth="1"/>
    <col min="14846" max="14846" width="12" style="198" customWidth="1"/>
    <col min="14847" max="14847" width="9.140625" style="198"/>
    <col min="14848" max="14848" width="10.42578125" style="198" bestFit="1" customWidth="1"/>
    <col min="14849" max="14849" width="21.7109375" style="198" bestFit="1" customWidth="1"/>
    <col min="14850" max="14850" width="22" style="198" bestFit="1" customWidth="1"/>
    <col min="14851" max="14851" width="14.42578125" style="198" customWidth="1"/>
    <col min="14852" max="14852" width="16.42578125" style="198" customWidth="1"/>
    <col min="14853" max="15098" width="9.140625" style="198"/>
    <col min="15099" max="15099" width="21.85546875" style="198" customWidth="1"/>
    <col min="15100" max="15100" width="9.140625" style="198"/>
    <col min="15101" max="15101" width="14.7109375" style="198" customWidth="1"/>
    <col min="15102" max="15102" width="12" style="198" customWidth="1"/>
    <col min="15103" max="15103" width="9.140625" style="198"/>
    <col min="15104" max="15104" width="10.42578125" style="198" bestFit="1" customWidth="1"/>
    <col min="15105" max="15105" width="21.7109375" style="198" bestFit="1" customWidth="1"/>
    <col min="15106" max="15106" width="22" style="198" bestFit="1" customWidth="1"/>
    <col min="15107" max="15107" width="14.42578125" style="198" customWidth="1"/>
    <col min="15108" max="15108" width="16.42578125" style="198" customWidth="1"/>
    <col min="15109" max="15354" width="9.140625" style="198"/>
    <col min="15355" max="15355" width="21.85546875" style="198" customWidth="1"/>
    <col min="15356" max="15356" width="9.140625" style="198"/>
    <col min="15357" max="15357" width="14.7109375" style="198" customWidth="1"/>
    <col min="15358" max="15358" width="12" style="198" customWidth="1"/>
    <col min="15359" max="15359" width="9.140625" style="198"/>
    <col min="15360" max="15360" width="10.42578125" style="198" bestFit="1" customWidth="1"/>
    <col min="15361" max="15361" width="21.7109375" style="198" bestFit="1" customWidth="1"/>
    <col min="15362" max="15362" width="22" style="198" bestFit="1" customWidth="1"/>
    <col min="15363" max="15363" width="14.42578125" style="198" customWidth="1"/>
    <col min="15364" max="15364" width="16.42578125" style="198" customWidth="1"/>
    <col min="15365" max="15610" width="9.140625" style="198"/>
    <col min="15611" max="15611" width="21.85546875" style="198" customWidth="1"/>
    <col min="15612" max="15612" width="9.140625" style="198"/>
    <col min="15613" max="15613" width="14.7109375" style="198" customWidth="1"/>
    <col min="15614" max="15614" width="12" style="198" customWidth="1"/>
    <col min="15615" max="15615" width="9.140625" style="198"/>
    <col min="15616" max="15616" width="10.42578125" style="198" bestFit="1" customWidth="1"/>
    <col min="15617" max="15617" width="21.7109375" style="198" bestFit="1" customWidth="1"/>
    <col min="15618" max="15618" width="22" style="198" bestFit="1" customWidth="1"/>
    <col min="15619" max="15619" width="14.42578125" style="198" customWidth="1"/>
    <col min="15620" max="15620" width="16.42578125" style="198" customWidth="1"/>
    <col min="15621" max="15866" width="9.140625" style="198"/>
    <col min="15867" max="15867" width="21.85546875" style="198" customWidth="1"/>
    <col min="15868" max="15868" width="9.140625" style="198"/>
    <col min="15869" max="15869" width="14.7109375" style="198" customWidth="1"/>
    <col min="15870" max="15870" width="12" style="198" customWidth="1"/>
    <col min="15871" max="15871" width="9.140625" style="198"/>
    <col min="15872" max="15872" width="10.42578125" style="198" bestFit="1" customWidth="1"/>
    <col min="15873" max="15873" width="21.7109375" style="198" bestFit="1" customWidth="1"/>
    <col min="15874" max="15874" width="22" style="198" bestFit="1" customWidth="1"/>
    <col min="15875" max="15875" width="14.42578125" style="198" customWidth="1"/>
    <col min="15876" max="15876" width="16.42578125" style="198" customWidth="1"/>
    <col min="15877" max="16122" width="9.140625" style="198"/>
    <col min="16123" max="16123" width="21.85546875" style="198" customWidth="1"/>
    <col min="16124" max="16124" width="9.140625" style="198"/>
    <col min="16125" max="16125" width="14.7109375" style="198" customWidth="1"/>
    <col min="16126" max="16126" width="12" style="198" customWidth="1"/>
    <col min="16127" max="16127" width="9.140625" style="198"/>
    <col min="16128" max="16128" width="10.42578125" style="198" bestFit="1" customWidth="1"/>
    <col min="16129" max="16129" width="21.7109375" style="198" bestFit="1" customWidth="1"/>
    <col min="16130" max="16130" width="22" style="198" bestFit="1" customWidth="1"/>
    <col min="16131" max="16131" width="14.42578125" style="198" customWidth="1"/>
    <col min="16132" max="16132" width="16.42578125" style="198" customWidth="1"/>
    <col min="16133" max="16384" width="9.140625" style="198"/>
  </cols>
  <sheetData>
    <row r="2" spans="2:8" ht="20.25">
      <c r="C2" s="195" t="s">
        <v>189</v>
      </c>
      <c r="D2" s="196" t="s">
        <v>240</v>
      </c>
    </row>
    <row r="11" spans="2:8" ht="4.5" customHeight="1">
      <c r="D11" s="197"/>
    </row>
    <row r="12" spans="2:8" ht="14.25" customHeight="1">
      <c r="B12" s="197"/>
      <c r="C12" s="319" t="s">
        <v>190</v>
      </c>
      <c r="D12" s="320"/>
      <c r="G12" s="199" t="s">
        <v>109</v>
      </c>
      <c r="H12" s="200">
        <f>balanceamento!F5*0.01</f>
        <v>3500</v>
      </c>
    </row>
    <row r="13" spans="2:8" ht="15" customHeight="1">
      <c r="B13" s="274" t="s">
        <v>191</v>
      </c>
      <c r="C13" s="271">
        <f>'Família 1'!O25</f>
        <v>955095.82019999996</v>
      </c>
      <c r="D13" s="203">
        <f>C13/$C$13</f>
        <v>1</v>
      </c>
      <c r="G13" s="199" t="s">
        <v>109</v>
      </c>
      <c r="H13" s="204">
        <f>balanceamento!C3</f>
        <v>909.09</v>
      </c>
    </row>
    <row r="14" spans="2:8" ht="9.9499999999999993" customHeight="1">
      <c r="B14" s="274" t="s">
        <v>240</v>
      </c>
      <c r="C14" s="271">
        <f>balanceamento!B5</f>
        <v>111000.01000000001</v>
      </c>
      <c r="D14" s="203">
        <f>C14/$C$13</f>
        <v>0.11621871612500227</v>
      </c>
      <c r="G14" s="205"/>
      <c r="H14" s="205"/>
    </row>
    <row r="15" spans="2:8">
      <c r="B15" s="199" t="s">
        <v>241</v>
      </c>
      <c r="C15" s="206">
        <f>C20*C18</f>
        <v>122.10013310013311</v>
      </c>
      <c r="D15" s="207">
        <f>C15/(('Família 1'!F29*'Família 1'!O27)/'Família 1'!O29)</f>
        <v>5.5440055440055431</v>
      </c>
      <c r="G15" s="205"/>
      <c r="H15" s="205"/>
    </row>
    <row r="16" spans="2:8">
      <c r="B16" s="208" t="s">
        <v>241</v>
      </c>
      <c r="C16" s="209">
        <f>'Família 1'!F29*'Família 1'!O27</f>
        <v>7770.0007000000014</v>
      </c>
      <c r="D16" s="210">
        <f>('Família 1'!F29*'Família 1'!O27)/('Família 1'!F29*'Família 1'!O27)</f>
        <v>1</v>
      </c>
    </row>
    <row r="17" spans="2:5">
      <c r="B17" s="197"/>
      <c r="C17" s="321" t="s">
        <v>192</v>
      </c>
      <c r="D17" s="321"/>
    </row>
    <row r="18" spans="2:5">
      <c r="B18" s="274" t="s">
        <v>193</v>
      </c>
      <c r="C18" s="322">
        <f>balanceamento!C5</f>
        <v>21</v>
      </c>
      <c r="D18" s="322"/>
    </row>
    <row r="19" spans="2:5">
      <c r="B19" s="274" t="s">
        <v>194</v>
      </c>
      <c r="C19" s="323">
        <f>C14/C18</f>
        <v>5285.7147619047628</v>
      </c>
      <c r="D19" s="323"/>
    </row>
    <row r="20" spans="2:5">
      <c r="B20" s="274" t="s">
        <v>194</v>
      </c>
      <c r="C20" s="324">
        <f>balanceamento!D5/balanceamento!C3</f>
        <v>5.814292052387291</v>
      </c>
      <c r="D20" s="324"/>
    </row>
    <row r="21" spans="2:5">
      <c r="B21" s="274" t="s">
        <v>194</v>
      </c>
      <c r="C21" s="325">
        <f>balanceamento!G5</f>
        <v>20350.022183355519</v>
      </c>
      <c r="D21" s="325"/>
    </row>
    <row r="22" spans="2:5">
      <c r="B22" s="211" t="s">
        <v>99</v>
      </c>
      <c r="C22" s="318">
        <f>(((D75*60)/C19))*H13</f>
        <v>219.13296207647352</v>
      </c>
      <c r="D22" s="318"/>
    </row>
    <row r="23" spans="2:5">
      <c r="B23" s="211" t="s">
        <v>99</v>
      </c>
      <c r="C23" s="326">
        <f>(D75*60)/C20</f>
        <v>219.13296207647352</v>
      </c>
      <c r="D23" s="326"/>
    </row>
    <row r="24" spans="2:5">
      <c r="B24" s="211" t="s">
        <v>99</v>
      </c>
      <c r="C24" s="327">
        <f>((G75*60)/C21)*H12</f>
        <v>126.16379405652933</v>
      </c>
      <c r="D24" s="327"/>
    </row>
    <row r="27" spans="2:5">
      <c r="E27" s="213" t="s">
        <v>195</v>
      </c>
    </row>
    <row r="28" spans="2:5">
      <c r="E28" s="213">
        <f>'Família 1'!H28</f>
        <v>0.11621871612500227</v>
      </c>
    </row>
    <row r="29" spans="2:5">
      <c r="E29" s="247">
        <v>0</v>
      </c>
    </row>
    <row r="40" spans="1:22">
      <c r="A40" s="212"/>
    </row>
    <row r="41" spans="1:22" ht="13.5" thickBot="1"/>
    <row r="42" spans="1:22" ht="15" customHeight="1" thickTop="1" thickBot="1">
      <c r="I42" s="247">
        <v>0</v>
      </c>
      <c r="T42" s="346" t="s">
        <v>239</v>
      </c>
      <c r="U42" s="347"/>
      <c r="V42" s="348"/>
    </row>
    <row r="43" spans="1:22" ht="15" customHeight="1" thickTop="1" thickBot="1">
      <c r="T43" s="243"/>
      <c r="V43" s="244"/>
    </row>
    <row r="44" spans="1:22" ht="15" customHeight="1" thickTop="1" thickBot="1">
      <c r="T44" s="342" t="s">
        <v>197</v>
      </c>
      <c r="U44" s="343"/>
      <c r="V44" s="219">
        <v>60</v>
      </c>
    </row>
    <row r="45" spans="1:22" ht="14.25" thickTop="1" thickBot="1">
      <c r="O45" s="215"/>
      <c r="Q45" s="215"/>
      <c r="T45" s="350">
        <v>350000</v>
      </c>
      <c r="U45" s="351"/>
      <c r="V45" s="352"/>
    </row>
    <row r="46" spans="1:22" ht="14.25" thickTop="1" thickBot="1">
      <c r="U46" s="218"/>
      <c r="V46" s="242"/>
    </row>
    <row r="47" spans="1:22" ht="15" customHeight="1" thickTop="1" thickBot="1">
      <c r="R47" s="328" t="s">
        <v>251</v>
      </c>
      <c r="S47" s="329"/>
      <c r="T47" s="344" t="s">
        <v>157</v>
      </c>
      <c r="U47" s="345"/>
      <c r="V47" s="220" t="s">
        <v>198</v>
      </c>
    </row>
    <row r="48" spans="1:22" ht="14.25" thickTop="1" thickBot="1">
      <c r="A48" s="215"/>
      <c r="B48" s="215"/>
      <c r="C48" s="215"/>
      <c r="D48" s="330"/>
      <c r="E48" s="330"/>
      <c r="F48" s="215"/>
      <c r="G48" s="215"/>
      <c r="K48" s="215"/>
      <c r="L48" s="215"/>
      <c r="M48" s="215"/>
      <c r="R48" s="331">
        <f>I49+D49</f>
        <v>0</v>
      </c>
      <c r="S48" s="331"/>
      <c r="T48" s="344">
        <f>T45/(Q73*100)</f>
        <v>1</v>
      </c>
      <c r="U48" s="345"/>
      <c r="V48" s="221">
        <f>'Família 1'!O29-'Família 1'!O28</f>
        <v>75.600000000000023</v>
      </c>
    </row>
    <row r="49" spans="1:26" ht="14.25" thickTop="1" thickBot="1">
      <c r="A49" s="216"/>
      <c r="B49" s="216"/>
      <c r="C49" s="273"/>
      <c r="D49" s="338">
        <f>($C$23*((E29*E28)/(V50)))/(G75*60)</f>
        <v>0</v>
      </c>
      <c r="E49" s="338"/>
      <c r="F49" s="215"/>
      <c r="G49" s="215"/>
      <c r="H49" s="216"/>
      <c r="I49" s="248">
        <f>(C23*((I42*E28)/(T48*Q73)))/(L75*60)</f>
        <v>0</v>
      </c>
      <c r="J49" s="216"/>
      <c r="K49" s="215"/>
      <c r="L49" s="339"/>
      <c r="M49" s="339"/>
      <c r="N49" s="216"/>
      <c r="O49" s="216"/>
      <c r="P49" s="216"/>
      <c r="Q49" s="249"/>
      <c r="R49" s="340" t="s">
        <v>196</v>
      </c>
      <c r="S49" s="340"/>
      <c r="U49" s="218"/>
      <c r="V49" s="245"/>
    </row>
    <row r="50" spans="1:26" ht="14.25" thickTop="1" thickBot="1">
      <c r="C50" s="269">
        <v>30</v>
      </c>
      <c r="F50" s="335">
        <v>933.33</v>
      </c>
      <c r="G50" s="336"/>
      <c r="K50" s="335">
        <v>46.66</v>
      </c>
      <c r="L50" s="337"/>
      <c r="M50" s="336"/>
      <c r="O50" s="357"/>
      <c r="P50" s="357"/>
      <c r="R50" s="341">
        <f>C50+F50+K50</f>
        <v>1009.99</v>
      </c>
      <c r="S50" s="341"/>
      <c r="T50" s="353" t="s">
        <v>199</v>
      </c>
      <c r="U50" s="354"/>
      <c r="V50" s="222">
        <f>((tecelagem!F69+tecelagem!F70)*(T45*0.01))/T56</f>
        <v>222.054</v>
      </c>
    </row>
    <row r="51" spans="1:26" ht="14.25" thickTop="1" thickBot="1">
      <c r="U51" s="218"/>
      <c r="V51" s="245"/>
    </row>
    <row r="52" spans="1:26" ht="14.25" thickTop="1" thickBot="1">
      <c r="T52" s="254" t="s">
        <v>200</v>
      </c>
      <c r="U52" s="254" t="s">
        <v>201</v>
      </c>
      <c r="V52" s="254" t="s">
        <v>202</v>
      </c>
    </row>
    <row r="53" spans="1:26" ht="14.25" thickTop="1" thickBot="1">
      <c r="T53" s="255">
        <f>V50*S62</f>
        <v>215.57002320000001</v>
      </c>
      <c r="U53" s="255">
        <f>V50*S63</f>
        <v>3.8637395999999997</v>
      </c>
      <c r="V53" s="255">
        <f>V50*S64</f>
        <v>2.6202372</v>
      </c>
    </row>
    <row r="54" spans="1:26" ht="13.5" thickTop="1"/>
    <row r="55" spans="1:26">
      <c r="T55" s="332" t="s">
        <v>98</v>
      </c>
      <c r="U55" s="332"/>
    </row>
    <row r="56" spans="1:26">
      <c r="T56" s="333">
        <v>3500</v>
      </c>
      <c r="U56" s="333"/>
    </row>
    <row r="60" spans="1:26">
      <c r="Q60" s="334" t="s">
        <v>242</v>
      </c>
      <c r="R60" s="334"/>
      <c r="S60" s="334"/>
    </row>
    <row r="61" spans="1:26" ht="15" customHeight="1">
      <c r="Q61" s="334" t="s">
        <v>243</v>
      </c>
      <c r="R61" s="334"/>
      <c r="S61" s="272" t="s">
        <v>195</v>
      </c>
      <c r="X61" s="217"/>
      <c r="Y61" s="217"/>
      <c r="Z61" s="214"/>
    </row>
    <row r="62" spans="1:26">
      <c r="Q62" s="334" t="s">
        <v>40</v>
      </c>
      <c r="R62" s="334"/>
      <c r="S62" s="256">
        <v>0.9708</v>
      </c>
      <c r="X62" s="217"/>
      <c r="Y62" s="217"/>
      <c r="Z62" s="214"/>
    </row>
    <row r="63" spans="1:26" ht="15" customHeight="1">
      <c r="Q63" s="334" t="s">
        <v>1</v>
      </c>
      <c r="R63" s="334"/>
      <c r="S63" s="256">
        <v>1.7399999999999999E-2</v>
      </c>
      <c r="Z63" s="214"/>
    </row>
    <row r="64" spans="1:26">
      <c r="Q64" s="334" t="s">
        <v>244</v>
      </c>
      <c r="R64" s="334"/>
      <c r="S64" s="256">
        <v>1.18E-2</v>
      </c>
      <c r="Z64" s="214"/>
    </row>
    <row r="65" spans="2:26" ht="9.9499999999999993" customHeight="1">
      <c r="Q65" s="84"/>
      <c r="S65" s="257">
        <f>SUM(S62:S64)</f>
        <v>1</v>
      </c>
      <c r="X65" s="217"/>
      <c r="Z65" s="214"/>
    </row>
    <row r="66" spans="2:26" ht="16.5" customHeight="1">
      <c r="Z66" s="214"/>
    </row>
    <row r="67" spans="2:26">
      <c r="Y67" s="217"/>
      <c r="Z67" s="214"/>
    </row>
    <row r="68" spans="2:26" ht="9.9499999999999993" customHeight="1">
      <c r="X68" s="217"/>
      <c r="Y68" s="217"/>
      <c r="Z68" s="214"/>
    </row>
    <row r="69" spans="2:26" ht="5.25" customHeight="1">
      <c r="X69" s="217"/>
      <c r="Y69" s="217"/>
      <c r="Z69" s="214"/>
    </row>
    <row r="70" spans="2:26">
      <c r="X70" s="223"/>
      <c r="Y70" s="217"/>
      <c r="Z70" s="214"/>
    </row>
    <row r="71" spans="2:26" ht="3" customHeight="1">
      <c r="S71" s="214"/>
      <c r="T71" s="214"/>
      <c r="U71" s="214"/>
      <c r="V71" s="214"/>
      <c r="W71" s="214"/>
      <c r="X71" s="217"/>
      <c r="Y71" s="217"/>
      <c r="Z71" s="214"/>
    </row>
    <row r="72" spans="2:26" ht="12.95" customHeight="1">
      <c r="B72" s="313" t="s">
        <v>250</v>
      </c>
      <c r="C72" s="313"/>
      <c r="D72" s="313"/>
      <c r="E72" s="313" t="s">
        <v>61</v>
      </c>
      <c r="F72" s="313"/>
      <c r="G72" s="313"/>
      <c r="H72" s="313"/>
      <c r="I72" s="313"/>
      <c r="J72" s="313" t="s">
        <v>151</v>
      </c>
      <c r="K72" s="313"/>
      <c r="L72" s="313"/>
      <c r="M72" s="313"/>
      <c r="N72" s="313"/>
      <c r="O72" s="313"/>
      <c r="Q72" s="332" t="s">
        <v>98</v>
      </c>
      <c r="R72" s="332"/>
      <c r="S72" s="214"/>
      <c r="T72" s="214"/>
      <c r="U72" s="214"/>
      <c r="V72" s="214"/>
      <c r="W72" s="214"/>
      <c r="X72" s="217"/>
      <c r="Y72" s="217"/>
      <c r="Z72" s="214"/>
    </row>
    <row r="73" spans="2:26" ht="12.95" customHeight="1">
      <c r="B73" s="317" t="s">
        <v>203</v>
      </c>
      <c r="C73" s="317"/>
      <c r="D73" s="275">
        <f>balanceamento!H13</f>
        <v>21.235050663622093</v>
      </c>
      <c r="E73" s="317" t="s">
        <v>203</v>
      </c>
      <c r="F73" s="317"/>
      <c r="G73" s="314">
        <f>balanceamento!H14</f>
        <v>12.225885751365091</v>
      </c>
      <c r="H73" s="314"/>
      <c r="I73" s="314"/>
      <c r="J73" s="317" t="s">
        <v>203</v>
      </c>
      <c r="K73" s="317"/>
      <c r="L73" s="355">
        <f>balanceamento!H15</f>
        <v>3.6782500295403517</v>
      </c>
      <c r="M73" s="355"/>
      <c r="N73" s="355"/>
      <c r="O73" s="355"/>
      <c r="Q73" s="333">
        <v>3500</v>
      </c>
      <c r="R73" s="333"/>
    </row>
    <row r="74" spans="2:26" ht="12.95" customHeight="1">
      <c r="B74" s="317" t="s">
        <v>204</v>
      </c>
      <c r="C74" s="317"/>
      <c r="D74" s="276">
        <f>balanceamento!D8</f>
        <v>1</v>
      </c>
      <c r="E74" s="349" t="s">
        <v>204</v>
      </c>
      <c r="F74" s="349"/>
      <c r="G74" s="315">
        <f>balanceamento!D9</f>
        <v>8</v>
      </c>
      <c r="H74" s="315"/>
      <c r="I74" s="315"/>
      <c r="J74" s="317" t="s">
        <v>204</v>
      </c>
      <c r="K74" s="317"/>
      <c r="L74" s="356">
        <f>balanceamento!D10</f>
        <v>1</v>
      </c>
      <c r="M74" s="356"/>
      <c r="N74" s="356"/>
      <c r="O74" s="356"/>
    </row>
    <row r="75" spans="2:26" ht="12.95" customHeight="1">
      <c r="B75" s="317" t="s">
        <v>205</v>
      </c>
      <c r="C75" s="317"/>
      <c r="D75" s="275">
        <f>D73</f>
        <v>21.235050663622093</v>
      </c>
      <c r="E75" s="349" t="s">
        <v>205</v>
      </c>
      <c r="F75" s="349"/>
      <c r="G75" s="314">
        <f>G73</f>
        <v>12.225885751365091</v>
      </c>
      <c r="H75" s="314"/>
      <c r="I75" s="314"/>
      <c r="J75" s="317" t="s">
        <v>205</v>
      </c>
      <c r="K75" s="317"/>
      <c r="L75" s="355">
        <f>L73</f>
        <v>3.6782500295403517</v>
      </c>
      <c r="M75" s="355"/>
      <c r="N75" s="355"/>
      <c r="O75" s="355"/>
    </row>
    <row r="76" spans="2:26" ht="12.95" customHeight="1">
      <c r="B76" s="317" t="s">
        <v>245</v>
      </c>
      <c r="C76" s="317"/>
      <c r="D76" s="270">
        <f>$D$14*D75</f>
        <v>2.467910324975537</v>
      </c>
      <c r="E76" s="349" t="s">
        <v>245</v>
      </c>
      <c r="F76" s="349"/>
      <c r="G76" s="316">
        <f>$D$14*G75</f>
        <v>1.4208767455146096</v>
      </c>
      <c r="H76" s="316"/>
      <c r="I76" s="316"/>
      <c r="J76" s="317" t="s">
        <v>245</v>
      </c>
      <c r="K76" s="317"/>
      <c r="L76" s="316">
        <f>$D$14*L75</f>
        <v>0.42748149601993135</v>
      </c>
      <c r="M76" s="316"/>
      <c r="N76" s="316"/>
      <c r="O76" s="316"/>
    </row>
    <row r="77" spans="2:26" ht="12.95" customHeight="1">
      <c r="B77" s="317" t="s">
        <v>245</v>
      </c>
      <c r="C77" s="317"/>
      <c r="D77" s="270">
        <f>$D$14*D75</f>
        <v>2.467910324975537</v>
      </c>
      <c r="E77" s="349" t="s">
        <v>245</v>
      </c>
      <c r="F77" s="349"/>
      <c r="G77" s="316">
        <f>$D$14*G75</f>
        <v>1.4208767455146096</v>
      </c>
      <c r="H77" s="316"/>
      <c r="I77" s="316"/>
      <c r="J77" s="317" t="s">
        <v>245</v>
      </c>
      <c r="K77" s="317"/>
      <c r="L77" s="316">
        <f>$D$14*L75</f>
        <v>0.42748149601993135</v>
      </c>
      <c r="M77" s="316"/>
      <c r="N77" s="316"/>
      <c r="O77" s="316"/>
    </row>
  </sheetData>
  <mergeCells count="62">
    <mergeCell ref="T45:V45"/>
    <mergeCell ref="C12:D12"/>
    <mergeCell ref="C17:D17"/>
    <mergeCell ref="C18:D18"/>
    <mergeCell ref="C19:D19"/>
    <mergeCell ref="C20:D20"/>
    <mergeCell ref="C21:D21"/>
    <mergeCell ref="C22:D22"/>
    <mergeCell ref="C23:D23"/>
    <mergeCell ref="C24:D24"/>
    <mergeCell ref="T42:V42"/>
    <mergeCell ref="T44:U44"/>
    <mergeCell ref="T50:U50"/>
    <mergeCell ref="T55:U55"/>
    <mergeCell ref="R47:S47"/>
    <mergeCell ref="T47:U47"/>
    <mergeCell ref="D48:E48"/>
    <mergeCell ref="R48:S48"/>
    <mergeCell ref="T48:U48"/>
    <mergeCell ref="D49:E49"/>
    <mergeCell ref="L49:M49"/>
    <mergeCell ref="R49:S49"/>
    <mergeCell ref="Q64:R64"/>
    <mergeCell ref="F50:G50"/>
    <mergeCell ref="K50:M50"/>
    <mergeCell ref="O50:P50"/>
    <mergeCell ref="R50:S50"/>
    <mergeCell ref="T56:U56"/>
    <mergeCell ref="Q60:S60"/>
    <mergeCell ref="Q61:R61"/>
    <mergeCell ref="Q62:R62"/>
    <mergeCell ref="Q63:R63"/>
    <mergeCell ref="B72:D72"/>
    <mergeCell ref="E72:I72"/>
    <mergeCell ref="J72:O72"/>
    <mergeCell ref="Q72:R72"/>
    <mergeCell ref="B73:C73"/>
    <mergeCell ref="E73:F73"/>
    <mergeCell ref="G73:I73"/>
    <mergeCell ref="J73:K73"/>
    <mergeCell ref="L73:O73"/>
    <mergeCell ref="Q73:R73"/>
    <mergeCell ref="B75:C75"/>
    <mergeCell ref="E75:F75"/>
    <mergeCell ref="G75:I75"/>
    <mergeCell ref="J75:K75"/>
    <mergeCell ref="L75:O75"/>
    <mergeCell ref="B74:C74"/>
    <mergeCell ref="E74:F74"/>
    <mergeCell ref="G74:I74"/>
    <mergeCell ref="J74:K74"/>
    <mergeCell ref="L74:O74"/>
    <mergeCell ref="B77:C77"/>
    <mergeCell ref="E77:F77"/>
    <mergeCell ref="G77:I77"/>
    <mergeCell ref="J77:K77"/>
    <mergeCell ref="L77:O77"/>
    <mergeCell ref="B76:C76"/>
    <mergeCell ref="E76:F76"/>
    <mergeCell ref="G76:I76"/>
    <mergeCell ref="J76:K76"/>
    <mergeCell ref="L76:O76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226"/>
      <c r="B1" s="227" t="s">
        <v>206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8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8"/>
    </row>
    <row r="2" spans="1:69" ht="15" customHeight="1">
      <c r="A2" s="229"/>
      <c r="B2" s="229"/>
      <c r="C2" s="229"/>
      <c r="D2" s="229"/>
      <c r="E2" s="229"/>
      <c r="F2" s="229"/>
      <c r="G2" s="229"/>
      <c r="H2" s="229"/>
      <c r="I2" s="230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30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30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30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30"/>
    </row>
    <row r="3" spans="1:69" ht="15" customHeight="1">
      <c r="A3" s="229"/>
      <c r="B3" s="229"/>
      <c r="C3" s="229"/>
      <c r="D3" s="229"/>
      <c r="E3" s="229"/>
      <c r="F3" s="229"/>
      <c r="G3" s="229"/>
      <c r="H3" s="229"/>
      <c r="I3" s="230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30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30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30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30"/>
    </row>
    <row r="4" spans="1:69" ht="15" customHeight="1">
      <c r="A4" s="229"/>
      <c r="B4" s="229"/>
      <c r="C4" s="229"/>
      <c r="D4" s="229"/>
      <c r="E4" s="229"/>
      <c r="F4" s="229"/>
      <c r="G4" s="229"/>
      <c r="H4" s="229"/>
      <c r="I4" s="230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30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30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30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30"/>
    </row>
    <row r="5" spans="1:69" ht="15" customHeight="1">
      <c r="A5" s="229"/>
      <c r="B5" s="229"/>
      <c r="C5" s="229"/>
      <c r="D5" s="229"/>
      <c r="E5" s="229"/>
      <c r="F5" s="229"/>
      <c r="G5" s="229"/>
      <c r="H5" s="229"/>
      <c r="I5" s="230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30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30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30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30"/>
    </row>
    <row r="6" spans="1:69" ht="15" customHeight="1">
      <c r="A6" s="229"/>
      <c r="B6" s="229"/>
      <c r="C6" s="229"/>
      <c r="D6" s="229"/>
      <c r="E6" s="229"/>
      <c r="F6" s="229"/>
      <c r="G6" s="229"/>
      <c r="H6" s="229"/>
      <c r="I6" s="230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30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30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30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30"/>
    </row>
    <row r="7" spans="1:69" ht="15" customHeight="1">
      <c r="A7" s="229"/>
      <c r="B7" s="229"/>
      <c r="C7" s="229"/>
      <c r="D7" s="229"/>
      <c r="E7" s="229"/>
      <c r="F7" s="229"/>
      <c r="G7" s="229"/>
      <c r="H7" s="229"/>
      <c r="I7" s="230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30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30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30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30"/>
    </row>
    <row r="8" spans="1:69" ht="15" customHeight="1">
      <c r="A8" s="229"/>
      <c r="B8" s="229"/>
      <c r="C8" s="229"/>
      <c r="D8" s="229"/>
      <c r="E8" s="229"/>
      <c r="F8" s="229"/>
      <c r="G8" s="229"/>
      <c r="H8" s="229"/>
      <c r="I8" s="230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30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30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30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30"/>
    </row>
    <row r="9" spans="1:69" ht="15" customHeight="1">
      <c r="A9" s="229"/>
      <c r="B9" s="229"/>
      <c r="C9" s="229"/>
      <c r="D9" s="229"/>
      <c r="E9" s="229"/>
      <c r="F9" s="229"/>
      <c r="G9" s="229"/>
      <c r="H9" s="229"/>
      <c r="I9" s="230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30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30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30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30"/>
    </row>
    <row r="10" spans="1:69" ht="15" customHeight="1">
      <c r="A10" s="229"/>
      <c r="B10" s="229"/>
      <c r="C10" s="229"/>
      <c r="D10" s="229"/>
      <c r="E10" s="229"/>
      <c r="F10" s="229"/>
      <c r="G10" s="229"/>
      <c r="H10" s="229"/>
      <c r="I10" s="230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30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30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30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30"/>
    </row>
    <row r="11" spans="1:69" ht="15" customHeight="1">
      <c r="A11" s="226"/>
      <c r="B11" s="229"/>
      <c r="C11" s="229"/>
      <c r="D11" s="229"/>
      <c r="E11" s="229"/>
      <c r="F11" s="229"/>
      <c r="G11" s="229"/>
      <c r="H11" s="229"/>
      <c r="I11" s="230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30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30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30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30"/>
    </row>
    <row r="12" spans="1:69" ht="15" customHeight="1">
      <c r="A12" s="229"/>
      <c r="B12" s="231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30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30"/>
    </row>
    <row r="13" spans="1:69" ht="15" customHeight="1">
      <c r="A13" s="229"/>
      <c r="B13" s="231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30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30"/>
    </row>
    <row r="14" spans="1:69" ht="15" customHeight="1">
      <c r="A14" s="229"/>
      <c r="B14" s="231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30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30"/>
    </row>
    <row r="15" spans="1:69" ht="15" customHeight="1">
      <c r="A15" s="229"/>
      <c r="B15" s="231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30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30"/>
    </row>
    <row r="16" spans="1:69" ht="15" customHeight="1">
      <c r="A16" s="229"/>
      <c r="B16" s="231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30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30"/>
    </row>
    <row r="17" spans="1:69" ht="15" customHeight="1">
      <c r="A17" s="229"/>
      <c r="B17" s="231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30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30"/>
    </row>
    <row r="18" spans="1:69" ht="15" customHeight="1">
      <c r="A18" s="229"/>
      <c r="B18" s="231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30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30"/>
    </row>
    <row r="19" spans="1:69" ht="15" customHeight="1">
      <c r="A19" s="229"/>
      <c r="B19" s="231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30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30"/>
    </row>
    <row r="20" spans="1:69" ht="15" customHeight="1">
      <c r="A20" s="226"/>
      <c r="B20" s="231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30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30"/>
    </row>
    <row r="21" spans="1:69" ht="15" customHeight="1">
      <c r="A21" s="229"/>
      <c r="B21" s="231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30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30"/>
    </row>
    <row r="22" spans="1:69" ht="15" customHeight="1">
      <c r="A22" s="229"/>
      <c r="B22" s="231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30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30"/>
    </row>
    <row r="23" spans="1:69" ht="15" customHeight="1">
      <c r="A23" s="229"/>
      <c r="B23" s="232"/>
      <c r="C23" s="233"/>
      <c r="D23" s="232" t="s">
        <v>207</v>
      </c>
      <c r="E23" s="233"/>
      <c r="F23" s="233"/>
      <c r="G23" s="233"/>
      <c r="H23" s="233"/>
      <c r="I23" s="232" t="s">
        <v>35</v>
      </c>
      <c r="J23" s="233"/>
      <c r="K23" s="233"/>
      <c r="L23" s="233"/>
      <c r="M23" s="233"/>
      <c r="N23" s="232" t="s">
        <v>208</v>
      </c>
      <c r="O23" s="233"/>
      <c r="P23" s="233"/>
      <c r="Q23" s="233"/>
      <c r="R23" s="233"/>
      <c r="S23" s="233"/>
      <c r="T23" s="233"/>
      <c r="U23" s="232" t="s">
        <v>209</v>
      </c>
      <c r="V23" s="233"/>
      <c r="W23" s="233"/>
      <c r="X23" s="233"/>
      <c r="Y23" s="233"/>
      <c r="Z23" s="233"/>
      <c r="AA23" s="232" t="s">
        <v>210</v>
      </c>
      <c r="AB23" s="233"/>
      <c r="AC23" s="233"/>
      <c r="AD23" s="233"/>
      <c r="AE23" s="233"/>
      <c r="AF23" s="233"/>
      <c r="AG23" s="233"/>
      <c r="AH23" s="232"/>
      <c r="AI23" s="232" t="s">
        <v>211</v>
      </c>
      <c r="AJ23" s="233"/>
      <c r="AK23" s="234"/>
      <c r="AL23" s="232"/>
      <c r="AM23" s="233"/>
      <c r="AN23" s="232" t="s">
        <v>212</v>
      </c>
      <c r="AO23" s="233"/>
      <c r="AP23" s="233"/>
      <c r="AQ23" s="233"/>
      <c r="AR23" s="233"/>
      <c r="AS23" s="233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30"/>
    </row>
    <row r="24" spans="1:69" ht="15" customHeight="1">
      <c r="A24" s="229"/>
      <c r="B24" s="232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4"/>
      <c r="AL24" s="233"/>
      <c r="AM24" s="233"/>
      <c r="AN24" s="233" t="s">
        <v>213</v>
      </c>
      <c r="AO24" s="233"/>
      <c r="AP24" s="233"/>
      <c r="AQ24" s="233"/>
      <c r="AR24" s="233"/>
      <c r="AS24" s="233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30"/>
    </row>
    <row r="25" spans="1:69" ht="15" customHeight="1">
      <c r="A25" s="229"/>
      <c r="B25" s="235"/>
      <c r="C25" s="233"/>
      <c r="D25" s="233"/>
      <c r="E25" s="233"/>
      <c r="F25" s="233"/>
      <c r="G25" s="233"/>
      <c r="H25" s="233"/>
      <c r="I25" s="235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4"/>
      <c r="AL25" s="233"/>
      <c r="AM25" s="233"/>
      <c r="AN25" s="233" t="s">
        <v>214</v>
      </c>
      <c r="AO25" s="233"/>
      <c r="AP25" s="233"/>
      <c r="AQ25" s="233"/>
      <c r="AR25" s="233"/>
      <c r="AS25" s="233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30"/>
    </row>
    <row r="26" spans="1:69" ht="15" customHeight="1">
      <c r="A26" s="229"/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4"/>
      <c r="AL26" s="233"/>
      <c r="AM26" s="233"/>
      <c r="AN26" s="233"/>
      <c r="AO26" s="233"/>
      <c r="AP26" s="233"/>
      <c r="AQ26" s="233"/>
      <c r="AR26" s="233"/>
      <c r="AS26" s="233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30"/>
    </row>
    <row r="27" spans="1:69" ht="15" customHeight="1">
      <c r="A27" s="229"/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4"/>
      <c r="AL27" s="233"/>
      <c r="AM27" s="233"/>
      <c r="AN27" s="233"/>
      <c r="AO27" s="233"/>
      <c r="AP27" s="233"/>
      <c r="AQ27" s="233"/>
      <c r="AR27" s="233"/>
      <c r="AS27" s="233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30"/>
    </row>
    <row r="28" spans="1:69" ht="15" customHeight="1">
      <c r="A28" s="229"/>
      <c r="B28" s="235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4"/>
      <c r="AL28" s="233"/>
      <c r="AM28" s="233"/>
      <c r="AN28" s="233"/>
      <c r="AO28" s="233"/>
      <c r="AP28" s="233"/>
      <c r="AQ28" s="233"/>
      <c r="AR28" s="233"/>
      <c r="AS28" s="233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30"/>
    </row>
    <row r="29" spans="1:69" ht="15" customHeight="1">
      <c r="A29" s="226"/>
      <c r="B29" s="232"/>
      <c r="C29" s="232" t="s">
        <v>215</v>
      </c>
      <c r="D29" s="232"/>
      <c r="E29" s="233"/>
      <c r="F29" s="233"/>
      <c r="G29" s="233"/>
      <c r="H29" s="233"/>
      <c r="I29" s="233"/>
      <c r="J29" s="232" t="s">
        <v>216</v>
      </c>
      <c r="K29" s="233"/>
      <c r="L29" s="233"/>
      <c r="M29" s="233"/>
      <c r="N29" s="233"/>
      <c r="O29" s="233"/>
      <c r="P29" s="233"/>
      <c r="Q29" s="233"/>
      <c r="R29" s="232" t="s">
        <v>217</v>
      </c>
      <c r="S29" s="233"/>
      <c r="T29" s="233"/>
      <c r="U29" s="233"/>
      <c r="V29" s="233"/>
      <c r="W29" s="233"/>
      <c r="X29" s="233"/>
      <c r="Y29" s="232"/>
      <c r="Z29" s="233"/>
      <c r="AA29" s="232" t="s">
        <v>218</v>
      </c>
      <c r="AB29" s="233"/>
      <c r="AC29" s="233"/>
      <c r="AD29" s="233"/>
      <c r="AE29" s="233" t="s">
        <v>219</v>
      </c>
      <c r="AF29" s="233"/>
      <c r="AG29" s="233"/>
      <c r="AH29" s="233"/>
      <c r="AI29" s="232"/>
      <c r="AJ29" s="233"/>
      <c r="AK29" s="232" t="s">
        <v>220</v>
      </c>
      <c r="AL29" s="233"/>
      <c r="AM29" s="233"/>
      <c r="AN29" s="233"/>
      <c r="AO29" s="233"/>
      <c r="AP29" s="233"/>
      <c r="AQ29" s="233"/>
      <c r="AR29" s="233"/>
      <c r="AS29" s="233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30"/>
    </row>
    <row r="30" spans="1:69" ht="15" customHeight="1">
      <c r="A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30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30"/>
    </row>
    <row r="31" spans="1:69" ht="15" customHeight="1">
      <c r="A31" s="229"/>
      <c r="B31" s="231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30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30"/>
    </row>
    <row r="32" spans="1:69" ht="15" customHeight="1">
      <c r="A32" s="229"/>
      <c r="B32" s="231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30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30"/>
    </row>
    <row r="33" spans="1:75" s="236" customFormat="1" ht="15" customHeight="1">
      <c r="A33" s="229"/>
      <c r="B33" s="231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30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30"/>
    </row>
    <row r="34" spans="1:75" ht="15" customHeight="1">
      <c r="A34" s="229"/>
      <c r="B34" s="231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30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30"/>
      <c r="BR34" s="236"/>
      <c r="BS34" s="236"/>
      <c r="BT34" s="236"/>
      <c r="BU34" s="236"/>
      <c r="BV34" s="236"/>
      <c r="BW34" s="236"/>
    </row>
    <row r="35" spans="1:75" ht="15" customHeight="1">
      <c r="A35" s="229"/>
      <c r="B35" s="231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30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30"/>
      <c r="BR35" s="236"/>
      <c r="BS35" s="236"/>
      <c r="BT35" s="236"/>
      <c r="BU35" s="236"/>
      <c r="BV35" s="236"/>
      <c r="BW35" s="236"/>
    </row>
    <row r="36" spans="1:75" ht="15" customHeight="1">
      <c r="A36" s="229"/>
      <c r="B36" s="231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30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30"/>
      <c r="BR36" s="236"/>
      <c r="BS36" s="236"/>
      <c r="BT36" s="236"/>
      <c r="BU36" s="236"/>
      <c r="BV36" s="236"/>
      <c r="BW36" s="236"/>
    </row>
    <row r="37" spans="1:75" ht="15" customHeight="1">
      <c r="A37" s="229"/>
      <c r="B37" s="237"/>
      <c r="C37" s="237" t="s">
        <v>221</v>
      </c>
      <c r="D37" s="238"/>
      <c r="E37" s="238"/>
      <c r="F37" s="238"/>
      <c r="G37" s="238"/>
      <c r="H37" s="238"/>
      <c r="I37" s="238"/>
      <c r="J37" s="237" t="s">
        <v>221</v>
      </c>
      <c r="K37" s="238"/>
      <c r="L37" s="238"/>
      <c r="M37" s="238"/>
      <c r="N37" s="238"/>
      <c r="O37" s="238"/>
      <c r="P37" s="238"/>
      <c r="Q37" s="238" t="s">
        <v>222</v>
      </c>
      <c r="R37" s="238"/>
      <c r="S37" s="238"/>
      <c r="T37" s="238"/>
      <c r="U37" s="238"/>
      <c r="V37" s="238"/>
      <c r="W37" s="237"/>
      <c r="X37" s="237" t="s">
        <v>223</v>
      </c>
      <c r="Y37" s="238"/>
      <c r="Z37" s="238"/>
      <c r="AA37" s="238"/>
      <c r="AB37" s="238"/>
      <c r="AC37" s="237" t="s">
        <v>224</v>
      </c>
      <c r="AD37" s="238"/>
      <c r="AE37" s="238"/>
      <c r="AF37" s="238"/>
      <c r="AG37" s="238"/>
      <c r="AH37" s="238"/>
      <c r="AI37" s="238"/>
      <c r="AJ37" s="237" t="s">
        <v>225</v>
      </c>
      <c r="AK37" s="239"/>
      <c r="AL37" s="238"/>
      <c r="AM37" s="238"/>
      <c r="AN37" s="238"/>
      <c r="AO37" s="238"/>
      <c r="AP37" s="237"/>
      <c r="AQ37" s="238"/>
      <c r="AR37" s="238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30"/>
      <c r="BR37" s="236"/>
      <c r="BS37" s="236"/>
      <c r="BT37" s="236"/>
      <c r="BU37" s="236"/>
      <c r="BV37" s="236"/>
      <c r="BW37" s="236"/>
    </row>
    <row r="38" spans="1:75" ht="15" customHeight="1">
      <c r="A38" s="226"/>
      <c r="B38" s="237"/>
      <c r="C38" s="238" t="s">
        <v>226</v>
      </c>
      <c r="D38" s="238"/>
      <c r="E38" s="238"/>
      <c r="F38" s="238"/>
      <c r="G38" s="238"/>
      <c r="H38" s="238"/>
      <c r="I38" s="238"/>
      <c r="J38" s="238" t="s">
        <v>227</v>
      </c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9"/>
      <c r="AL38" s="238"/>
      <c r="AM38" s="238"/>
      <c r="AN38" s="238"/>
      <c r="AO38" s="238"/>
      <c r="AP38" s="238"/>
      <c r="AQ38" s="238"/>
      <c r="AR38" s="238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30"/>
      <c r="BR38" s="236"/>
      <c r="BS38" s="236"/>
      <c r="BT38" s="236"/>
      <c r="BU38" s="236"/>
      <c r="BV38" s="236"/>
      <c r="BW38" s="236"/>
    </row>
    <row r="39" spans="1:75" ht="15" customHeight="1">
      <c r="A39" s="229"/>
      <c r="B39" s="237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9"/>
      <c r="AL39" s="238"/>
      <c r="AM39" s="238"/>
      <c r="AN39" s="238"/>
      <c r="AO39" s="238"/>
      <c r="AP39" s="238"/>
      <c r="AQ39" s="238"/>
      <c r="AR39" s="238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30"/>
      <c r="BR39" s="236"/>
      <c r="BS39" s="236"/>
      <c r="BT39" s="236"/>
      <c r="BU39" s="236"/>
      <c r="BV39" s="236"/>
      <c r="BW39" s="236"/>
    </row>
    <row r="40" spans="1:75" ht="15" customHeight="1">
      <c r="A40" s="229"/>
      <c r="B40" s="237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9"/>
      <c r="AL40" s="238"/>
      <c r="AM40" s="238"/>
      <c r="AN40" s="238"/>
      <c r="AO40" s="238"/>
      <c r="AP40" s="238"/>
      <c r="AQ40" s="238"/>
      <c r="AR40" s="238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30"/>
      <c r="BR40" s="236"/>
      <c r="BS40" s="236"/>
      <c r="BT40" s="236"/>
      <c r="BU40" s="236"/>
      <c r="BV40" s="236"/>
      <c r="BW40" s="236"/>
    </row>
    <row r="41" spans="1:75" ht="15" customHeight="1">
      <c r="A41" s="229"/>
      <c r="B41" s="237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9"/>
      <c r="AL41" s="238"/>
      <c r="AM41" s="238"/>
      <c r="AN41" s="238"/>
      <c r="AO41" s="238"/>
      <c r="AP41" s="238"/>
      <c r="AQ41" s="238"/>
      <c r="AR41" s="238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30"/>
      <c r="BR41" s="236"/>
      <c r="BS41" s="236"/>
      <c r="BT41" s="236"/>
      <c r="BU41" s="236"/>
      <c r="BV41" s="236"/>
      <c r="BW41" s="236"/>
    </row>
    <row r="42" spans="1:75" ht="15" customHeight="1">
      <c r="A42" s="229"/>
      <c r="B42" s="237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9"/>
      <c r="AL42" s="238"/>
      <c r="AM42" s="238"/>
      <c r="AN42" s="238"/>
      <c r="AO42" s="238"/>
      <c r="AP42" s="238"/>
      <c r="AQ42" s="238"/>
      <c r="AR42" s="238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30"/>
      <c r="BR42" s="236"/>
      <c r="BS42" s="236"/>
      <c r="BT42" s="236"/>
      <c r="BU42" s="236"/>
      <c r="BV42" s="236"/>
      <c r="BW42" s="236"/>
    </row>
    <row r="43" spans="1:75" ht="15" customHeight="1">
      <c r="A43" s="229"/>
      <c r="B43" s="237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9"/>
      <c r="AL43" s="238"/>
      <c r="AM43" s="238"/>
      <c r="AN43" s="238"/>
      <c r="AO43" s="238"/>
      <c r="AP43" s="238"/>
      <c r="AQ43" s="238"/>
      <c r="AR43" s="238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30"/>
      <c r="BR43" s="236"/>
      <c r="BS43" s="236"/>
      <c r="BT43" s="236"/>
      <c r="BU43" s="236"/>
      <c r="BV43" s="236"/>
      <c r="BW43" s="236"/>
    </row>
    <row r="44" spans="1:75" ht="15" customHeight="1">
      <c r="A44" s="229"/>
      <c r="B44" s="237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9"/>
      <c r="AL44" s="238"/>
      <c r="AM44" s="238"/>
      <c r="AN44" s="238"/>
      <c r="AO44" s="238"/>
      <c r="AP44" s="238"/>
      <c r="AQ44" s="238"/>
      <c r="AR44" s="238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30"/>
      <c r="BR44" s="236"/>
      <c r="BS44" s="236"/>
      <c r="BT44" s="236"/>
      <c r="BU44" s="236"/>
      <c r="BV44" s="236"/>
      <c r="BW44" s="236"/>
    </row>
    <row r="45" spans="1:75" ht="15" customHeight="1">
      <c r="A45" s="229"/>
      <c r="B45" s="237"/>
      <c r="C45" s="237" t="s">
        <v>228</v>
      </c>
      <c r="D45" s="238"/>
      <c r="E45" s="238"/>
      <c r="F45" s="238"/>
      <c r="G45" s="238"/>
      <c r="H45" s="238"/>
      <c r="I45" s="237" t="s">
        <v>229</v>
      </c>
      <c r="J45" s="238"/>
      <c r="K45" s="238"/>
      <c r="L45" s="238"/>
      <c r="M45" s="238"/>
      <c r="N45" s="238"/>
      <c r="O45" s="238"/>
      <c r="P45" s="237" t="s">
        <v>230</v>
      </c>
      <c r="Q45" s="238"/>
      <c r="R45" s="238"/>
      <c r="S45" s="238"/>
      <c r="T45" s="238"/>
      <c r="U45" s="238"/>
      <c r="V45" s="238"/>
      <c r="W45" s="237" t="s">
        <v>231</v>
      </c>
      <c r="X45" s="238"/>
      <c r="Y45" s="238"/>
      <c r="Z45" s="238"/>
      <c r="AA45" s="238"/>
      <c r="AB45" s="238"/>
      <c r="AC45" s="238"/>
      <c r="AD45" s="237" t="s">
        <v>232</v>
      </c>
      <c r="AE45" s="237"/>
      <c r="AF45" s="238"/>
      <c r="AG45" s="238"/>
      <c r="AH45" s="238"/>
      <c r="AI45" s="238"/>
      <c r="AJ45" s="238"/>
      <c r="AK45" s="239"/>
      <c r="AL45" s="238"/>
      <c r="AM45" s="237" t="s">
        <v>233</v>
      </c>
      <c r="AN45" s="238"/>
      <c r="AO45" s="238"/>
      <c r="AP45" s="238"/>
      <c r="AQ45" s="238"/>
      <c r="AR45" s="238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30"/>
      <c r="BR45" s="236"/>
      <c r="BS45" s="236"/>
      <c r="BT45" s="236"/>
      <c r="BU45" s="236"/>
      <c r="BV45" s="236"/>
      <c r="BW45" s="236"/>
    </row>
    <row r="46" spans="1:75" ht="15" customHeight="1">
      <c r="A46" s="229"/>
      <c r="B46" s="231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30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AW46" s="229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229"/>
      <c r="BJ46" s="229"/>
      <c r="BK46" s="229"/>
      <c r="BL46" s="229"/>
      <c r="BM46" s="229"/>
      <c r="BN46" s="229"/>
      <c r="BO46" s="229"/>
      <c r="BP46" s="229"/>
      <c r="BQ46" s="230"/>
      <c r="BR46" s="236"/>
      <c r="BS46" s="236"/>
      <c r="BT46" s="236"/>
      <c r="BU46" s="236"/>
      <c r="BV46" s="236"/>
      <c r="BW46" s="236"/>
    </row>
    <row r="47" spans="1:75" ht="15" customHeight="1">
      <c r="A47" s="231"/>
      <c r="B47" s="231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30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  <c r="AV47" s="229"/>
      <c r="AW47" s="229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229"/>
      <c r="BJ47" s="229"/>
      <c r="BK47" s="229"/>
      <c r="BL47" s="229"/>
      <c r="BM47" s="229"/>
      <c r="BN47" s="229"/>
      <c r="BO47" s="229"/>
      <c r="BP47" s="229"/>
      <c r="BQ47" s="230"/>
      <c r="BR47" s="236"/>
      <c r="BS47" s="236"/>
      <c r="BT47" s="236"/>
      <c r="BU47" s="236"/>
      <c r="BV47" s="236"/>
      <c r="BW47" s="236"/>
    </row>
    <row r="48" spans="1:75" ht="15" customHeight="1">
      <c r="A48" s="231"/>
      <c r="B48" s="231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30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30"/>
      <c r="BR48" s="236"/>
      <c r="BS48" s="236"/>
      <c r="BT48" s="236"/>
      <c r="BU48" s="236"/>
      <c r="BV48" s="236"/>
      <c r="BW48" s="236"/>
    </row>
    <row r="49" spans="1:75" ht="15" customHeight="1">
      <c r="A49" s="231"/>
      <c r="B49" s="231"/>
      <c r="C49" s="231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30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30"/>
      <c r="BR49" s="236"/>
      <c r="BS49" s="236"/>
      <c r="BT49" s="236"/>
      <c r="BU49" s="236"/>
      <c r="BV49" s="236"/>
      <c r="BW49" s="236"/>
    </row>
    <row r="50" spans="1:75" ht="15" customHeight="1">
      <c r="A50" s="231" t="s">
        <v>234</v>
      </c>
      <c r="B50" s="231"/>
      <c r="C50" s="231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30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30"/>
      <c r="BR50" s="236"/>
      <c r="BS50" s="236"/>
      <c r="BT50" s="236"/>
      <c r="BU50" s="236"/>
      <c r="BV50" s="236"/>
      <c r="BW50" s="236"/>
    </row>
    <row r="51" spans="1:75" ht="15" customHeight="1">
      <c r="A51" s="231" t="s">
        <v>234</v>
      </c>
      <c r="B51" s="231"/>
      <c r="C51" s="231"/>
      <c r="D51" s="231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30"/>
      <c r="AL51" s="229"/>
      <c r="AM51" s="229"/>
      <c r="AN51" s="229"/>
      <c r="AO51" s="229"/>
      <c r="AP51" s="229"/>
      <c r="AQ51" s="229"/>
      <c r="AR51" s="229"/>
      <c r="AS51" s="229"/>
      <c r="AT51" s="229"/>
      <c r="AU51" s="229"/>
      <c r="AV51" s="229"/>
      <c r="AW51" s="229"/>
      <c r="AX51" s="229"/>
      <c r="AY51" s="229"/>
      <c r="AZ51" s="229"/>
      <c r="BA51" s="229"/>
      <c r="BB51" s="229"/>
      <c r="BC51" s="229"/>
      <c r="BD51" s="229"/>
      <c r="BE51" s="229"/>
      <c r="BF51" s="229"/>
      <c r="BG51" s="229"/>
      <c r="BH51" s="229"/>
      <c r="BI51" s="229"/>
      <c r="BJ51" s="229"/>
      <c r="BK51" s="229"/>
      <c r="BL51" s="229"/>
      <c r="BM51" s="229"/>
      <c r="BN51" s="229"/>
      <c r="BO51" s="229"/>
      <c r="BP51" s="229"/>
      <c r="BQ51" s="230"/>
      <c r="BR51" s="236"/>
      <c r="BS51" s="236"/>
      <c r="BT51" s="236"/>
      <c r="BU51" s="236"/>
      <c r="BV51" s="236"/>
      <c r="BW51" s="236"/>
    </row>
    <row r="52" spans="1:75" ht="15" customHeight="1">
      <c r="A52" s="231"/>
      <c r="B52" s="231"/>
      <c r="C52" s="231"/>
      <c r="D52" s="231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30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30"/>
      <c r="BR52" s="236"/>
      <c r="BS52" s="236"/>
      <c r="BT52" s="236"/>
      <c r="BU52" s="236"/>
      <c r="BV52" s="236"/>
      <c r="BW52" s="236"/>
    </row>
    <row r="53" spans="1:75" ht="15" customHeight="1">
      <c r="A53" s="231"/>
      <c r="B53" s="231"/>
      <c r="C53" s="240"/>
      <c r="D53" s="240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29"/>
      <c r="AJ53" s="229"/>
      <c r="AK53" s="230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  <c r="AV53" s="229"/>
      <c r="AW53" s="229"/>
      <c r="AX53" s="229"/>
      <c r="AY53" s="229"/>
      <c r="AZ53" s="229"/>
      <c r="BA53" s="229"/>
      <c r="BB53" s="229"/>
      <c r="BC53" s="229"/>
      <c r="BD53" s="229"/>
      <c r="BE53" s="229"/>
      <c r="BF53" s="229"/>
      <c r="BG53" s="229"/>
      <c r="BH53" s="229"/>
      <c r="BI53" s="229"/>
      <c r="BJ53" s="229"/>
      <c r="BK53" s="229"/>
      <c r="BL53" s="229"/>
      <c r="BM53" s="229"/>
      <c r="BN53" s="229"/>
      <c r="BO53" s="229"/>
      <c r="BP53" s="229"/>
      <c r="BQ53" s="230"/>
      <c r="BR53" s="236"/>
      <c r="BS53" s="236"/>
      <c r="BT53" s="236"/>
      <c r="BU53" s="236"/>
      <c r="BV53" s="236"/>
      <c r="BW53" s="236"/>
    </row>
    <row r="54" spans="1:75" ht="15" customHeight="1">
      <c r="A54" s="231"/>
      <c r="B54" s="231"/>
      <c r="C54" s="240"/>
      <c r="D54" s="240" t="s">
        <v>235</v>
      </c>
      <c r="E54" s="241"/>
      <c r="F54" s="241"/>
      <c r="G54" s="241"/>
      <c r="H54" s="241"/>
      <c r="I54" s="240" t="s">
        <v>236</v>
      </c>
      <c r="J54" s="241"/>
      <c r="K54" s="241"/>
      <c r="L54" s="241"/>
      <c r="M54" s="241"/>
      <c r="N54" s="241"/>
      <c r="O54" s="241"/>
      <c r="P54" s="241"/>
      <c r="Q54" s="241" t="s">
        <v>237</v>
      </c>
      <c r="R54" s="241"/>
      <c r="S54" s="241"/>
      <c r="T54" s="241"/>
      <c r="U54" s="241"/>
      <c r="V54" s="241"/>
      <c r="W54" s="241"/>
      <c r="X54" s="241"/>
      <c r="Y54" s="241"/>
      <c r="Z54" s="240" t="s">
        <v>238</v>
      </c>
      <c r="AA54" s="241"/>
      <c r="AB54" s="241"/>
      <c r="AC54" s="241"/>
      <c r="AD54" s="241"/>
      <c r="AE54" s="241"/>
      <c r="AF54" s="241"/>
      <c r="AG54" s="241"/>
      <c r="AH54" s="241"/>
      <c r="AI54" s="229"/>
      <c r="AJ54" s="229"/>
      <c r="AK54" s="230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B54" s="229"/>
      <c r="BC54" s="229"/>
      <c r="BD54" s="229"/>
      <c r="BE54" s="229"/>
      <c r="BF54" s="229"/>
      <c r="BG54" s="229"/>
      <c r="BH54" s="229"/>
      <c r="BI54" s="229"/>
      <c r="BJ54" s="229"/>
      <c r="BK54" s="229"/>
      <c r="BL54" s="229"/>
      <c r="BM54" s="229"/>
      <c r="BN54" s="229"/>
      <c r="BO54" s="229"/>
      <c r="BP54" s="229"/>
      <c r="BQ54" s="230"/>
      <c r="BR54" s="236"/>
      <c r="BS54" s="236"/>
      <c r="BT54" s="236"/>
      <c r="BU54" s="236"/>
      <c r="BV54" s="236"/>
      <c r="BW54" s="236"/>
    </row>
    <row r="55" spans="1:75" ht="15" customHeight="1">
      <c r="A55" s="231"/>
      <c r="B55" s="231"/>
      <c r="C55" s="240"/>
      <c r="D55" s="240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29"/>
      <c r="AJ55" s="229"/>
      <c r="AK55" s="230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30"/>
      <c r="BR55" s="236"/>
      <c r="BS55" s="236"/>
      <c r="BT55" s="236"/>
      <c r="BU55" s="236"/>
      <c r="BV55" s="236"/>
      <c r="BW55" s="236"/>
    </row>
    <row r="56" spans="1:75" ht="15" customHeight="1">
      <c r="A56" s="231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30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30"/>
      <c r="BR56" s="236"/>
      <c r="BS56" s="236"/>
      <c r="BT56" s="236"/>
      <c r="BU56" s="236"/>
      <c r="BV56" s="236"/>
      <c r="BW56" s="236"/>
    </row>
    <row r="57" spans="1:75" ht="15" customHeight="1">
      <c r="A57" s="231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30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30"/>
      <c r="BR57" s="236"/>
      <c r="BS57" s="236"/>
      <c r="BT57" s="236"/>
      <c r="BU57" s="236"/>
      <c r="BV57" s="236"/>
      <c r="BW57" s="236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Família 1</vt:lpstr>
      <vt:lpstr>extrusora</vt:lpstr>
      <vt:lpstr>tecelagem</vt:lpstr>
      <vt:lpstr>laminação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Cliente</cp:lastModifiedBy>
  <cp:lastPrinted>2011-11-27T16:25:21Z</cp:lastPrinted>
  <dcterms:created xsi:type="dcterms:W3CDTF">2011-03-01T01:22:05Z</dcterms:created>
  <dcterms:modified xsi:type="dcterms:W3CDTF">2011-11-27T18:51:31Z</dcterms:modified>
</cp:coreProperties>
</file>