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 tabRatio="671" firstSheet="1" activeTab="8"/>
  </bookViews>
  <sheets>
    <sheet name="Mistura_1" sheetId="11" r:id="rId1"/>
    <sheet name="Mistura_2" sheetId="6" r:id="rId2"/>
    <sheet name="Produção_1" sheetId="13" r:id="rId3"/>
    <sheet name="Produção_2" sheetId="12" r:id="rId4"/>
    <sheet name="Produção_3" sheetId="3" r:id="rId5"/>
    <sheet name="Funcionarios" sheetId="5" r:id="rId6"/>
    <sheet name="Estoque" sheetId="7" r:id="rId7"/>
    <sheet name="Finanças_1" sheetId="8" r:id="rId8"/>
    <sheet name="Finanças_2" sheetId="10" r:id="rId9"/>
  </sheets>
  <definedNames>
    <definedName name="Custo_F3_1" localSheetId="5">Funcionarios!#REF!</definedName>
    <definedName name="Custo_F3_1" localSheetId="3">Produção_2!#REF!</definedName>
    <definedName name="Custo_F3_1">Produção_3!$C$13</definedName>
    <definedName name="Custo_F3_2" localSheetId="5">Funcionarios!#REF!</definedName>
    <definedName name="Custo_F3_2" localSheetId="3">Produção_2!#REF!</definedName>
    <definedName name="Custo_F3_2">Produção_3!$D$13</definedName>
    <definedName name="Custo_F3_3" localSheetId="5">Funcionarios!#REF!</definedName>
    <definedName name="Custo_F3_3" localSheetId="3">Produção_2!#REF!</definedName>
    <definedName name="Custo_F3_3">Produção_3!$E$13</definedName>
    <definedName name="Custo_F3_total" localSheetId="5">Funcionarios!#REF!</definedName>
    <definedName name="Custo_F3_total" localSheetId="3">Produção_2!#REF!</definedName>
    <definedName name="Custo_F3_total">Produção_3!$G$13</definedName>
    <definedName name="Custo_FP_1" localSheetId="5">Funcionarios!#REF!</definedName>
    <definedName name="Custo_FP_1" localSheetId="3">Produção_2!#REF!</definedName>
    <definedName name="Custo_FP_1">Produção_3!$C$12</definedName>
    <definedName name="Custo_FP_2" localSheetId="5">Funcionarios!#REF!</definedName>
    <definedName name="Custo_FP_2" localSheetId="3">Produção_2!#REF!</definedName>
    <definedName name="Custo_FP_2">Produção_3!$D$12</definedName>
    <definedName name="Custo_FP_3" localSheetId="5">Funcionarios!#REF!</definedName>
    <definedName name="Custo_FP_3" localSheetId="3">Produção_2!#REF!</definedName>
    <definedName name="Custo_FP_3">Produção_3!$E$12</definedName>
    <definedName name="Custo_FP_total" localSheetId="5">Funcionarios!#REF!</definedName>
    <definedName name="Custo_FP_total" localSheetId="3">Produção_2!#REF!</definedName>
    <definedName name="Custo_FP_total">Produção_3!$G$12</definedName>
    <definedName name="Demanda_1" localSheetId="5">Funcionarios!#REF!</definedName>
    <definedName name="Demanda_1" localSheetId="3">Produção_2!#REF!</definedName>
    <definedName name="Demanda_1">Produção_3!$C$7</definedName>
    <definedName name="Demanda_2" localSheetId="5">Funcionarios!#REF!</definedName>
    <definedName name="Demanda_2" localSheetId="3">Produção_2!#REF!</definedName>
    <definedName name="Demanda_2">Produção_3!$D$7</definedName>
    <definedName name="Demanda_3" localSheetId="5">Funcionarios!#REF!</definedName>
    <definedName name="Demanda_3" localSheetId="3">Produção_2!#REF!</definedName>
    <definedName name="Demanda_3">Produção_3!$E$7</definedName>
    <definedName name="Demanda1" localSheetId="5">Funcionarios!#REF!</definedName>
    <definedName name="Demanda1" localSheetId="3">Produção_2!#REF!</definedName>
    <definedName name="Demanda1">Produção_3!$C$7</definedName>
    <definedName name="Funcao_objetivo" localSheetId="5">Funcionarios!#REF!</definedName>
    <definedName name="Funcao_objetivo" localSheetId="3">Produção_2!#REF!</definedName>
    <definedName name="Funcao_objetivo">Produção_3!$G$14</definedName>
    <definedName name="Funcao_objetivo_custo_total" localSheetId="5">Funcionarios!#REF!</definedName>
    <definedName name="Funcao_objetivo_custo_total" localSheetId="3">Produção_2!#REF!</definedName>
    <definedName name="Funcao_objetivo_custo_total">Produção_3!$G$14</definedName>
    <definedName name="Horas_acab_1" localSheetId="5">Funcionarios!#REF!</definedName>
    <definedName name="Horas_acab_1" localSheetId="3">Produção_2!#REF!</definedName>
    <definedName name="Horas_acab_1">Produção_3!$C$10</definedName>
    <definedName name="Horas_acab_2" localSheetId="5">Funcionarios!#REF!</definedName>
    <definedName name="Horas_acab_2" localSheetId="3">Produção_2!#REF!</definedName>
    <definedName name="Horas_acab_2">Produção_3!$D$10</definedName>
    <definedName name="Horas_acab_3" localSheetId="5">Funcionarios!#REF!</definedName>
    <definedName name="Horas_acab_3" localSheetId="3">Produção_2!#REF!</definedName>
    <definedName name="Horas_acab_3">Produção_3!$E$10</definedName>
    <definedName name="Horas_acab_disp" localSheetId="5">Funcionarios!#REF!</definedName>
    <definedName name="Horas_acab_disp" localSheetId="3">Produção_2!#REF!</definedName>
    <definedName name="Horas_acab_disp">Produção_3!$G$10</definedName>
    <definedName name="Horas_acab_total" localSheetId="5">Funcionarios!#REF!</definedName>
    <definedName name="Horas_acab_total" localSheetId="3">Produção_2!#REF!</definedName>
    <definedName name="Horas_acab_total">Produção_3!$F$10</definedName>
    <definedName name="Horas_mont_1" localSheetId="5">Funcionarios!#REF!</definedName>
    <definedName name="Horas_mont_1" localSheetId="3">Produção_2!#REF!</definedName>
    <definedName name="Horas_mont_1">Produção_3!$C$9</definedName>
    <definedName name="Horas_mont_2" localSheetId="5">Funcionarios!#REF!</definedName>
    <definedName name="Horas_mont_2" localSheetId="3">Produção_2!#REF!</definedName>
    <definedName name="Horas_mont_2">Produção_3!$D$9</definedName>
    <definedName name="Horas_mont_3" localSheetId="5">Funcionarios!#REF!</definedName>
    <definedName name="Horas_mont_3" localSheetId="3">Produção_2!#REF!</definedName>
    <definedName name="Horas_mont_3">Produção_3!$E$9</definedName>
    <definedName name="Horas_mont_disp" localSheetId="5">Funcionarios!#REF!</definedName>
    <definedName name="Horas_mont_disp" localSheetId="3">Produção_2!#REF!</definedName>
    <definedName name="Horas_mont_disp">Produção_3!$G$9</definedName>
    <definedName name="Horas_mont_total" localSheetId="5">Funcionarios!#REF!</definedName>
    <definedName name="Horas_mont_total" localSheetId="3">Produção_2!#REF!</definedName>
    <definedName name="Horas_mont_total">Produção_3!$F$9</definedName>
    <definedName name="i_A">Finanças_2!$A$3</definedName>
    <definedName name="i_B">Finanças_2!$B$3</definedName>
    <definedName name="i_C">Finanças_2!$C$3</definedName>
    <definedName name="i_D">Finanças_2!$D$3</definedName>
    <definedName name="N_1">#REF!</definedName>
    <definedName name="N_2">#REF!</definedName>
    <definedName name="N_2a.feira">Funcionarios!$B$6</definedName>
    <definedName name="N_3">#REF!</definedName>
    <definedName name="N_3a.feira">Funcionarios!$B$7</definedName>
    <definedName name="N_4">#REF!</definedName>
    <definedName name="N_4a.feira">Funcionarios!$B$8</definedName>
    <definedName name="N_5">#REF!</definedName>
    <definedName name="N_5a.feira">Funcionarios!$B$9</definedName>
    <definedName name="N_6">#REF!</definedName>
    <definedName name="N_6a.feira">Funcionarios!$B$10</definedName>
    <definedName name="N_7">#REF!</definedName>
    <definedName name="N_domingo">Funcionarios!$B$5</definedName>
    <definedName name="N_sábado">Funcionarios!$B$11</definedName>
    <definedName name="Objetivo_custo_total" localSheetId="5">Funcionarios!#REF!</definedName>
    <definedName name="Objetivo_custo_total" localSheetId="3">Produção_2!#REF!</definedName>
    <definedName name="Objetivo_custo_total">Produção_3!$G$14</definedName>
    <definedName name="solver_adj" localSheetId="6" hidden="1">Estoque!$D$5:$E$16</definedName>
    <definedName name="solver_adj" localSheetId="7" hidden="1">Finanças_1!$E$4:$E$9</definedName>
    <definedName name="solver_adj" localSheetId="8" hidden="1">Finanças_2!$A$5:$A$11,Finanças_2!$B$5,Finanças_2!$B$7,Finanças_2!$B$9,Finanças_2!$C$5,Finanças_2!$C$8,Finanças_2!$D$5</definedName>
    <definedName name="solver_adj" localSheetId="5" hidden="1">Funcionarios!$B$5:$B$11</definedName>
    <definedName name="solver_adj" localSheetId="0" hidden="1">Mistura_1!$B$4:$C$4</definedName>
    <definedName name="solver_adj" localSheetId="1" hidden="1">Mistura_2!$B$9:$E$10</definedName>
    <definedName name="solver_adj" localSheetId="2" hidden="1">Produção_1!$B$4:$C$4</definedName>
    <definedName name="solver_adj" localSheetId="3" hidden="1">Produção_2!$B$4:$C$4</definedName>
    <definedName name="solver_adj" localSheetId="4" hidden="1">Produção_3!$C$4:$E$5</definedName>
    <definedName name="solver_cvg" localSheetId="6" hidden="1">"""""""""""""""0,0001"""""""""""""""</definedName>
    <definedName name="solver_cvg" localSheetId="7" hidden="1">"0,0001"</definedName>
    <definedName name="solver_cvg" localSheetId="8" hidden="1">"0,0001"</definedName>
    <definedName name="solver_cvg" localSheetId="5" hidden="1">0.0001</definedName>
    <definedName name="solver_cvg" localSheetId="0" hidden="1">"0,0001"</definedName>
    <definedName name="solver_cvg" localSheetId="1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cvg" localSheetId="2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cvg" localSheetId="3" hidden="1">0.0001</definedName>
    <definedName name="solver_cvg" localSheetId="4" hidden="1">0.0001</definedName>
    <definedName name="solver_drv" localSheetId="6" hidden="1">1</definedName>
    <definedName name="solver_drv" localSheetId="7" hidden="1">1</definedName>
    <definedName name="solver_drv" localSheetId="8" hidden="1">2</definedName>
    <definedName name="solver_drv" localSheetId="5" hidden="1">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eng" localSheetId="6" hidden="1">2</definedName>
    <definedName name="solver_eng" localSheetId="7" hidden="1">2</definedName>
    <definedName name="solver_eng" localSheetId="8" hidden="1">1</definedName>
    <definedName name="solver_eng" localSheetId="5" hidden="1">2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5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itr" localSheetId="6" hidden="1">2147483647</definedName>
    <definedName name="solver_itr" localSheetId="7" hidden="1">2147483647</definedName>
    <definedName name="solver_itr" localSheetId="8" hidden="1">2147483647</definedName>
    <definedName name="solver_itr" localSheetId="5" hidden="1">100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100</definedName>
    <definedName name="solver_itr" localSheetId="4" hidden="1">100</definedName>
    <definedName name="solver_lhs1" localSheetId="6" hidden="1">Estoque!$D$5:$D$16</definedName>
    <definedName name="solver_lhs1" localSheetId="7" hidden="1">Finanças_1!$B$12:$B$13</definedName>
    <definedName name="solver_lhs1" localSheetId="8" hidden="1">Finanças_2!$G$5:$G$11</definedName>
    <definedName name="solver_lhs1" localSheetId="5" hidden="1">Funcionarios!$B$5:$B$11</definedName>
    <definedName name="solver_lhs1" localSheetId="0" hidden="1">Mistura_1!$D$7:$D$9</definedName>
    <definedName name="solver_lhs1" localSheetId="1" hidden="1">Mistura_2!$B$16:$C$16</definedName>
    <definedName name="solver_lhs1" localSheetId="2" hidden="1">Produção_1!$B$4:$C$4</definedName>
    <definedName name="solver_lhs1" localSheetId="3" hidden="1">Produção_2!$B$4:$C$4</definedName>
    <definedName name="solver_lhs1" localSheetId="4" hidden="1">Produção_3!$C$4:$E$5</definedName>
    <definedName name="solver_lhs2" localSheetId="6" hidden="1">Estoque!$F$5:$F$16</definedName>
    <definedName name="solver_lhs2" localSheetId="7" hidden="1">Finanças_1!$E$10</definedName>
    <definedName name="solver_lhs2" localSheetId="5" hidden="1">Funcionarios!$C$5:$C$11</definedName>
    <definedName name="solver_lhs2" localSheetId="0" hidden="1">Mistura_1!#REF!</definedName>
    <definedName name="solver_lhs2" localSheetId="1" hidden="1">Mistura_2!$B$17</definedName>
    <definedName name="solver_lhs2" localSheetId="2" hidden="1">Produção_1!$D$7:$D$10</definedName>
    <definedName name="solver_lhs2" localSheetId="3" hidden="1">Produção_2!$B$4:$C$4</definedName>
    <definedName name="solver_lhs2" localSheetId="4" hidden="1">Produção_3!$C$6:$E$6</definedName>
    <definedName name="solver_lhs3" localSheetId="7" hidden="1">Finanças_1!$E$4:$E$9</definedName>
    <definedName name="solver_lhs3" localSheetId="5" hidden="1">Funcionarios!$B$11</definedName>
    <definedName name="solver_lhs3" localSheetId="0" hidden="1">Mistura_1!#REF!</definedName>
    <definedName name="solver_lhs3" localSheetId="1" hidden="1">Mistura_2!$C$17</definedName>
    <definedName name="solver_lhs3" localSheetId="2" hidden="1">Produção_1!#REF!</definedName>
    <definedName name="solver_lhs3" localSheetId="3" hidden="1">Produção_2!$D$4</definedName>
    <definedName name="solver_lhs3" localSheetId="4" hidden="1">Produção_3!$F$9:$F$10</definedName>
    <definedName name="solver_lhs4" localSheetId="5" hidden="1">Funcionarios!$B$11</definedName>
    <definedName name="solver_lhs4" localSheetId="0" hidden="1">Mistura_1!#REF!</definedName>
    <definedName name="solver_lhs4" localSheetId="1" hidden="1">Mistura_2!$F$9:$F$10</definedName>
    <definedName name="solver_lhs4" localSheetId="2" hidden="1">Produção_1!#REF!</definedName>
    <definedName name="solver_lhs4" localSheetId="3" hidden="1">Produção_2!$D$7</definedName>
    <definedName name="solver_lhs5" localSheetId="5" hidden="1">Funcionarios!$B$11</definedName>
    <definedName name="solver_lhs6" localSheetId="5" hidden="1">Funcionarios!$B$11</definedName>
    <definedName name="solver_lhs7" localSheetId="5" hidden="1">Funcionarios!$B$11</definedName>
    <definedName name="solver_lhs8" localSheetId="5" hidden="1">Funcionarios!$B$11</definedName>
    <definedName name="solver_lin" localSheetId="5" hidden="1">1</definedName>
    <definedName name="solver_lin" localSheetId="3" hidden="1">1</definedName>
    <definedName name="solver_lin" localSheetId="4" hidden="1">1</definedName>
    <definedName name="solver_mip" localSheetId="6" hidden="1">2147483647</definedName>
    <definedName name="solver_mip" localSheetId="7" hidden="1">2147483647</definedName>
    <definedName name="solver_mip" localSheetId="8" hidden="1">2147483647</definedName>
    <definedName name="solver_mip" localSheetId="5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ni" localSheetId="6" hidden="1">30</definedName>
    <definedName name="solver_mni" localSheetId="7" hidden="1">30</definedName>
    <definedName name="solver_mni" localSheetId="8" hidden="1">30</definedName>
    <definedName name="solver_mni" localSheetId="5" hidden="1">30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rt" localSheetId="6" hidden="1">"""""""""""""""0,075"""""""""""""""</definedName>
    <definedName name="solver_mrt" localSheetId="7" hidden="1">"0,075"</definedName>
    <definedName name="solver_mrt" localSheetId="8" hidden="1">"0,075"</definedName>
    <definedName name="solver_mrt" localSheetId="5" hidden="1">0.075</definedName>
    <definedName name="solver_mrt" localSheetId="0" hidden="1">"0,075"</definedName>
    <definedName name="solver_mrt" localSheetId="1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rt" localSheetId="2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rt" localSheetId="3" hidden="1">0.075</definedName>
    <definedName name="solver_mrt" localSheetId="4" hidden="1">0.075</definedName>
    <definedName name="solver_msl" localSheetId="6" hidden="1">2</definedName>
    <definedName name="solver_msl" localSheetId="7" hidden="1">2</definedName>
    <definedName name="solver_msl" localSheetId="8" hidden="1">2</definedName>
    <definedName name="solver_msl" localSheetId="5" hidden="1">2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5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od" localSheetId="6" hidden="1">2147483647</definedName>
    <definedName name="solver_nod" localSheetId="7" hidden="1">2147483647</definedName>
    <definedName name="solver_nod" localSheetId="8" hidden="1">2147483647</definedName>
    <definedName name="solver_nod" localSheetId="5" hidden="1">2147483647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um" localSheetId="6" hidden="1">2</definedName>
    <definedName name="solver_num" localSheetId="7" hidden="1">3</definedName>
    <definedName name="solver_num" localSheetId="8" hidden="1">1</definedName>
    <definedName name="solver_num" localSheetId="5" hidden="1">2</definedName>
    <definedName name="solver_num" localSheetId="0" hidden="1">1</definedName>
    <definedName name="solver_num" localSheetId="1" hidden="1">4</definedName>
    <definedName name="solver_num" localSheetId="2" hidden="1">2</definedName>
    <definedName name="solver_num" localSheetId="3" hidden="1">4</definedName>
    <definedName name="solver_num" localSheetId="4" hidden="1">3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5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opt" localSheetId="6" hidden="1">Estoque!$D$19</definedName>
    <definedName name="solver_opt" localSheetId="7" hidden="1">Finanças_1!$E$13</definedName>
    <definedName name="solver_opt" localSheetId="8" hidden="1">Finanças_2!$E$5</definedName>
    <definedName name="solver_opt" localSheetId="5" hidden="1">Funcionarios!$B$12</definedName>
    <definedName name="solver_opt" localSheetId="0" hidden="1">Mistura_1!$D$11</definedName>
    <definedName name="solver_opt" localSheetId="1" hidden="1">Mistura_2!$A$1</definedName>
    <definedName name="solver_opt" localSheetId="2" hidden="1">Produção_1!$D$12</definedName>
    <definedName name="solver_opt" localSheetId="3" hidden="1">Produção_2!$D$8</definedName>
    <definedName name="solver_opt" localSheetId="4" hidden="1">Produção_3!$G$14</definedName>
    <definedName name="solver_pre" localSheetId="6" hidden="1">"""""""""""""""0,000001"""""""""""""""</definedName>
    <definedName name="solver_pre" localSheetId="7" hidden="1">"0,000001"</definedName>
    <definedName name="solver_pre" localSheetId="8" hidden="1">"0,000001"</definedName>
    <definedName name="solver_pre" localSheetId="5" hidden="1">0.000001</definedName>
    <definedName name="solver_pre" localSheetId="0" hidden="1">"0,000001"</definedName>
    <definedName name="solver_pre" localSheetId="1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pre" localSheetId="2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pre" localSheetId="3" hidden="1">0.000001</definedName>
    <definedName name="solver_pre" localSheetId="4" hidden="1">0.000001</definedName>
    <definedName name="solver_rbv" localSheetId="6" hidden="1">1</definedName>
    <definedName name="solver_rbv" localSheetId="7" hidden="1">1</definedName>
    <definedName name="solver_rbv" localSheetId="8" hidden="1">2</definedName>
    <definedName name="solver_rbv" localSheetId="5" hidden="1">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el1" localSheetId="6" hidden="1">1</definedName>
    <definedName name="solver_rel1" localSheetId="7" hidden="1">3</definedName>
    <definedName name="solver_rel1" localSheetId="8" hidden="1">2</definedName>
    <definedName name="solver_rel1" localSheetId="5" hidden="1">4</definedName>
    <definedName name="solver_rel1" localSheetId="0" hidden="1">3</definedName>
    <definedName name="solver_rel1" localSheetId="1" hidden="1">3</definedName>
    <definedName name="solver_rel1" localSheetId="2" hidden="1">4</definedName>
    <definedName name="solver_rel1" localSheetId="3" hidden="1">1</definedName>
    <definedName name="solver_rel1" localSheetId="4" hidden="1">4</definedName>
    <definedName name="solver_rel2" localSheetId="6" hidden="1">1</definedName>
    <definedName name="solver_rel2" localSheetId="7" hidden="1">2</definedName>
    <definedName name="solver_rel2" localSheetId="5" hidden="1">3</definedName>
    <definedName name="solver_rel2" localSheetId="0" hidden="1">3</definedName>
    <definedName name="solver_rel2" localSheetId="1" hidden="1">3</definedName>
    <definedName name="solver_rel2" localSheetId="2" hidden="1">1</definedName>
    <definedName name="solver_rel2" localSheetId="3" hidden="1">4</definedName>
    <definedName name="solver_rel2" localSheetId="4" hidden="1">2</definedName>
    <definedName name="solver_rel3" localSheetId="7" hidden="1">1</definedName>
    <definedName name="solver_rel3" localSheetId="5" hidden="1">4</definedName>
    <definedName name="solver_rel3" localSheetId="0" hidden="1">1</definedName>
    <definedName name="solver_rel3" localSheetId="1" hidden="1">1</definedName>
    <definedName name="solver_rel3" localSheetId="2" hidden="1">1</definedName>
    <definedName name="solver_rel3" localSheetId="3" hidden="1">1</definedName>
    <definedName name="solver_rel3" localSheetId="4" hidden="1">1</definedName>
    <definedName name="solver_rel4" localSheetId="5" hidden="1">4</definedName>
    <definedName name="solver_rel4" localSheetId="0" hidden="1">2</definedName>
    <definedName name="solver_rel4" localSheetId="1" hidden="1">2</definedName>
    <definedName name="solver_rel4" localSheetId="2" hidden="1">2</definedName>
    <definedName name="solver_rel4" localSheetId="3" hidden="1">1</definedName>
    <definedName name="solver_rel5" localSheetId="5" hidden="1">4</definedName>
    <definedName name="solver_rel6" localSheetId="5" hidden="1">4</definedName>
    <definedName name="solver_rel7" localSheetId="5" hidden="1">4</definedName>
    <definedName name="solver_rel8" localSheetId="5" hidden="1">4</definedName>
    <definedName name="solver_rhs1" localSheetId="6" hidden="1">Estoque!$F$4:$F$15</definedName>
    <definedName name="solver_rhs1" localSheetId="7" hidden="1">Finanças_1!$C$12:$C$13</definedName>
    <definedName name="solver_rhs1" localSheetId="8" hidden="1">Finanças_2!$H$5:$H$11</definedName>
    <definedName name="solver_rhs1" localSheetId="5" hidden="1">número inteiro</definedName>
    <definedName name="solver_rhs1" localSheetId="0" hidden="1">Mistura_1!$E$7:$E$9</definedName>
    <definedName name="solver_rhs1" localSheetId="1" hidden="1">Mistura_2!$D$16:$E$16</definedName>
    <definedName name="solver_rhs1" localSheetId="2" hidden="1">"número inteiro"</definedName>
    <definedName name="solver_rhs1" localSheetId="3" hidden="1">Produção_2!$B$5:$C$5</definedName>
    <definedName name="solver_rhs1" localSheetId="4" hidden="1">número inteiro</definedName>
    <definedName name="solver_rhs2" localSheetId="6" hidden="1">Estoque!$F$19</definedName>
    <definedName name="solver_rhs2" localSheetId="7" hidden="1">1</definedName>
    <definedName name="solver_rhs2" localSheetId="5" hidden="1">Funcionarios!$D$5:$D$11</definedName>
    <definedName name="solver_rhs2" localSheetId="0" hidden="1">Mistura_1!#REF!</definedName>
    <definedName name="solver_rhs2" localSheetId="1" hidden="1">Mistura_2!$D$17</definedName>
    <definedName name="solver_rhs2" localSheetId="2" hidden="1">Produção_1!$E$7:$E$10</definedName>
    <definedName name="solver_rhs2" localSheetId="3" hidden="1">número inteiro</definedName>
    <definedName name="solver_rhs2" localSheetId="4" hidden="1">Produção_3!$C$7:$E$7</definedName>
    <definedName name="solver_rhs3" localSheetId="7" hidden="1">Finanças_1!$E$11</definedName>
    <definedName name="solver_rhs3" localSheetId="5" hidden="1">número inteiro</definedName>
    <definedName name="solver_rhs3" localSheetId="0" hidden="1">Mistura_1!#REF!</definedName>
    <definedName name="solver_rhs3" localSheetId="1" hidden="1">Mistura_2!$E$17</definedName>
    <definedName name="solver_rhs3" localSheetId="2" hidden="1">Produção_1!#REF!</definedName>
    <definedName name="solver_rhs3" localSheetId="3" hidden="1">Produção_2!$E$4</definedName>
    <definedName name="solver_rhs3" localSheetId="4" hidden="1">Produção_3!$G$9:$G$10</definedName>
    <definedName name="solver_rhs4" localSheetId="5" hidden="1">número inteiro</definedName>
    <definedName name="solver_rhs4" localSheetId="0" hidden="1">Mistura_1!#REF!</definedName>
    <definedName name="solver_rhs4" localSheetId="1" hidden="1">Mistura_2!$G$9:$G$10</definedName>
    <definedName name="solver_rhs4" localSheetId="2" hidden="1">Produção_1!#REF!</definedName>
    <definedName name="solver_rhs4" localSheetId="3" hidden="1">Produção_2!$E$7</definedName>
    <definedName name="solver_rhs5" localSheetId="5" hidden="1">número inteiro</definedName>
    <definedName name="solver_rhs6" localSheetId="5" hidden="1">número inteiro</definedName>
    <definedName name="solver_rhs7" localSheetId="5" hidden="1">número inteiro</definedName>
    <definedName name="solver_rhs8" localSheetId="5" hidden="1">número inteiro</definedName>
    <definedName name="solver_rlx" localSheetId="6" hidden="1">2</definedName>
    <definedName name="solver_rlx" localSheetId="7" hidden="1">2</definedName>
    <definedName name="solver_rlx" localSheetId="8" hidden="1">2</definedName>
    <definedName name="solver_rlx" localSheetId="5" hidden="1">2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1</definedName>
    <definedName name="solver_rlx" localSheetId="4" hidden="1">1</definedName>
    <definedName name="solver_rsd" localSheetId="6" hidden="1">0</definedName>
    <definedName name="solver_rsd" localSheetId="7" hidden="1">0</definedName>
    <definedName name="solver_rsd" localSheetId="8" hidden="1">0</definedName>
    <definedName name="solver_rsd" localSheetId="5" hidden="1">0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scl" localSheetId="6" hidden="1">1</definedName>
    <definedName name="solver_scl" localSheetId="7" hidden="1">1</definedName>
    <definedName name="solver_scl" localSheetId="8" hidden="1">2</definedName>
    <definedName name="solver_scl" localSheetId="5" hidden="1">2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2</definedName>
    <definedName name="solver_scl" localSheetId="4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5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sz" localSheetId="6" hidden="1">100</definedName>
    <definedName name="solver_ssz" localSheetId="7" hidden="1">100</definedName>
    <definedName name="solver_ssz" localSheetId="8" hidden="1">100</definedName>
    <definedName name="solver_ssz" localSheetId="5" hidden="1">100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tim" localSheetId="6" hidden="1">2147483647</definedName>
    <definedName name="solver_tim" localSheetId="7" hidden="1">2147483647</definedName>
    <definedName name="solver_tim" localSheetId="8" hidden="1">2147483647</definedName>
    <definedName name="solver_tim" localSheetId="5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100</definedName>
    <definedName name="solver_tim" localSheetId="4" hidden="1">100</definedName>
    <definedName name="solver_tol" localSheetId="6" hidden="1">1</definedName>
    <definedName name="solver_tol" localSheetId="7" hidden="1">0.01</definedName>
    <definedName name="solver_tol" localSheetId="8" hidden="1">0.01</definedName>
    <definedName name="solver_tol" localSheetId="5" hidden="1">0.05</definedName>
    <definedName name="solver_tol" localSheetId="0" hidden="1">0.01</definedName>
    <definedName name="solver_tol" localSheetId="1" hidden="1">1</definedName>
    <definedName name="solver_tol" localSheetId="2" hidden="1">1</definedName>
    <definedName name="solver_tol" localSheetId="3" hidden="1">5</definedName>
    <definedName name="solver_tol" localSheetId="4" hidden="1">5</definedName>
    <definedName name="solver_typ" localSheetId="6" hidden="1">1</definedName>
    <definedName name="solver_typ" localSheetId="7" hidden="1">1</definedName>
    <definedName name="solver_typ" localSheetId="8" hidden="1">2</definedName>
    <definedName name="solver_typ" localSheetId="5" hidden="1">2</definedName>
    <definedName name="solver_typ" localSheetId="0" hidden="1">2</definedName>
    <definedName name="solver_typ" localSheetId="1" hidden="1">2</definedName>
    <definedName name="solver_typ" localSheetId="2" hidden="1">1</definedName>
    <definedName name="solver_typ" localSheetId="3" hidden="1">1</definedName>
    <definedName name="solver_typ" localSheetId="4" hidden="1">2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5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er" localSheetId="6" hidden="1">3</definedName>
    <definedName name="solver_ver" localSheetId="7" hidden="1">3</definedName>
    <definedName name="solver_ver" localSheetId="8" hidden="1">3</definedName>
    <definedName name="solver_ver" localSheetId="5" hidden="1">3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Total_1" localSheetId="5">Funcionarios!#REF!</definedName>
    <definedName name="Total_1" localSheetId="3">Produção_2!#REF!</definedName>
    <definedName name="Total_1">Produção_3!$C$6</definedName>
    <definedName name="Total_2" localSheetId="5">Funcionarios!#REF!</definedName>
    <definedName name="Total_2" localSheetId="3">Produção_2!#REF!</definedName>
    <definedName name="Total_2">Produção_3!$D$6</definedName>
    <definedName name="Total_3" localSheetId="5">Funcionarios!#REF!</definedName>
    <definedName name="Total_3" localSheetId="3">Produção_2!#REF!</definedName>
    <definedName name="Total_3">Produção_3!$E$6</definedName>
    <definedName name="variavel_P1" localSheetId="5">Funcionarios!#REF!</definedName>
    <definedName name="variavel_P1" localSheetId="3">Produção_2!#REF!</definedName>
    <definedName name="variavel_P1">Produção_3!$C$4</definedName>
    <definedName name="variavel_P2" localSheetId="5">Funcionarios!#REF!</definedName>
    <definedName name="variavel_P2" localSheetId="3">Produção_2!#REF!</definedName>
    <definedName name="variavel_P2">Produção_3!$D$4</definedName>
    <definedName name="variavel_P3" localSheetId="5">Funcionarios!#REF!</definedName>
    <definedName name="variavel_P3" localSheetId="3">Produção_2!#REF!</definedName>
    <definedName name="variavel_P3">Produção_3!$E$4</definedName>
    <definedName name="variavel_T1" localSheetId="5">Funcionarios!#REF!</definedName>
    <definedName name="variavel_T1" localSheetId="3">Produção_2!#REF!</definedName>
    <definedName name="variavel_T1">Produção_3!$C$5</definedName>
    <definedName name="variavel_T2" localSheetId="5">Funcionarios!#REF!</definedName>
    <definedName name="variavel_T2" localSheetId="3">Produção_2!#REF!</definedName>
    <definedName name="variavel_T2">Produção_3!$D$5</definedName>
    <definedName name="variavel_T3" localSheetId="5">Funcionarios!#REF!</definedName>
    <definedName name="variavel_T3" localSheetId="3">Produção_2!#REF!</definedName>
    <definedName name="variavel_T3">Produção_3!$E$5</definedName>
  </definedNames>
  <calcPr calcId="145621"/>
</workbook>
</file>

<file path=xl/calcChain.xml><?xml version="1.0" encoding="utf-8"?>
<calcChain xmlns="http://schemas.openxmlformats.org/spreadsheetml/2006/main">
  <c r="E13" i="8" l="1"/>
  <c r="D12" i="13" l="1"/>
  <c r="D8" i="13"/>
  <c r="D9" i="13"/>
  <c r="D10" i="13"/>
  <c r="D7" i="13"/>
  <c r="D8" i="12"/>
  <c r="D7" i="12"/>
  <c r="D4" i="12"/>
  <c r="D11" i="11"/>
  <c r="D8" i="11"/>
  <c r="D9" i="11"/>
  <c r="D7" i="11"/>
  <c r="F8" i="10" l="1"/>
  <c r="F11" i="10" l="1"/>
  <c r="G11" i="10" s="1"/>
  <c r="E11" i="10"/>
  <c r="F10" i="10"/>
  <c r="E10" i="10"/>
  <c r="F9" i="10"/>
  <c r="E9" i="10"/>
  <c r="G8" i="10" s="1"/>
  <c r="E8" i="10"/>
  <c r="F7" i="10"/>
  <c r="E7" i="10"/>
  <c r="F6" i="10"/>
  <c r="G6" i="10" s="1"/>
  <c r="E6" i="10"/>
  <c r="F5" i="10"/>
  <c r="G5" i="10" s="1"/>
  <c r="E5" i="10"/>
  <c r="G10" i="10" l="1"/>
  <c r="G9" i="10"/>
  <c r="G7" i="10"/>
  <c r="E10" i="8"/>
  <c r="B13" i="8"/>
  <c r="B12" i="8"/>
  <c r="F5" i="7" l="1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C19" i="7"/>
  <c r="B19" i="7"/>
  <c r="D19" i="7" l="1"/>
  <c r="C17" i="6"/>
  <c r="B17" i="6"/>
  <c r="C16" i="6"/>
  <c r="B16" i="6"/>
  <c r="C11" i="6"/>
  <c r="C12" i="6" s="1"/>
  <c r="D11" i="6"/>
  <c r="D12" i="6" s="1"/>
  <c r="E11" i="6"/>
  <c r="E12" i="6" s="1"/>
  <c r="B11" i="6"/>
  <c r="B12" i="6" s="1"/>
  <c r="F10" i="6"/>
  <c r="E17" i="6" s="1"/>
  <c r="F9" i="6"/>
  <c r="E16" i="6" s="1"/>
  <c r="D17" i="6" l="1"/>
  <c r="D16" i="6"/>
  <c r="F12" i="6"/>
  <c r="B12" i="5"/>
  <c r="C11" i="5"/>
  <c r="C10" i="5"/>
  <c r="C9" i="5"/>
  <c r="C8" i="5"/>
  <c r="C7" i="5"/>
  <c r="C6" i="5"/>
  <c r="C5" i="5"/>
  <c r="G13" i="3"/>
  <c r="G12" i="3"/>
  <c r="F10" i="3"/>
  <c r="F9" i="3"/>
  <c r="E6" i="3"/>
  <c r="D6" i="3"/>
  <c r="C6" i="3"/>
  <c r="G14" i="3" l="1"/>
</calcChain>
</file>

<file path=xl/sharedStrings.xml><?xml version="1.0" encoding="utf-8"?>
<sst xmlns="http://schemas.openxmlformats.org/spreadsheetml/2006/main" count="260" uniqueCount="158">
  <si>
    <t>Qtdade fabr própria</t>
  </si>
  <si>
    <t>Equipamento</t>
  </si>
  <si>
    <t>Qtdade fabr total</t>
  </si>
  <si>
    <t>Demanda</t>
  </si>
  <si>
    <t>Modelo 1</t>
  </si>
  <si>
    <t>Modelo 2</t>
  </si>
  <si>
    <t>Modelo 3</t>
  </si>
  <si>
    <t>Horas montagem</t>
  </si>
  <si>
    <t>Horas acabamento</t>
  </si>
  <si>
    <t>Disponíveis</t>
  </si>
  <si>
    <t>Quantidade de funcionários</t>
  </si>
  <si>
    <t>domingo</t>
  </si>
  <si>
    <t>sábado</t>
  </si>
  <si>
    <t>Usadas</t>
  </si>
  <si>
    <t>A contratar</t>
  </si>
  <si>
    <t>Trabalhando</t>
  </si>
  <si>
    <t>Mínimo</t>
  </si>
  <si>
    <t>2a feira</t>
  </si>
  <si>
    <t>3a feira</t>
  </si>
  <si>
    <t>4a feira</t>
  </si>
  <si>
    <t>5a feira</t>
  </si>
  <si>
    <t>6a feira</t>
  </si>
  <si>
    <t>Preço</t>
  </si>
  <si>
    <t>Solução A</t>
  </si>
  <si>
    <t>Solução B</t>
  </si>
  <si>
    <t>Silicato</t>
  </si>
  <si>
    <t>Óleo linhaça</t>
  </si>
  <si>
    <t>Linhaça</t>
  </si>
  <si>
    <t>Teor silicato</t>
  </si>
  <si>
    <t>Seca Rápido</t>
  </si>
  <si>
    <t>Seca Ultra</t>
  </si>
  <si>
    <t>Teor óleo de linhaça</t>
  </si>
  <si>
    <t>Volume para fabricar:</t>
  </si>
  <si>
    <t>Produção</t>
  </si>
  <si>
    <t>Custos parciais:</t>
  </si>
  <si>
    <t>Volume a comprar:</t>
  </si>
  <si>
    <t>Custo total:</t>
  </si>
  <si>
    <t>Cor</t>
  </si>
  <si>
    <t>Elemento do modelo</t>
  </si>
  <si>
    <t>Azul</t>
  </si>
  <si>
    <t>Verde</t>
  </si>
  <si>
    <t>Vermelho</t>
  </si>
  <si>
    <t>Variáveis de decisão</t>
  </si>
  <si>
    <t>Restrições</t>
  </si>
  <si>
    <t>Parâmetros</t>
  </si>
  <si>
    <t>Função objetivo</t>
  </si>
  <si>
    <t>Roxo</t>
  </si>
  <si>
    <t>Total:</t>
  </si>
  <si>
    <t>Custo total</t>
  </si>
  <si>
    <t>Mês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</si>
  <si>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</si>
  <si>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</si>
  <si>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</si>
  <si>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</si>
  <si>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</si>
  <si>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</si>
  <si>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</si>
  <si>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</si>
  <si>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</si>
  <si>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</si>
  <si>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</si>
  <si>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</si>
  <si>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Preço venda</t>
  </si>
  <si>
    <t>Preço compra</t>
  </si>
  <si>
    <t>Qtdade venda</t>
  </si>
  <si>
    <t>Qtdade compra</t>
  </si>
  <si>
    <t>Receita anual</t>
  </si>
  <si>
    <t>Despesa anual</t>
  </si>
  <si>
    <t>Lucro anual</t>
  </si>
  <si>
    <t>Investimento</t>
  </si>
  <si>
    <t>Tipo 1</t>
  </si>
  <si>
    <t>Tipo 2</t>
  </si>
  <si>
    <t>Tipo 3</t>
  </si>
  <si>
    <t>Tipo 4</t>
  </si>
  <si>
    <t>Tipo 5</t>
  </si>
  <si>
    <t>Tipo 6</t>
  </si>
  <si>
    <t>% alocado</t>
  </si>
  <si>
    <t>Carência</t>
  </si>
  <si>
    <t>Risco</t>
  </si>
  <si>
    <t>Muito baixo</t>
  </si>
  <si>
    <t>Regular</t>
  </si>
  <si>
    <t>Alto</t>
  </si>
  <si>
    <t>Baixo</t>
  </si>
  <si>
    <t>Muito alto</t>
  </si>
  <si>
    <t>Estoque final mês</t>
  </si>
  <si>
    <t>Retorno a.a.</t>
  </si>
  <si>
    <t>% mínimo</t>
  </si>
  <si>
    <t>Carência &gt; 10 :</t>
  </si>
  <si>
    <t>Risco &lt;= regular :</t>
  </si>
  <si>
    <t>Retorno total:</t>
  </si>
  <si>
    <t>% total:</t>
  </si>
  <si>
    <t>% máx individ:</t>
  </si>
  <si>
    <t>Capacidade máx.</t>
  </si>
  <si>
    <t>Tipo A</t>
  </si>
  <si>
    <t>Tipo B</t>
  </si>
  <si>
    <t>Tipo C</t>
  </si>
  <si>
    <t>Tipo D</t>
  </si>
  <si>
    <t>taxas de retorno</t>
  </si>
  <si>
    <t>Montante investido</t>
  </si>
  <si>
    <t>Pagamento final do mês</t>
  </si>
  <si>
    <t>LHS</t>
  </si>
  <si>
    <t>RHS</t>
  </si>
  <si>
    <t>Disponível final do mês</t>
  </si>
  <si>
    <t>(Disponível) - (a reinvestir)</t>
  </si>
  <si>
    <r>
      <t>Qtdade fabr 3</t>
    </r>
    <r>
      <rPr>
        <vertAlign val="superscript"/>
        <sz val="11"/>
        <color rgb="FFFF0000"/>
        <rFont val="Calibri"/>
        <family val="2"/>
        <scheme val="minor"/>
      </rPr>
      <t>izada</t>
    </r>
  </si>
  <si>
    <t>Preço fabr própria</t>
  </si>
  <si>
    <r>
      <t>Preço fabr 3</t>
    </r>
    <r>
      <rPr>
        <vertAlign val="superscript"/>
        <sz val="11"/>
        <color theme="1"/>
        <rFont val="Calibri"/>
        <family val="2"/>
        <scheme val="minor"/>
      </rPr>
      <t>izada</t>
    </r>
  </si>
  <si>
    <t>Custo-P:</t>
  </si>
  <si>
    <t>Custo-3:</t>
  </si>
  <si>
    <t>Volumes no produto</t>
  </si>
  <si>
    <t>Cerealista: compra-venda-estoque</t>
  </si>
  <si>
    <t>Carboidratos</t>
  </si>
  <si>
    <t>Proteínas</t>
  </si>
  <si>
    <t>Preço ($/kg)</t>
  </si>
  <si>
    <t>Ingrediente</t>
  </si>
  <si>
    <t>#1</t>
  </si>
  <si>
    <t>#2</t>
  </si>
  <si>
    <t>Massa na ração (kg)</t>
  </si>
  <si>
    <t>Teores (unid/kg)</t>
  </si>
  <si>
    <r>
      <rPr>
        <sz val="11"/>
        <color rgb="FF00B050"/>
        <rFont val="Calibri"/>
        <family val="2"/>
      </rPr>
      <t>←</t>
    </r>
    <r>
      <rPr>
        <sz val="11"/>
        <color rgb="FF00B050"/>
        <rFont val="Calibri"/>
        <family val="2"/>
        <scheme val="minor"/>
      </rPr>
      <t xml:space="preserve"> Custo total ($)</t>
    </r>
  </si>
  <si>
    <t>(Z)</t>
  </si>
  <si>
    <t>(LHS)</t>
  </si>
  <si>
    <t>(RHS)</t>
  </si>
  <si>
    <t>Produção: própria ou terceirizada</t>
  </si>
  <si>
    <t>Produção: fabricação de geladeiras</t>
  </si>
  <si>
    <t>Modelo</t>
  </si>
  <si>
    <t>Lux</t>
  </si>
  <si>
    <t>Ice</t>
  </si>
  <si>
    <t>Quantidade</t>
  </si>
  <si>
    <t>Total</t>
  </si>
  <si>
    <t>Capacidade</t>
  </si>
  <si>
    <t>Homens-hora</t>
  </si>
  <si>
    <t>Lucro unitário</t>
  </si>
  <si>
    <t>Contratadas</t>
  </si>
  <si>
    <t>Venda máxima</t>
  </si>
  <si>
    <t>Usado</t>
  </si>
  <si>
    <r>
      <rPr>
        <sz val="11"/>
        <color rgb="FF00B050"/>
        <rFont val="Calibri"/>
        <family val="2"/>
      </rPr>
      <t>←</t>
    </r>
    <r>
      <rPr>
        <sz val="11"/>
        <color rgb="FF00B050"/>
        <rFont val="Calibri"/>
        <family val="2"/>
        <scheme val="minor"/>
      </rPr>
      <t xml:space="preserve"> Lucro total ($)</t>
    </r>
  </si>
  <si>
    <t>Manteiga</t>
  </si>
  <si>
    <t>Ovos</t>
  </si>
  <si>
    <t>Fermento</t>
  </si>
  <si>
    <t>Farinha</t>
  </si>
  <si>
    <t>Estoque</t>
  </si>
  <si>
    <t>Lucro ($/pcte)</t>
  </si>
  <si>
    <t>Nº de pacotes</t>
  </si>
  <si>
    <t>Pão</t>
  </si>
  <si>
    <t>Pizza</t>
  </si>
  <si>
    <t>Produção: massas prontas para assar</t>
  </si>
  <si>
    <t>Tipo de massa</t>
  </si>
  <si>
    <t>Unidades / pacote</t>
  </si>
  <si>
    <t>Quadro (escala) de funcionários</t>
  </si>
  <si>
    <t>Finanças: carteira de investimentos</t>
  </si>
  <si>
    <t>Finanças: fluxo de caixa multiperíodo</t>
  </si>
  <si>
    <t>Valores de referência</t>
  </si>
  <si>
    <t>Necessário</t>
  </si>
  <si>
    <t>Fornecido</t>
  </si>
  <si>
    <t>Lipídios</t>
  </si>
  <si>
    <t>Mistura: formulação de ração animal</t>
  </si>
  <si>
    <t>Mistura: fabricação de tintas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</si>
</sst>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1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165" fontId="0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9" fontId="7" fillId="0" borderId="0" xfId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1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" fontId="1" fillId="0" borderId="0" xfId="0" applyNumberFormat="1" applyFont="1"/>
    <xf numFmtId="0" fontId="6" fillId="0" borderId="0" xfId="0" applyFont="1" applyAlignment="1">
      <alignment horizontal="center" wrapText="1"/>
    </xf>
    <xf numFmtId="165" fontId="3" fillId="0" borderId="0" xfId="1" applyNumberFormat="1" applyFont="1" applyAlignment="1">
      <alignment horizontal="center" wrapText="1"/>
    </xf>
    <xf numFmtId="0" fontId="6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9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150" zoomScaleNormal="150" workbookViewId="0">
      <selection sqref="A1:F1"/>
    </sheetView>
  </sheetViews>
  <sheetFormatPr defaultRowHeight="15" x14ac:dyDescent="0.25"/>
  <cols>
    <col min="1" max="1" width="17.28515625" bestFit="1" customWidth="1"/>
    <col min="9" max="9" width="8.85546875" style="2"/>
  </cols>
  <sheetData>
    <row r="1" spans="1:14" x14ac:dyDescent="0.25">
      <c r="A1" s="56" t="s">
        <v>156</v>
      </c>
      <c r="B1" s="56"/>
      <c r="C1" s="56"/>
      <c r="D1" s="56"/>
      <c r="E1" s="56"/>
      <c r="F1" s="56"/>
      <c r="I1" s="48"/>
      <c r="J1" s="24"/>
      <c r="K1" s="24"/>
      <c r="L1" s="24"/>
      <c r="M1" s="24"/>
      <c r="N1" s="24"/>
    </row>
    <row r="2" spans="1:14" ht="14.45" x14ac:dyDescent="0.3">
      <c r="B2" s="55"/>
      <c r="C2" s="55"/>
    </row>
    <row r="3" spans="1:14" ht="14.45" x14ac:dyDescent="0.3">
      <c r="A3" t="s">
        <v>114</v>
      </c>
      <c r="B3" s="49" t="s">
        <v>115</v>
      </c>
      <c r="C3" s="49" t="s">
        <v>116</v>
      </c>
      <c r="H3" s="48" t="s">
        <v>37</v>
      </c>
      <c r="I3" s="48" t="s">
        <v>38</v>
      </c>
    </row>
    <row r="4" spans="1:14" x14ac:dyDescent="0.25">
      <c r="A4" s="3" t="s">
        <v>117</v>
      </c>
      <c r="B4" s="9">
        <v>0.99999999999999978</v>
      </c>
      <c r="C4" s="9">
        <v>2.9999999999999996</v>
      </c>
      <c r="H4" s="51" t="s">
        <v>41</v>
      </c>
      <c r="I4" s="51" t="s">
        <v>42</v>
      </c>
    </row>
    <row r="5" spans="1:14" x14ac:dyDescent="0.25">
      <c r="B5" s="49"/>
      <c r="C5" s="49"/>
      <c r="D5" s="49" t="s">
        <v>121</v>
      </c>
      <c r="E5" s="49" t="s">
        <v>122</v>
      </c>
      <c r="H5" s="52" t="s">
        <v>46</v>
      </c>
      <c r="I5" s="52" t="s">
        <v>44</v>
      </c>
    </row>
    <row r="6" spans="1:14" x14ac:dyDescent="0.25">
      <c r="A6" t="s">
        <v>118</v>
      </c>
      <c r="B6" s="49"/>
      <c r="C6" s="49"/>
      <c r="D6" s="49" t="s">
        <v>154</v>
      </c>
      <c r="E6" s="50" t="s">
        <v>153</v>
      </c>
      <c r="H6" s="53" t="s">
        <v>39</v>
      </c>
      <c r="I6" s="53" t="s">
        <v>43</v>
      </c>
    </row>
    <row r="7" spans="1:14" x14ac:dyDescent="0.25">
      <c r="A7" s="12" t="s">
        <v>111</v>
      </c>
      <c r="B7" s="38">
        <v>2</v>
      </c>
      <c r="C7" s="38">
        <v>3</v>
      </c>
      <c r="D7" s="49">
        <f xml:space="preserve"> SUMPRODUCT(B$4:C$4,B7:C7)</f>
        <v>10.999999999999998</v>
      </c>
      <c r="E7" s="50">
        <v>7</v>
      </c>
      <c r="H7" s="54" t="s">
        <v>40</v>
      </c>
      <c r="I7" s="54" t="s">
        <v>45</v>
      </c>
    </row>
    <row r="8" spans="1:14" x14ac:dyDescent="0.25">
      <c r="A8" s="12" t="s">
        <v>155</v>
      </c>
      <c r="B8" s="38">
        <v>3</v>
      </c>
      <c r="C8" s="38">
        <v>2</v>
      </c>
      <c r="D8" s="49">
        <f t="shared" ref="D8:D11" si="0" xml:space="preserve"> SUMPRODUCT(B$4:C$4,B8:C8)</f>
        <v>8.9999999999999982</v>
      </c>
      <c r="E8" s="50">
        <v>9</v>
      </c>
    </row>
    <row r="9" spans="1:14" x14ac:dyDescent="0.25">
      <c r="A9" s="12" t="s">
        <v>112</v>
      </c>
      <c r="B9" s="38">
        <v>1</v>
      </c>
      <c r="C9" s="38">
        <v>0</v>
      </c>
      <c r="D9" s="49">
        <f t="shared" si="0"/>
        <v>0.99999999999999978</v>
      </c>
      <c r="E9" s="50">
        <v>1</v>
      </c>
    </row>
    <row r="10" spans="1:14" ht="14.45" x14ac:dyDescent="0.3">
      <c r="B10" s="49"/>
      <c r="C10" s="49"/>
    </row>
    <row r="11" spans="1:14" x14ac:dyDescent="0.25">
      <c r="A11" s="12" t="s">
        <v>113</v>
      </c>
      <c r="B11" s="38">
        <v>65</v>
      </c>
      <c r="C11" s="38">
        <v>30</v>
      </c>
      <c r="D11" s="17">
        <f t="shared" si="0"/>
        <v>154.99999999999997</v>
      </c>
      <c r="E11" s="16" t="s">
        <v>119</v>
      </c>
    </row>
    <row r="12" spans="1:14" ht="14.45" x14ac:dyDescent="0.3">
      <c r="B12" s="49"/>
      <c r="C12" s="49"/>
      <c r="D12" s="49" t="s">
        <v>120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50" zoomScaleNormal="150" workbookViewId="0">
      <selection sqref="A1:G1"/>
    </sheetView>
  </sheetViews>
  <sheetFormatPr defaultRowHeight="15" x14ac:dyDescent="0.25"/>
  <cols>
    <col min="1" max="1" width="19.28515625" bestFit="1" customWidth="1"/>
    <col min="2" max="2" width="9.140625" bestFit="1" customWidth="1"/>
    <col min="3" max="3" width="11.28515625" bestFit="1" customWidth="1"/>
    <col min="4" max="4" width="6.85546875" bestFit="1" customWidth="1"/>
    <col min="5" max="5" width="10.7109375" customWidth="1"/>
    <col min="6" max="6" width="10" bestFit="1" customWidth="1"/>
    <col min="9" max="9" width="9.140625" bestFit="1" customWidth="1"/>
    <col min="10" max="10" width="19" bestFit="1" customWidth="1"/>
  </cols>
  <sheetData>
    <row r="1" spans="1:10" x14ac:dyDescent="0.25">
      <c r="A1" s="56" t="s">
        <v>157</v>
      </c>
      <c r="B1" s="56"/>
      <c r="C1" s="56"/>
      <c r="D1" s="56"/>
      <c r="E1" s="56"/>
      <c r="F1" s="56"/>
      <c r="G1" s="56"/>
    </row>
    <row r="3" spans="1:10" x14ac:dyDescent="0.25">
      <c r="B3" s="6" t="s">
        <v>23</v>
      </c>
      <c r="C3" s="6" t="s">
        <v>24</v>
      </c>
      <c r="D3" s="6" t="s">
        <v>25</v>
      </c>
      <c r="E3" s="6" t="s">
        <v>27</v>
      </c>
      <c r="I3" s="48" t="s">
        <v>37</v>
      </c>
      <c r="J3" s="48" t="s">
        <v>38</v>
      </c>
    </row>
    <row r="4" spans="1:10" x14ac:dyDescent="0.25">
      <c r="A4" s="12" t="s">
        <v>22</v>
      </c>
      <c r="B4" s="43">
        <v>0.5</v>
      </c>
      <c r="C4" s="43">
        <v>0.75</v>
      </c>
      <c r="D4" s="43">
        <v>1</v>
      </c>
      <c r="E4" s="43">
        <v>1.5</v>
      </c>
      <c r="I4" s="51" t="s">
        <v>41</v>
      </c>
      <c r="J4" s="51" t="s">
        <v>42</v>
      </c>
    </row>
    <row r="5" spans="1:10" x14ac:dyDescent="0.25">
      <c r="A5" s="12" t="s">
        <v>28</v>
      </c>
      <c r="B5" s="27">
        <v>0.6</v>
      </c>
      <c r="C5" s="27">
        <v>0.3</v>
      </c>
      <c r="D5" s="27">
        <v>1</v>
      </c>
      <c r="E5" s="27">
        <v>0</v>
      </c>
      <c r="I5" s="52" t="s">
        <v>46</v>
      </c>
      <c r="J5" s="52" t="s">
        <v>44</v>
      </c>
    </row>
    <row r="6" spans="1:10" x14ac:dyDescent="0.25">
      <c r="A6" s="12" t="s">
        <v>31</v>
      </c>
      <c r="B6" s="27">
        <v>0.4</v>
      </c>
      <c r="C6" s="27">
        <v>0.7</v>
      </c>
      <c r="D6" s="27">
        <v>0</v>
      </c>
      <c r="E6" s="27">
        <v>1</v>
      </c>
      <c r="I6" s="53" t="s">
        <v>39</v>
      </c>
      <c r="J6" s="53" t="s">
        <v>43</v>
      </c>
    </row>
    <row r="7" spans="1:10" x14ac:dyDescent="0.25">
      <c r="F7" s="49" t="s">
        <v>121</v>
      </c>
      <c r="G7" s="49" t="s">
        <v>122</v>
      </c>
      <c r="I7" s="54" t="s">
        <v>40</v>
      </c>
      <c r="J7" s="54" t="s">
        <v>45</v>
      </c>
    </row>
    <row r="8" spans="1:10" x14ac:dyDescent="0.25">
      <c r="A8" t="s">
        <v>32</v>
      </c>
      <c r="F8" s="6" t="s">
        <v>33</v>
      </c>
      <c r="G8" s="5" t="s">
        <v>3</v>
      </c>
    </row>
    <row r="9" spans="1:10" x14ac:dyDescent="0.25">
      <c r="A9" s="3" t="s">
        <v>29</v>
      </c>
      <c r="B9" s="9">
        <v>66.666666666666686</v>
      </c>
      <c r="C9" s="9">
        <v>33.333333333333385</v>
      </c>
      <c r="D9" s="9">
        <v>0</v>
      </c>
      <c r="E9" s="9">
        <v>0</v>
      </c>
      <c r="F9" s="8">
        <f>SUM(B9:E9)</f>
        <v>100.00000000000007</v>
      </c>
      <c r="G9" s="5">
        <v>100</v>
      </c>
    </row>
    <row r="10" spans="1:10" ht="14.45" x14ac:dyDescent="0.3">
      <c r="A10" s="3" t="s">
        <v>30</v>
      </c>
      <c r="B10" s="9">
        <v>250.00000000000003</v>
      </c>
      <c r="C10" s="9">
        <v>0</v>
      </c>
      <c r="D10" s="9">
        <v>0</v>
      </c>
      <c r="E10" s="9">
        <v>0</v>
      </c>
      <c r="F10" s="8">
        <f>SUM(B10:E10)</f>
        <v>250.00000000000003</v>
      </c>
      <c r="G10" s="5">
        <v>250</v>
      </c>
    </row>
    <row r="11" spans="1:10" ht="14.45" x14ac:dyDescent="0.3">
      <c r="A11" t="s">
        <v>35</v>
      </c>
      <c r="B11" s="8">
        <f>SUM(B9:B10)</f>
        <v>316.66666666666674</v>
      </c>
      <c r="C11" s="8">
        <f t="shared" ref="C11:E11" si="0">SUM(C9:C10)</f>
        <v>33.333333333333385</v>
      </c>
      <c r="D11" s="8">
        <f t="shared" si="0"/>
        <v>0</v>
      </c>
      <c r="E11" s="8">
        <f t="shared" si="0"/>
        <v>0</v>
      </c>
      <c r="F11" s="16" t="s">
        <v>48</v>
      </c>
    </row>
    <row r="12" spans="1:10" ht="14.45" x14ac:dyDescent="0.3">
      <c r="A12" t="s">
        <v>34</v>
      </c>
      <c r="B12" s="8">
        <f xml:space="preserve"> B4*B11</f>
        <v>158.33333333333337</v>
      </c>
      <c r="C12" s="8">
        <f t="shared" ref="C12:E12" si="1" xml:space="preserve"> C4*C11</f>
        <v>25.000000000000039</v>
      </c>
      <c r="D12" s="8">
        <f t="shared" si="1"/>
        <v>0</v>
      </c>
      <c r="E12" s="8">
        <f t="shared" si="1"/>
        <v>0</v>
      </c>
      <c r="F12" s="17">
        <f>SUM(B12:E12)</f>
        <v>183.3333333333334</v>
      </c>
    </row>
    <row r="14" spans="1:10" x14ac:dyDescent="0.25">
      <c r="B14" s="57" t="s">
        <v>109</v>
      </c>
      <c r="C14" s="57"/>
      <c r="D14" s="58" t="s">
        <v>152</v>
      </c>
      <c r="E14" s="58"/>
    </row>
    <row r="15" spans="1:10" x14ac:dyDescent="0.25">
      <c r="B15" s="6" t="s">
        <v>25</v>
      </c>
      <c r="C15" s="6" t="s">
        <v>26</v>
      </c>
      <c r="D15" s="5" t="s">
        <v>25</v>
      </c>
      <c r="E15" s="5" t="s">
        <v>26</v>
      </c>
    </row>
    <row r="16" spans="1:10" x14ac:dyDescent="0.25">
      <c r="A16" t="s">
        <v>29</v>
      </c>
      <c r="B16" s="6">
        <f xml:space="preserve"> SUMPRODUCT(B5:E5,B9:E9)</f>
        <v>50.000000000000021</v>
      </c>
      <c r="C16" s="6">
        <f xml:space="preserve"> SUMPRODUCT(B6:E6,B9:E9)</f>
        <v>50.000000000000043</v>
      </c>
      <c r="D16" s="44">
        <f xml:space="preserve"> 0.25*F9</f>
        <v>25.000000000000018</v>
      </c>
      <c r="E16" s="44">
        <f xml:space="preserve"> 0.5*F9</f>
        <v>50.000000000000036</v>
      </c>
    </row>
    <row r="17" spans="1:5" ht="14.45" x14ac:dyDescent="0.3">
      <c r="A17" t="s">
        <v>30</v>
      </c>
      <c r="B17" s="6">
        <f xml:space="preserve"> SUMPRODUCT(B5:E5,B10:E10)</f>
        <v>150</v>
      </c>
      <c r="C17" s="6">
        <f xml:space="preserve"> SUMPRODUCT(B6:E6,B10:E10)</f>
        <v>100.00000000000001</v>
      </c>
      <c r="D17" s="5">
        <f xml:space="preserve"> 0.2*F10</f>
        <v>50.000000000000007</v>
      </c>
      <c r="E17" s="44">
        <f xml:space="preserve"> 0.5*F10</f>
        <v>125.00000000000001</v>
      </c>
    </row>
  </sheetData>
  <mergeCells count="3">
    <mergeCell ref="A1:G1"/>
    <mergeCell ref="B14:C14"/>
    <mergeCell ref="D14:E1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150" zoomScaleNormal="150" workbookViewId="0">
      <selection sqref="A1:F1"/>
    </sheetView>
  </sheetViews>
  <sheetFormatPr defaultRowHeight="15" x14ac:dyDescent="0.25"/>
  <cols>
    <col min="1" max="1" width="12.7109375" bestFit="1" customWidth="1"/>
    <col min="3" max="3" width="8.85546875" style="2"/>
  </cols>
  <sheetData>
    <row r="1" spans="1:9" x14ac:dyDescent="0.25">
      <c r="A1" s="56" t="s">
        <v>146</v>
      </c>
      <c r="B1" s="56"/>
      <c r="C1" s="56"/>
      <c r="D1" s="56"/>
      <c r="E1" s="56"/>
      <c r="F1" s="56"/>
      <c r="G1" s="24"/>
      <c r="H1" s="24"/>
    </row>
    <row r="3" spans="1:9" x14ac:dyDescent="0.25">
      <c r="A3" t="s">
        <v>147</v>
      </c>
      <c r="B3" s="49" t="s">
        <v>144</v>
      </c>
      <c r="C3" s="49" t="s">
        <v>145</v>
      </c>
      <c r="G3" s="48" t="s">
        <v>37</v>
      </c>
      <c r="H3" s="48" t="s">
        <v>38</v>
      </c>
      <c r="I3" s="2"/>
    </row>
    <row r="4" spans="1:9" x14ac:dyDescent="0.25">
      <c r="A4" s="3" t="s">
        <v>143</v>
      </c>
      <c r="B4" s="4">
        <v>14</v>
      </c>
      <c r="C4" s="4">
        <v>13</v>
      </c>
      <c r="G4" s="51" t="s">
        <v>41</v>
      </c>
      <c r="H4" s="51" t="s">
        <v>42</v>
      </c>
      <c r="I4" s="2"/>
    </row>
    <row r="5" spans="1:9" x14ac:dyDescent="0.25">
      <c r="G5" s="52" t="s">
        <v>46</v>
      </c>
      <c r="H5" s="52" t="s">
        <v>44</v>
      </c>
      <c r="I5" s="2"/>
    </row>
    <row r="6" spans="1:9" x14ac:dyDescent="0.25">
      <c r="A6" t="s">
        <v>114</v>
      </c>
      <c r="B6" s="57" t="s">
        <v>148</v>
      </c>
      <c r="C6" s="57"/>
      <c r="D6" s="49" t="s">
        <v>135</v>
      </c>
      <c r="E6" s="50" t="s">
        <v>141</v>
      </c>
      <c r="G6" s="53" t="s">
        <v>39</v>
      </c>
      <c r="H6" s="53" t="s">
        <v>43</v>
      </c>
      <c r="I6" s="2"/>
    </row>
    <row r="7" spans="1:9" x14ac:dyDescent="0.25">
      <c r="A7" s="12" t="s">
        <v>140</v>
      </c>
      <c r="B7" s="38">
        <v>1</v>
      </c>
      <c r="C7" s="38">
        <v>3</v>
      </c>
      <c r="D7" s="49">
        <f>SUMPRODUCT(B$4:C$4,B7:C7)</f>
        <v>53</v>
      </c>
      <c r="E7" s="50">
        <v>60</v>
      </c>
      <c r="G7" s="54" t="s">
        <v>40</v>
      </c>
      <c r="H7" s="54" t="s">
        <v>45</v>
      </c>
      <c r="I7" s="2"/>
    </row>
    <row r="8" spans="1:9" ht="14.45" x14ac:dyDescent="0.3">
      <c r="A8" s="12" t="s">
        <v>139</v>
      </c>
      <c r="B8" s="38">
        <v>2</v>
      </c>
      <c r="C8" s="38">
        <v>0</v>
      </c>
      <c r="D8" s="49">
        <f t="shared" ref="D8:D12" si="0">SUMPRODUCT(B$4:C$4,B8:C8)</f>
        <v>28</v>
      </c>
      <c r="E8" s="50">
        <v>30</v>
      </c>
    </row>
    <row r="9" spans="1:9" ht="14.45" x14ac:dyDescent="0.3">
      <c r="A9" s="12" t="s">
        <v>138</v>
      </c>
      <c r="B9" s="38">
        <v>0</v>
      </c>
      <c r="C9" s="38">
        <v>1</v>
      </c>
      <c r="D9" s="49">
        <f t="shared" si="0"/>
        <v>13</v>
      </c>
      <c r="E9" s="50">
        <v>18</v>
      </c>
    </row>
    <row r="10" spans="1:9" ht="14.45" x14ac:dyDescent="0.3">
      <c r="A10" s="12" t="s">
        <v>137</v>
      </c>
      <c r="B10" s="38">
        <v>3</v>
      </c>
      <c r="C10" s="38">
        <v>1</v>
      </c>
      <c r="D10" s="49">
        <f t="shared" si="0"/>
        <v>55</v>
      </c>
      <c r="E10" s="50">
        <v>55</v>
      </c>
    </row>
    <row r="12" spans="1:9" x14ac:dyDescent="0.25">
      <c r="A12" s="12" t="s">
        <v>142</v>
      </c>
      <c r="B12" s="38">
        <v>22</v>
      </c>
      <c r="C12" s="38">
        <v>20</v>
      </c>
      <c r="D12" s="11">
        <f t="shared" si="0"/>
        <v>568</v>
      </c>
      <c r="E12" s="16" t="s">
        <v>136</v>
      </c>
    </row>
    <row r="13" spans="1:9" ht="14.45" x14ac:dyDescent="0.3">
      <c r="D13" s="49" t="s">
        <v>120</v>
      </c>
    </row>
  </sheetData>
  <mergeCells count="2">
    <mergeCell ref="A1:F1"/>
    <mergeCell ref="B6:C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150" zoomScaleNormal="150" workbookViewId="0">
      <selection sqref="A1:F1"/>
    </sheetView>
  </sheetViews>
  <sheetFormatPr defaultRowHeight="15" x14ac:dyDescent="0.25"/>
  <cols>
    <col min="1" max="1" width="13.28515625" style="49" bestFit="1" customWidth="1"/>
    <col min="5" max="5" width="10.7109375" customWidth="1"/>
  </cols>
  <sheetData>
    <row r="1" spans="1:9" x14ac:dyDescent="0.25">
      <c r="A1" s="56" t="s">
        <v>124</v>
      </c>
      <c r="B1" s="56"/>
      <c r="C1" s="56"/>
      <c r="D1" s="56"/>
      <c r="E1" s="56"/>
      <c r="F1" s="56"/>
    </row>
    <row r="2" spans="1:9" ht="14.45" x14ac:dyDescent="0.3">
      <c r="D2" s="49"/>
      <c r="E2" s="49"/>
    </row>
    <row r="3" spans="1:9" ht="14.45" x14ac:dyDescent="0.3">
      <c r="A3" t="s">
        <v>125</v>
      </c>
      <c r="B3" s="49" t="s">
        <v>126</v>
      </c>
      <c r="C3" s="49" t="s">
        <v>127</v>
      </c>
      <c r="D3" s="49" t="s">
        <v>129</v>
      </c>
      <c r="E3" s="50" t="s">
        <v>130</v>
      </c>
      <c r="H3" s="48" t="s">
        <v>37</v>
      </c>
      <c r="I3" s="48" t="s">
        <v>38</v>
      </c>
    </row>
    <row r="4" spans="1:9" x14ac:dyDescent="0.25">
      <c r="A4" s="51" t="s">
        <v>128</v>
      </c>
      <c r="B4" s="4">
        <v>1500</v>
      </c>
      <c r="C4" s="4">
        <v>1250</v>
      </c>
      <c r="D4" s="49">
        <f>SUM(B4:C4)</f>
        <v>2750</v>
      </c>
      <c r="E4" s="50">
        <v>4500</v>
      </c>
      <c r="H4" s="51" t="s">
        <v>41</v>
      </c>
      <c r="I4" s="51" t="s">
        <v>42</v>
      </c>
    </row>
    <row r="5" spans="1:9" x14ac:dyDescent="0.25">
      <c r="A5" s="53" t="s">
        <v>134</v>
      </c>
      <c r="B5" s="50">
        <v>1500</v>
      </c>
      <c r="C5" s="50">
        <v>6000</v>
      </c>
      <c r="D5" s="49"/>
      <c r="H5" s="52" t="s">
        <v>46</v>
      </c>
      <c r="I5" s="52" t="s">
        <v>44</v>
      </c>
    </row>
    <row r="6" spans="1:9" x14ac:dyDescent="0.25">
      <c r="B6" s="49"/>
      <c r="C6" s="49"/>
      <c r="D6" s="49" t="s">
        <v>13</v>
      </c>
      <c r="E6" s="50" t="s">
        <v>133</v>
      </c>
      <c r="H6" s="53" t="s">
        <v>39</v>
      </c>
      <c r="I6" s="53" t="s">
        <v>43</v>
      </c>
    </row>
    <row r="7" spans="1:9" x14ac:dyDescent="0.25">
      <c r="A7" s="52" t="s">
        <v>131</v>
      </c>
      <c r="B7" s="38">
        <v>10</v>
      </c>
      <c r="C7" s="38">
        <v>8</v>
      </c>
      <c r="D7" s="49">
        <f>SUMPRODUCT(B$4:C$4,B7:C7)</f>
        <v>25000</v>
      </c>
      <c r="E7" s="50">
        <v>25000</v>
      </c>
      <c r="H7" s="54" t="s">
        <v>40</v>
      </c>
      <c r="I7" s="54" t="s">
        <v>45</v>
      </c>
    </row>
    <row r="8" spans="1:9" x14ac:dyDescent="0.25">
      <c r="A8" s="52" t="s">
        <v>132</v>
      </c>
      <c r="B8" s="38">
        <v>100</v>
      </c>
      <c r="C8" s="38">
        <v>50</v>
      </c>
      <c r="D8" s="11">
        <f>SUMPRODUCT(B$4:C$4,B8:C8)</f>
        <v>212500</v>
      </c>
      <c r="E8" s="16" t="s">
        <v>136</v>
      </c>
    </row>
    <row r="9" spans="1:9" ht="14.45" x14ac:dyDescent="0.3">
      <c r="D9" s="49"/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150" zoomScaleNormal="150" workbookViewId="0">
      <selection sqref="A1:G1"/>
    </sheetView>
  </sheetViews>
  <sheetFormatPr defaultRowHeight="15" x14ac:dyDescent="0.25"/>
  <cols>
    <col min="7" max="7" width="10.42578125" bestFit="1" customWidth="1"/>
    <col min="9" max="9" width="8.85546875" style="6"/>
    <col min="10" max="10" width="18.7109375" style="6" bestFit="1" customWidth="1"/>
  </cols>
  <sheetData>
    <row r="1" spans="1:10" x14ac:dyDescent="0.25">
      <c r="A1" s="56" t="s">
        <v>123</v>
      </c>
      <c r="B1" s="56"/>
      <c r="C1" s="56"/>
      <c r="D1" s="56"/>
      <c r="E1" s="56"/>
      <c r="F1" s="56"/>
      <c r="G1" s="56"/>
    </row>
    <row r="2" spans="1:10" ht="14.45" x14ac:dyDescent="0.3">
      <c r="A2" s="6"/>
      <c r="B2" s="6"/>
      <c r="C2" s="6"/>
      <c r="D2" s="6"/>
      <c r="E2" s="6"/>
      <c r="F2" s="6"/>
      <c r="G2" s="6"/>
    </row>
    <row r="3" spans="1:10" ht="14.45" x14ac:dyDescent="0.3">
      <c r="A3" t="s">
        <v>1</v>
      </c>
      <c r="C3" s="1" t="s">
        <v>4</v>
      </c>
      <c r="D3" s="1" t="s">
        <v>5</v>
      </c>
      <c r="E3" s="1" t="s">
        <v>6</v>
      </c>
      <c r="I3" s="48" t="s">
        <v>37</v>
      </c>
      <c r="J3" s="48" t="s">
        <v>38</v>
      </c>
    </row>
    <row r="4" spans="1:10" x14ac:dyDescent="0.25">
      <c r="A4" s="3" t="s">
        <v>0</v>
      </c>
      <c r="B4" s="3"/>
      <c r="C4" s="4">
        <v>3000</v>
      </c>
      <c r="D4" s="4">
        <v>500</v>
      </c>
      <c r="E4" s="4">
        <v>500</v>
      </c>
      <c r="I4" s="51" t="s">
        <v>41</v>
      </c>
      <c r="J4" s="51" t="s">
        <v>42</v>
      </c>
    </row>
    <row r="5" spans="1:10" ht="17.25" x14ac:dyDescent="0.25">
      <c r="A5" s="3" t="s">
        <v>104</v>
      </c>
      <c r="B5" s="3"/>
      <c r="C5" s="4">
        <v>0</v>
      </c>
      <c r="D5" s="4">
        <v>2000</v>
      </c>
      <c r="E5" s="4">
        <v>0</v>
      </c>
      <c r="I5" s="52" t="s">
        <v>46</v>
      </c>
      <c r="J5" s="52" t="s">
        <v>44</v>
      </c>
    </row>
    <row r="6" spans="1:10" x14ac:dyDescent="0.25">
      <c r="A6" t="s">
        <v>2</v>
      </c>
      <c r="C6" s="1">
        <f xml:space="preserve"> variavel_P1 + variavel_T1</f>
        <v>3000</v>
      </c>
      <c r="D6" s="1">
        <f xml:space="preserve"> variavel_P2 + variavel_T2</f>
        <v>2500</v>
      </c>
      <c r="E6" s="1">
        <f xml:space="preserve"> variavel_P3 + variavel_T3</f>
        <v>500</v>
      </c>
      <c r="I6" s="53" t="s">
        <v>39</v>
      </c>
      <c r="J6" s="53" t="s">
        <v>43</v>
      </c>
    </row>
    <row r="7" spans="1:10" x14ac:dyDescent="0.25">
      <c r="A7" s="5" t="s">
        <v>3</v>
      </c>
      <c r="B7" s="10"/>
      <c r="C7" s="5">
        <v>3000</v>
      </c>
      <c r="D7" s="5">
        <v>2500</v>
      </c>
      <c r="E7" s="5">
        <v>500</v>
      </c>
      <c r="F7" s="47" t="s">
        <v>121</v>
      </c>
      <c r="G7" s="47" t="s">
        <v>122</v>
      </c>
      <c r="I7" s="54" t="s">
        <v>40</v>
      </c>
      <c r="J7" s="54" t="s">
        <v>45</v>
      </c>
    </row>
    <row r="8" spans="1:10" x14ac:dyDescent="0.25">
      <c r="A8" s="6"/>
      <c r="C8" s="6"/>
      <c r="D8" s="6"/>
      <c r="E8" s="6"/>
      <c r="F8" s="6" t="s">
        <v>13</v>
      </c>
      <c r="G8" s="5" t="s">
        <v>9</v>
      </c>
    </row>
    <row r="9" spans="1:10" x14ac:dyDescent="0.25">
      <c r="A9" t="s">
        <v>7</v>
      </c>
      <c r="C9" s="18">
        <v>1</v>
      </c>
      <c r="D9" s="18">
        <v>2</v>
      </c>
      <c r="E9" s="18">
        <v>0.5</v>
      </c>
      <c r="F9" s="6">
        <f xml:space="preserve"> SUMPRODUCT(C$4:E$4,C9:E9)</f>
        <v>4250</v>
      </c>
      <c r="G9" s="5">
        <v>6000</v>
      </c>
    </row>
    <row r="10" spans="1:10" ht="14.45" x14ac:dyDescent="0.3">
      <c r="A10" t="s">
        <v>8</v>
      </c>
      <c r="C10" s="18">
        <v>2.5</v>
      </c>
      <c r="D10" s="18">
        <v>1</v>
      </c>
      <c r="E10" s="18">
        <v>4</v>
      </c>
      <c r="F10" s="6">
        <f xml:space="preserve"> SUMPRODUCT(C$4:E$4,C10:E10)</f>
        <v>10000</v>
      </c>
      <c r="G10" s="5">
        <v>10000</v>
      </c>
    </row>
    <row r="11" spans="1:10" ht="14.45" x14ac:dyDescent="0.3">
      <c r="C11" s="18"/>
      <c r="D11" s="18"/>
      <c r="E11" s="18"/>
      <c r="F11" s="6"/>
      <c r="G11" s="6"/>
    </row>
    <row r="12" spans="1:10" x14ac:dyDescent="0.25">
      <c r="A12" s="2" t="s">
        <v>105</v>
      </c>
      <c r="C12" s="34">
        <v>50</v>
      </c>
      <c r="D12" s="34">
        <v>90</v>
      </c>
      <c r="E12" s="34">
        <v>120</v>
      </c>
      <c r="F12" s="15" t="s">
        <v>107</v>
      </c>
      <c r="G12" s="6">
        <f xml:space="preserve"> SUMPRODUCT(C4:E4,C12:E12)</f>
        <v>255000</v>
      </c>
    </row>
    <row r="13" spans="1:10" ht="17.25" x14ac:dyDescent="0.25">
      <c r="A13" t="s">
        <v>106</v>
      </c>
      <c r="C13" s="34">
        <v>65</v>
      </c>
      <c r="D13" s="34">
        <v>92</v>
      </c>
      <c r="E13" s="34">
        <v>140</v>
      </c>
      <c r="F13" s="15" t="s">
        <v>108</v>
      </c>
      <c r="G13" s="6">
        <f xml:space="preserve"> SUMPRODUCT(C5:E5,C13:E13)</f>
        <v>184000</v>
      </c>
    </row>
    <row r="14" spans="1:10" ht="14.45" x14ac:dyDescent="0.3">
      <c r="F14" s="42" t="s">
        <v>36</v>
      </c>
      <c r="G14" s="11">
        <f xml:space="preserve"> Custo_FP_total + Custo_F3_total</f>
        <v>439000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50" zoomScaleNormal="150" workbookViewId="0">
      <selection sqref="A1:D1"/>
    </sheetView>
  </sheetViews>
  <sheetFormatPr defaultRowHeight="15" x14ac:dyDescent="0.25"/>
  <cols>
    <col min="2" max="4" width="11.7109375" style="1" customWidth="1"/>
    <col min="6" max="6" width="9.140625" style="6" bestFit="1" customWidth="1"/>
    <col min="7" max="7" width="18.7109375" style="6" bestFit="1" customWidth="1"/>
  </cols>
  <sheetData>
    <row r="1" spans="1:7" x14ac:dyDescent="0.25">
      <c r="A1" s="56" t="s">
        <v>149</v>
      </c>
      <c r="B1" s="56"/>
      <c r="C1" s="56"/>
      <c r="D1" s="56"/>
    </row>
    <row r="2" spans="1:7" ht="14.45" x14ac:dyDescent="0.3">
      <c r="A2" s="14"/>
      <c r="B2" s="14"/>
      <c r="C2" s="14"/>
      <c r="D2" s="14"/>
      <c r="F2" s="7"/>
      <c r="G2" s="7"/>
    </row>
    <row r="3" spans="1:7" x14ac:dyDescent="0.25">
      <c r="B3" s="57" t="s">
        <v>10</v>
      </c>
      <c r="C3" s="57"/>
      <c r="D3" s="57"/>
      <c r="F3" s="48" t="s">
        <v>37</v>
      </c>
      <c r="G3" s="48" t="s">
        <v>38</v>
      </c>
    </row>
    <row r="4" spans="1:7" x14ac:dyDescent="0.25">
      <c r="B4" s="4" t="s">
        <v>14</v>
      </c>
      <c r="C4" s="1" t="s">
        <v>15</v>
      </c>
      <c r="D4" s="5" t="s">
        <v>16</v>
      </c>
      <c r="F4" s="51" t="s">
        <v>41</v>
      </c>
      <c r="G4" s="51" t="s">
        <v>42</v>
      </c>
    </row>
    <row r="5" spans="1:7" x14ac:dyDescent="0.25">
      <c r="A5" t="s">
        <v>11</v>
      </c>
      <c r="B5" s="4">
        <v>0</v>
      </c>
      <c r="C5" s="1">
        <f xml:space="preserve"> N_4a.feira + N_5a.feira + N_6a.feira + N_sábado + N_domingo</f>
        <v>15</v>
      </c>
      <c r="D5" s="5">
        <v>11</v>
      </c>
      <c r="F5" s="52" t="s">
        <v>46</v>
      </c>
      <c r="G5" s="52" t="s">
        <v>44</v>
      </c>
    </row>
    <row r="6" spans="1:7" x14ac:dyDescent="0.25">
      <c r="A6" t="s">
        <v>17</v>
      </c>
      <c r="B6" s="4">
        <v>7</v>
      </c>
      <c r="C6" s="1">
        <f xml:space="preserve"> N_5a.feira + N_6a.feira + N_sábado + N_domingo + N_2a.feira</f>
        <v>18</v>
      </c>
      <c r="D6" s="5">
        <v>18</v>
      </c>
      <c r="F6" s="53" t="s">
        <v>39</v>
      </c>
      <c r="G6" s="53" t="s">
        <v>43</v>
      </c>
    </row>
    <row r="7" spans="1:7" x14ac:dyDescent="0.25">
      <c r="A7" t="s">
        <v>18</v>
      </c>
      <c r="B7" s="4">
        <v>1</v>
      </c>
      <c r="C7" s="1">
        <f xml:space="preserve"> N_6a.feira + N_sábado + N_domingo + N_2a.feira + N_3a.feira</f>
        <v>12</v>
      </c>
      <c r="D7" s="5">
        <v>12</v>
      </c>
      <c r="F7" s="54" t="s">
        <v>40</v>
      </c>
      <c r="G7" s="54" t="s">
        <v>45</v>
      </c>
    </row>
    <row r="8" spans="1:7" ht="14.45" x14ac:dyDescent="0.3">
      <c r="A8" t="s">
        <v>19</v>
      </c>
      <c r="B8" s="4">
        <v>4</v>
      </c>
      <c r="C8" s="1">
        <f xml:space="preserve"> N_sábado + N_domingo + N_2a.feira + N_3a.feira + N_4a.feira</f>
        <v>16</v>
      </c>
      <c r="D8" s="5">
        <v>15</v>
      </c>
    </row>
    <row r="9" spans="1:7" x14ac:dyDescent="0.25">
      <c r="A9" t="s">
        <v>20</v>
      </c>
      <c r="B9" s="4">
        <v>7</v>
      </c>
      <c r="C9" s="1">
        <f xml:space="preserve"> N_domingo + N_2a.feira + N_3a.feira + N_4a.feira + N_5a.feira</f>
        <v>19</v>
      </c>
      <c r="D9" s="5">
        <v>19</v>
      </c>
    </row>
    <row r="10" spans="1:7" ht="14.45" x14ac:dyDescent="0.3">
      <c r="A10" t="s">
        <v>21</v>
      </c>
      <c r="B10" s="4">
        <v>0</v>
      </c>
      <c r="C10" s="1">
        <f xml:space="preserve"> N_2a.feira + N_3a.feira + N_4a.feira + N_5a.feira + N_6a.feira</f>
        <v>19</v>
      </c>
      <c r="D10" s="5">
        <v>14</v>
      </c>
    </row>
    <row r="11" spans="1:7" x14ac:dyDescent="0.25">
      <c r="A11" t="s">
        <v>12</v>
      </c>
      <c r="B11" s="4">
        <v>4</v>
      </c>
      <c r="C11" s="1">
        <f xml:space="preserve"> N_3a.feira + N_4a.feira + N_5a.feira + N_6a.feira + N_sábado</f>
        <v>16</v>
      </c>
      <c r="D11" s="5">
        <v>16</v>
      </c>
    </row>
    <row r="12" spans="1:7" ht="14.45" x14ac:dyDescent="0.3">
      <c r="A12" s="42" t="s">
        <v>47</v>
      </c>
      <c r="B12" s="11">
        <f xml:space="preserve"> SUM(B5:B11)</f>
        <v>23</v>
      </c>
      <c r="C12" s="1" t="s">
        <v>100</v>
      </c>
      <c r="D12" s="1" t="s">
        <v>101</v>
      </c>
    </row>
  </sheetData>
  <mergeCells count="2">
    <mergeCell ref="B3:D3"/>
    <mergeCell ref="A1:D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workbookViewId="0">
      <selection sqref="A1:F1"/>
    </sheetView>
  </sheetViews>
  <sheetFormatPr defaultRowHeight="15" x14ac:dyDescent="0.25"/>
  <cols>
    <col min="1" max="1" width="6.7109375" customWidth="1"/>
    <col min="2" max="3" width="12.7109375" style="7" customWidth="1"/>
    <col min="4" max="5" width="13.7109375" style="7" customWidth="1"/>
    <col min="6" max="6" width="15.7109375" style="7" bestFit="1" customWidth="1"/>
    <col min="8" max="8" width="9.140625" bestFit="1" customWidth="1"/>
    <col min="9" max="9" width="18.7109375" bestFit="1" customWidth="1"/>
  </cols>
  <sheetData>
    <row r="1" spans="1:9" x14ac:dyDescent="0.25">
      <c r="A1" s="56" t="s">
        <v>110</v>
      </c>
      <c r="B1" s="56"/>
      <c r="C1" s="56"/>
      <c r="D1" s="56"/>
      <c r="E1" s="56"/>
      <c r="F1" s="56"/>
    </row>
    <row r="3" spans="1:9" x14ac:dyDescent="0.25">
      <c r="A3" s="7" t="s">
        <v>49</v>
      </c>
      <c r="B3" s="38" t="s">
        <v>62</v>
      </c>
      <c r="C3" s="38" t="s">
        <v>63</v>
      </c>
      <c r="D3" s="4" t="s">
        <v>64</v>
      </c>
      <c r="E3" s="4" t="s">
        <v>65</v>
      </c>
      <c r="F3" s="7" t="s">
        <v>84</v>
      </c>
      <c r="H3" s="48" t="s">
        <v>37</v>
      </c>
      <c r="I3" s="48" t="s">
        <v>38</v>
      </c>
    </row>
    <row r="4" spans="1:9" x14ac:dyDescent="0.25">
      <c r="A4" s="7" t="s">
        <v>50</v>
      </c>
      <c r="B4" s="38"/>
      <c r="C4" s="38"/>
      <c r="D4" s="4"/>
      <c r="E4" s="4"/>
      <c r="F4" s="34">
        <v>8000</v>
      </c>
      <c r="H4" s="51" t="s">
        <v>41</v>
      </c>
      <c r="I4" s="51" t="s">
        <v>42</v>
      </c>
    </row>
    <row r="5" spans="1:9" x14ac:dyDescent="0.25">
      <c r="A5" s="7" t="s">
        <v>51</v>
      </c>
      <c r="B5" s="43">
        <v>3</v>
      </c>
      <c r="C5" s="43">
        <v>8</v>
      </c>
      <c r="D5" s="33">
        <v>0</v>
      </c>
      <c r="E5" s="33">
        <v>0</v>
      </c>
      <c r="F5" s="21">
        <f xml:space="preserve"> F4 - D5 + E5</f>
        <v>8000</v>
      </c>
      <c r="H5" s="52" t="s">
        <v>46</v>
      </c>
      <c r="I5" s="52" t="s">
        <v>44</v>
      </c>
    </row>
    <row r="6" spans="1:9" x14ac:dyDescent="0.25">
      <c r="A6" s="7" t="s">
        <v>52</v>
      </c>
      <c r="B6" s="43">
        <v>6</v>
      </c>
      <c r="C6" s="43">
        <v>8</v>
      </c>
      <c r="D6" s="33">
        <v>0</v>
      </c>
      <c r="E6" s="33">
        <v>0</v>
      </c>
      <c r="F6" s="21">
        <f t="shared" ref="F6:F16" si="0" xml:space="preserve"> F5 - D6 + E6</f>
        <v>8000</v>
      </c>
      <c r="H6" s="53" t="s">
        <v>39</v>
      </c>
      <c r="I6" s="53" t="s">
        <v>43</v>
      </c>
    </row>
    <row r="7" spans="1:9" x14ac:dyDescent="0.25">
      <c r="A7" s="7" t="s">
        <v>53</v>
      </c>
      <c r="B7" s="43">
        <v>8</v>
      </c>
      <c r="C7" s="43">
        <v>2</v>
      </c>
      <c r="D7" s="33">
        <v>8000</v>
      </c>
      <c r="E7" s="33">
        <v>20000</v>
      </c>
      <c r="F7" s="21">
        <f t="shared" si="0"/>
        <v>20000</v>
      </c>
      <c r="H7" s="54" t="s">
        <v>40</v>
      </c>
      <c r="I7" s="54" t="s">
        <v>45</v>
      </c>
    </row>
    <row r="8" spans="1:9" ht="14.45" x14ac:dyDescent="0.3">
      <c r="A8" s="7" t="s">
        <v>54</v>
      </c>
      <c r="B8" s="43">
        <v>2</v>
      </c>
      <c r="C8" s="43">
        <v>3</v>
      </c>
      <c r="D8" s="33">
        <v>0</v>
      </c>
      <c r="E8" s="33">
        <v>0</v>
      </c>
      <c r="F8" s="21">
        <f t="shared" si="0"/>
        <v>20000</v>
      </c>
    </row>
    <row r="9" spans="1:9" x14ac:dyDescent="0.25">
      <c r="A9" s="7" t="s">
        <v>55</v>
      </c>
      <c r="B9" s="43">
        <v>4</v>
      </c>
      <c r="C9" s="43">
        <v>4</v>
      </c>
      <c r="D9" s="33">
        <v>0</v>
      </c>
      <c r="E9" s="33">
        <v>0</v>
      </c>
      <c r="F9" s="21">
        <f t="shared" si="0"/>
        <v>20000</v>
      </c>
    </row>
    <row r="10" spans="1:9" ht="14.45" x14ac:dyDescent="0.3">
      <c r="A10" s="7" t="s">
        <v>56</v>
      </c>
      <c r="B10" s="43">
        <v>5</v>
      </c>
      <c r="C10" s="43">
        <v>3</v>
      </c>
      <c r="D10" s="33">
        <v>20000</v>
      </c>
      <c r="E10" s="33">
        <v>20000</v>
      </c>
      <c r="F10" s="21">
        <f t="shared" si="0"/>
        <v>20000</v>
      </c>
    </row>
    <row r="11" spans="1:9" ht="14.45" x14ac:dyDescent="0.3">
      <c r="A11" s="7" t="s">
        <v>57</v>
      </c>
      <c r="B11" s="43">
        <v>6</v>
      </c>
      <c r="C11" s="43">
        <v>3</v>
      </c>
      <c r="D11" s="33">
        <v>20000</v>
      </c>
      <c r="E11" s="33">
        <v>0</v>
      </c>
      <c r="F11" s="21">
        <f t="shared" si="0"/>
        <v>0</v>
      </c>
    </row>
    <row r="12" spans="1:9" ht="14.45" x14ac:dyDescent="0.3">
      <c r="A12" s="7" t="s">
        <v>58</v>
      </c>
      <c r="B12" s="43">
        <v>1</v>
      </c>
      <c r="C12" s="43">
        <v>2</v>
      </c>
      <c r="D12" s="33">
        <v>0</v>
      </c>
      <c r="E12" s="33">
        <v>20000</v>
      </c>
      <c r="F12" s="21">
        <f t="shared" si="0"/>
        <v>20000</v>
      </c>
    </row>
    <row r="13" spans="1:9" ht="14.45" x14ac:dyDescent="0.3">
      <c r="A13" s="7" t="s">
        <v>59</v>
      </c>
      <c r="B13" s="43">
        <v>3</v>
      </c>
      <c r="C13" s="43">
        <v>5</v>
      </c>
      <c r="D13" s="33">
        <v>20000</v>
      </c>
      <c r="E13" s="33">
        <v>0</v>
      </c>
      <c r="F13" s="21">
        <f t="shared" si="0"/>
        <v>0</v>
      </c>
    </row>
    <row r="14" spans="1:9" ht="14.45" x14ac:dyDescent="0.3">
      <c r="A14" s="7" t="s">
        <v>60</v>
      </c>
      <c r="B14" s="43">
        <v>2</v>
      </c>
      <c r="C14" s="43">
        <v>5</v>
      </c>
      <c r="D14" s="33">
        <v>0</v>
      </c>
      <c r="E14" s="33">
        <v>0</v>
      </c>
      <c r="F14" s="21">
        <f t="shared" si="0"/>
        <v>0</v>
      </c>
    </row>
    <row r="15" spans="1:9" ht="14.45" x14ac:dyDescent="0.3">
      <c r="A15" s="7" t="s">
        <v>61</v>
      </c>
      <c r="B15" s="43">
        <v>3</v>
      </c>
      <c r="C15" s="43">
        <v>3</v>
      </c>
      <c r="D15" s="33">
        <v>0</v>
      </c>
      <c r="E15" s="33">
        <v>0</v>
      </c>
      <c r="F15" s="21">
        <f t="shared" si="0"/>
        <v>0</v>
      </c>
    </row>
    <row r="16" spans="1:9" ht="14.45" x14ac:dyDescent="0.3">
      <c r="A16" s="7" t="s">
        <v>50</v>
      </c>
      <c r="B16" s="43">
        <v>3</v>
      </c>
      <c r="C16" s="43">
        <v>3</v>
      </c>
      <c r="D16" s="33">
        <v>0</v>
      </c>
      <c r="E16" s="33">
        <v>0</v>
      </c>
      <c r="F16" s="21">
        <f t="shared" si="0"/>
        <v>0</v>
      </c>
    </row>
    <row r="18" spans="2:6" x14ac:dyDescent="0.25">
      <c r="B18" s="7" t="s">
        <v>66</v>
      </c>
      <c r="C18" s="7" t="s">
        <v>67</v>
      </c>
      <c r="D18" s="11" t="s">
        <v>68</v>
      </c>
      <c r="F18" s="5" t="s">
        <v>92</v>
      </c>
    </row>
    <row r="19" spans="2:6" x14ac:dyDescent="0.25">
      <c r="B19" s="8">
        <f xml:space="preserve"> SUMPRODUCT(B5:B16,D5:D16)</f>
        <v>344000</v>
      </c>
      <c r="C19" s="8">
        <f xml:space="preserve"> SUMPRODUCT(C5:C16,E5:E16)</f>
        <v>140000</v>
      </c>
      <c r="D19" s="17">
        <f xml:space="preserve"> B19 - C19</f>
        <v>204000</v>
      </c>
      <c r="F19" s="5">
        <v>20000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50" zoomScaleNormal="150" workbookViewId="0">
      <selection sqref="A1:E1"/>
    </sheetView>
  </sheetViews>
  <sheetFormatPr defaultRowHeight="15" x14ac:dyDescent="0.25"/>
  <cols>
    <col min="1" max="1" width="15.28515625" bestFit="1" customWidth="1"/>
    <col min="2" max="3" width="10.7109375" style="19" customWidth="1"/>
    <col min="4" max="4" width="12.7109375" style="19" bestFit="1" customWidth="1"/>
    <col min="5" max="6" width="10.7109375" style="19" customWidth="1"/>
    <col min="7" max="7" width="9.140625" bestFit="1" customWidth="1"/>
    <col min="8" max="9" width="19" bestFit="1" customWidth="1"/>
  </cols>
  <sheetData>
    <row r="1" spans="1:8" x14ac:dyDescent="0.25">
      <c r="A1" s="56" t="s">
        <v>150</v>
      </c>
      <c r="B1" s="56"/>
      <c r="C1" s="56"/>
      <c r="D1" s="56"/>
      <c r="E1" s="56"/>
      <c r="F1" s="23"/>
      <c r="G1" s="24"/>
    </row>
    <row r="3" spans="1:8" x14ac:dyDescent="0.25">
      <c r="A3" s="19" t="s">
        <v>69</v>
      </c>
      <c r="B3" s="38" t="s">
        <v>85</v>
      </c>
      <c r="C3" s="38" t="s">
        <v>77</v>
      </c>
      <c r="D3" s="38" t="s">
        <v>78</v>
      </c>
      <c r="E3" s="4" t="s">
        <v>76</v>
      </c>
      <c r="F3" s="5"/>
      <c r="G3" s="48" t="s">
        <v>37</v>
      </c>
      <c r="H3" s="48" t="s">
        <v>38</v>
      </c>
    </row>
    <row r="4" spans="1:8" x14ac:dyDescent="0.25">
      <c r="A4" s="19" t="s">
        <v>70</v>
      </c>
      <c r="B4" s="28">
        <v>8.6999999999999994E-2</v>
      </c>
      <c r="C4" s="38">
        <v>15</v>
      </c>
      <c r="D4" s="38" t="s">
        <v>79</v>
      </c>
      <c r="E4" s="29">
        <v>0</v>
      </c>
      <c r="F4" s="5"/>
      <c r="G4" s="51" t="s">
        <v>41</v>
      </c>
      <c r="H4" s="51" t="s">
        <v>42</v>
      </c>
    </row>
    <row r="5" spans="1:8" x14ac:dyDescent="0.25">
      <c r="A5" s="19" t="s">
        <v>71</v>
      </c>
      <c r="B5" s="28">
        <v>9.5000000000000001E-2</v>
      </c>
      <c r="C5" s="38">
        <v>12</v>
      </c>
      <c r="D5" s="38" t="s">
        <v>80</v>
      </c>
      <c r="E5" s="29">
        <v>0.25</v>
      </c>
      <c r="F5" s="5"/>
      <c r="G5" s="52" t="s">
        <v>46</v>
      </c>
      <c r="H5" s="52" t="s">
        <v>44</v>
      </c>
    </row>
    <row r="6" spans="1:8" x14ac:dyDescent="0.25">
      <c r="A6" s="19" t="s">
        <v>72</v>
      </c>
      <c r="B6" s="28">
        <v>0.12</v>
      </c>
      <c r="C6" s="38">
        <v>8</v>
      </c>
      <c r="D6" s="38" t="s">
        <v>81</v>
      </c>
      <c r="E6" s="29">
        <v>0</v>
      </c>
      <c r="F6" s="5"/>
      <c r="G6" s="53" t="s">
        <v>39</v>
      </c>
      <c r="H6" s="53" t="s">
        <v>43</v>
      </c>
    </row>
    <row r="7" spans="1:8" x14ac:dyDescent="0.25">
      <c r="A7" s="19" t="s">
        <v>73</v>
      </c>
      <c r="B7" s="28">
        <v>0.09</v>
      </c>
      <c r="C7" s="38">
        <v>7</v>
      </c>
      <c r="D7" s="38" t="s">
        <v>82</v>
      </c>
      <c r="E7" s="29">
        <v>0.25</v>
      </c>
      <c r="F7" s="5"/>
      <c r="G7" s="54" t="s">
        <v>40</v>
      </c>
      <c r="H7" s="54" t="s">
        <v>45</v>
      </c>
    </row>
    <row r="8" spans="1:8" ht="14.45" x14ac:dyDescent="0.3">
      <c r="A8" s="19" t="s">
        <v>74</v>
      </c>
      <c r="B8" s="28">
        <v>0.13</v>
      </c>
      <c r="C8" s="38">
        <v>11</v>
      </c>
      <c r="D8" s="38" t="s">
        <v>81</v>
      </c>
      <c r="E8" s="29">
        <v>0.25</v>
      </c>
      <c r="F8" s="5"/>
    </row>
    <row r="9" spans="1:8" x14ac:dyDescent="0.25">
      <c r="A9" s="19" t="s">
        <v>75</v>
      </c>
      <c r="B9" s="28">
        <v>0.2</v>
      </c>
      <c r="C9" s="38">
        <v>5</v>
      </c>
      <c r="D9" s="38" t="s">
        <v>83</v>
      </c>
      <c r="E9" s="29">
        <v>0.25</v>
      </c>
      <c r="F9" s="5"/>
    </row>
    <row r="10" spans="1:8" ht="14.45" x14ac:dyDescent="0.3">
      <c r="D10" s="45" t="s">
        <v>90</v>
      </c>
      <c r="E10" s="46">
        <f>SUM(E4:E9)</f>
        <v>1</v>
      </c>
    </row>
    <row r="11" spans="1:8" x14ac:dyDescent="0.25">
      <c r="A11" s="19"/>
      <c r="B11" s="19" t="s">
        <v>76</v>
      </c>
      <c r="C11" s="5" t="s">
        <v>86</v>
      </c>
      <c r="D11" s="45" t="s">
        <v>91</v>
      </c>
      <c r="E11" s="30">
        <v>0.25</v>
      </c>
    </row>
    <row r="12" spans="1:8" x14ac:dyDescent="0.25">
      <c r="A12" s="15" t="s">
        <v>87</v>
      </c>
      <c r="B12" s="25">
        <f xml:space="preserve"> E4 + E5 + E8</f>
        <v>0.5</v>
      </c>
      <c r="C12" s="46">
        <v>0.5</v>
      </c>
    </row>
    <row r="13" spans="1:8" ht="14.45" x14ac:dyDescent="0.3">
      <c r="A13" s="15" t="s">
        <v>88</v>
      </c>
      <c r="B13" s="25">
        <f xml:space="preserve"> E4 + E5 + E7</f>
        <v>0.5</v>
      </c>
      <c r="C13" s="46">
        <v>0.5</v>
      </c>
      <c r="D13" s="42" t="s">
        <v>89</v>
      </c>
      <c r="E13" s="26">
        <f xml:space="preserve"> SUMPRODUCT(B4:B9,E4:E9)</f>
        <v>0.12875</v>
      </c>
    </row>
    <row r="14" spans="1:8" ht="14.45" x14ac:dyDescent="0.3">
      <c r="B14" s="19" t="s">
        <v>100</v>
      </c>
      <c r="C14" s="19" t="s">
        <v>101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150" zoomScaleNormal="150" workbookViewId="0">
      <selection sqref="A1:I1"/>
    </sheetView>
  </sheetViews>
  <sheetFormatPr defaultRowHeight="15" x14ac:dyDescent="0.25"/>
  <cols>
    <col min="1" max="4" width="7.7109375" customWidth="1"/>
    <col min="5" max="8" width="11.7109375" customWidth="1"/>
    <col min="11" max="11" width="9.140625" bestFit="1" customWidth="1"/>
    <col min="12" max="12" width="19" bestFit="1" customWidth="1"/>
  </cols>
  <sheetData>
    <row r="1" spans="1:12" x14ac:dyDescent="0.25">
      <c r="A1" s="56" t="s">
        <v>151</v>
      </c>
      <c r="B1" s="56"/>
      <c r="C1" s="56"/>
      <c r="D1" s="56"/>
      <c r="E1" s="56"/>
      <c r="F1" s="56"/>
      <c r="G1" s="56"/>
      <c r="H1" s="56"/>
      <c r="I1" s="56"/>
    </row>
    <row r="2" spans="1:12" x14ac:dyDescent="0.25">
      <c r="A2" s="24"/>
      <c r="B2" s="24"/>
      <c r="C2" s="24"/>
      <c r="D2" s="24"/>
      <c r="E2" s="24"/>
    </row>
    <row r="3" spans="1:12" x14ac:dyDescent="0.25">
      <c r="A3" s="28">
        <v>1.4999999999999999E-2</v>
      </c>
      <c r="B3" s="28">
        <v>3.2000000000000001E-2</v>
      </c>
      <c r="C3" s="28">
        <v>4.4999999999999998E-2</v>
      </c>
      <c r="D3" s="28">
        <v>0.09</v>
      </c>
      <c r="E3" s="12" t="s">
        <v>97</v>
      </c>
      <c r="F3" s="16"/>
      <c r="G3" s="37" t="s">
        <v>100</v>
      </c>
      <c r="H3" s="37" t="s">
        <v>101</v>
      </c>
    </row>
    <row r="4" spans="1:12" ht="30" customHeight="1" x14ac:dyDescent="0.25">
      <c r="A4" s="22" t="s">
        <v>93</v>
      </c>
      <c r="B4" s="22" t="s">
        <v>94</v>
      </c>
      <c r="C4" s="22" t="s">
        <v>95</v>
      </c>
      <c r="D4" s="22" t="s">
        <v>96</v>
      </c>
      <c r="E4" s="40" t="s">
        <v>98</v>
      </c>
      <c r="F4" s="36" t="s">
        <v>102</v>
      </c>
      <c r="G4" s="35" t="s">
        <v>103</v>
      </c>
      <c r="H4" s="41" t="s">
        <v>99</v>
      </c>
      <c r="I4" s="22" t="s">
        <v>49</v>
      </c>
    </row>
    <row r="5" spans="1:12" ht="14.45" x14ac:dyDescent="0.3">
      <c r="A5" s="33">
        <v>7.1684310992198639E-12</v>
      </c>
      <c r="B5" s="33">
        <v>463386.44419956277</v>
      </c>
      <c r="C5" s="33">
        <v>9.0949470177292824E-13</v>
      </c>
      <c r="D5" s="33">
        <v>0</v>
      </c>
      <c r="E5" s="13">
        <f>SUM(A5:D5)</f>
        <v>463386.44419956277</v>
      </c>
      <c r="F5" s="21">
        <f xml:space="preserve"> (1+i_A)*A5</f>
        <v>7.2759575657081613E-12</v>
      </c>
      <c r="G5" s="21">
        <f xml:space="preserve"> F5 - E6</f>
        <v>0</v>
      </c>
      <c r="H5" s="20">
        <v>0</v>
      </c>
      <c r="I5" s="22">
        <v>1</v>
      </c>
      <c r="K5" s="48" t="s">
        <v>37</v>
      </c>
      <c r="L5" s="48" t="s">
        <v>38</v>
      </c>
    </row>
    <row r="6" spans="1:12" x14ac:dyDescent="0.25">
      <c r="A6" s="33">
        <v>7.2759575657081613E-12</v>
      </c>
      <c r="B6" s="33"/>
      <c r="C6" s="33"/>
      <c r="D6" s="39"/>
      <c r="E6" s="21">
        <f t="shared" ref="E6:E11" si="0">SUM(A6:D6)</f>
        <v>7.2759575657081613E-12</v>
      </c>
      <c r="F6" s="21">
        <f xml:space="preserve"> (1+i_A)*A6 + (1+i_B)*B5</f>
        <v>478214.81041394878</v>
      </c>
      <c r="G6" s="21">
        <f xml:space="preserve"> F6 - E7</f>
        <v>149999.99999999994</v>
      </c>
      <c r="H6" s="20">
        <v>150000</v>
      </c>
      <c r="I6" s="22">
        <v>2</v>
      </c>
      <c r="K6" s="51" t="s">
        <v>41</v>
      </c>
      <c r="L6" s="51" t="s">
        <v>42</v>
      </c>
    </row>
    <row r="7" spans="1:12" x14ac:dyDescent="0.25">
      <c r="A7" s="33">
        <v>5.4518978849678323E-13</v>
      </c>
      <c r="B7" s="33">
        <v>328214.81041394884</v>
      </c>
      <c r="C7" s="33"/>
      <c r="D7" s="39"/>
      <c r="E7" s="21">
        <f t="shared" si="0"/>
        <v>328214.81041394884</v>
      </c>
      <c r="F7" s="21">
        <f xml:space="preserve"> (1+i_A)*A7 + (1+i_C)*C5</f>
        <v>1.503789598676945E-12</v>
      </c>
      <c r="G7" s="21">
        <f t="shared" ref="G7:G11" si="1" xml:space="preserve"> F7 - E8</f>
        <v>0</v>
      </c>
      <c r="H7" s="20">
        <v>0</v>
      </c>
      <c r="I7" s="22">
        <v>3</v>
      </c>
      <c r="K7" s="52" t="s">
        <v>46</v>
      </c>
      <c r="L7" s="52" t="s">
        <v>44</v>
      </c>
    </row>
    <row r="8" spans="1:12" x14ac:dyDescent="0.25">
      <c r="A8" s="33">
        <v>1.503789598676945E-12</v>
      </c>
      <c r="B8" s="33"/>
      <c r="C8" s="33">
        <v>0</v>
      </c>
      <c r="D8" s="39"/>
      <c r="E8" s="21">
        <f t="shared" si="0"/>
        <v>1.503789598676945E-12</v>
      </c>
      <c r="F8" s="21">
        <f xml:space="preserve"> (1+i_A)*A8 + (1+i_B)*B7</f>
        <v>338717.6843471952</v>
      </c>
      <c r="G8" s="21">
        <f t="shared" si="1"/>
        <v>0</v>
      </c>
      <c r="H8" s="20">
        <v>0</v>
      </c>
      <c r="I8" s="22">
        <v>4</v>
      </c>
      <c r="K8" s="53" t="s">
        <v>39</v>
      </c>
      <c r="L8" s="53" t="s">
        <v>43</v>
      </c>
    </row>
    <row r="9" spans="1:12" x14ac:dyDescent="0.25">
      <c r="A9" s="33">
        <v>147783.2512315271</v>
      </c>
      <c r="B9" s="33">
        <v>190934.4331156681</v>
      </c>
      <c r="C9" s="33"/>
      <c r="D9" s="39"/>
      <c r="E9" s="21">
        <f t="shared" si="0"/>
        <v>338717.6843471952</v>
      </c>
      <c r="F9" s="21">
        <f xml:space="preserve"> (1+i_A)*A9</f>
        <v>150000</v>
      </c>
      <c r="G9" s="21">
        <f t="shared" si="1"/>
        <v>150000</v>
      </c>
      <c r="H9" s="20">
        <v>150000</v>
      </c>
      <c r="I9" s="22">
        <v>5</v>
      </c>
      <c r="K9" s="54" t="s">
        <v>40</v>
      </c>
      <c r="L9" s="54" t="s">
        <v>45</v>
      </c>
    </row>
    <row r="10" spans="1:12" ht="14.45" x14ac:dyDescent="0.3">
      <c r="A10" s="33">
        <v>0</v>
      </c>
      <c r="B10" s="33"/>
      <c r="C10" s="33"/>
      <c r="D10" s="39"/>
      <c r="E10" s="21">
        <f t="shared" si="0"/>
        <v>0</v>
      </c>
      <c r="F10" s="21">
        <f xml:space="preserve"> (1+i_A)*A10 + (1+i_B)*B9 + (1+i_C)*C8</f>
        <v>197044.33497536948</v>
      </c>
      <c r="G10" s="21">
        <f t="shared" si="1"/>
        <v>0</v>
      </c>
      <c r="H10" s="20">
        <v>0</v>
      </c>
      <c r="I10" s="22">
        <v>6</v>
      </c>
    </row>
    <row r="11" spans="1:12" ht="14.45" x14ac:dyDescent="0.3">
      <c r="A11" s="33">
        <v>197044.33497536948</v>
      </c>
      <c r="B11" s="33"/>
      <c r="C11" s="33"/>
      <c r="D11" s="39"/>
      <c r="E11" s="21">
        <f t="shared" si="0"/>
        <v>197044.33497536948</v>
      </c>
      <c r="F11" s="21">
        <f xml:space="preserve"> (1+i_A)*A11 + (1+i_D)*D5</f>
        <v>200000</v>
      </c>
      <c r="G11" s="21">
        <f t="shared" si="1"/>
        <v>200000</v>
      </c>
      <c r="H11" s="20">
        <v>200000</v>
      </c>
      <c r="I11" s="22">
        <v>7</v>
      </c>
    </row>
    <row r="12" spans="1:12" ht="14.45" x14ac:dyDescent="0.3">
      <c r="A12" s="21"/>
      <c r="B12" s="21"/>
      <c r="C12" s="21"/>
      <c r="D12" s="31"/>
      <c r="E12" s="21">
        <v>0</v>
      </c>
      <c r="F12" s="31"/>
      <c r="G12" s="32"/>
      <c r="H12" s="32"/>
      <c r="I12" s="22"/>
    </row>
    <row r="13" spans="1:12" ht="14.45" x14ac:dyDescent="0.3">
      <c r="H13" s="22"/>
    </row>
    <row r="14" spans="1:12" ht="14.45" x14ac:dyDescent="0.3">
      <c r="E14" s="22"/>
      <c r="F14" s="22"/>
      <c r="G14" s="2"/>
      <c r="H14" s="22"/>
      <c r="I14" s="22"/>
    </row>
  </sheetData>
  <mergeCells count="1">
    <mergeCell ref="A1:I1"/>
  </mergeCells>
  <pageMargins left="0.511811024" right="0.511811024" top="0.78740157499999996" bottom="0.78740157499999996" header="0.31496062000000002" footer="0.31496062000000002"/>
  <ignoredErrors>
    <ignoredError sqref="F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45</vt:i4>
      </vt:variant>
    </vt:vector>
  </HeadingPairs>
  <TitlesOfParts>
    <vt:vector size="54" baseType="lpstr">
      <vt:lpstr>Mistura_1</vt:lpstr>
      <vt:lpstr>Mistura_2</vt:lpstr>
      <vt:lpstr>Produção_1</vt:lpstr>
      <vt:lpstr>Produção_2</vt:lpstr>
      <vt:lpstr>Produção_3</vt:lpstr>
      <vt:lpstr>Funcionarios</vt:lpstr>
      <vt:lpstr>Estoque</vt:lpstr>
      <vt:lpstr>Finanças_1</vt:lpstr>
      <vt:lpstr>Finanças_2</vt:lpstr>
      <vt:lpstr>Custo_F3_1</vt:lpstr>
      <vt:lpstr>Custo_F3_2</vt:lpstr>
      <vt:lpstr>Custo_F3_3</vt:lpstr>
      <vt:lpstr>Custo_F3_total</vt:lpstr>
      <vt:lpstr>Custo_FP_1</vt:lpstr>
      <vt:lpstr>Custo_FP_2</vt:lpstr>
      <vt:lpstr>Custo_FP_3</vt:lpstr>
      <vt:lpstr>Custo_FP_total</vt:lpstr>
      <vt:lpstr>Demanda_1</vt:lpstr>
      <vt:lpstr>Demanda_2</vt:lpstr>
      <vt:lpstr>Demanda_3</vt:lpstr>
      <vt:lpstr>Demanda1</vt:lpstr>
      <vt:lpstr>Funcao_objetivo</vt:lpstr>
      <vt:lpstr>Funcao_objetivo_custo_total</vt:lpstr>
      <vt:lpstr>Horas_acab_1</vt:lpstr>
      <vt:lpstr>Horas_acab_2</vt:lpstr>
      <vt:lpstr>Horas_acab_3</vt:lpstr>
      <vt:lpstr>Horas_acab_disp</vt:lpstr>
      <vt:lpstr>Horas_acab_total</vt:lpstr>
      <vt:lpstr>Horas_mont_1</vt:lpstr>
      <vt:lpstr>Horas_mont_2</vt:lpstr>
      <vt:lpstr>Horas_mont_3</vt:lpstr>
      <vt:lpstr>Horas_mont_disp</vt:lpstr>
      <vt:lpstr>Horas_mont_total</vt:lpstr>
      <vt:lpstr>i_A</vt:lpstr>
      <vt:lpstr>i_B</vt:lpstr>
      <vt:lpstr>i_C</vt:lpstr>
      <vt:lpstr>i_D</vt:lpstr>
      <vt:lpstr>N_2a.feira</vt:lpstr>
      <vt:lpstr>N_3a.feira</vt:lpstr>
      <vt:lpstr>N_4a.feira</vt:lpstr>
      <vt:lpstr>N_5a.feira</vt:lpstr>
      <vt:lpstr>N_6a.feira</vt:lpstr>
      <vt:lpstr>N_domingo</vt:lpstr>
      <vt:lpstr>N_sábado</vt:lpstr>
      <vt:lpstr>Objetivo_custo_total</vt:lpstr>
      <vt:lpstr>Total_1</vt:lpstr>
      <vt:lpstr>Total_2</vt:lpstr>
      <vt:lpstr>Total_3</vt:lpstr>
      <vt:lpstr>variavel_P1</vt:lpstr>
      <vt:lpstr>variavel_P2</vt:lpstr>
      <vt:lpstr>variavel_P3</vt:lpstr>
      <vt:lpstr>variavel_T1</vt:lpstr>
      <vt:lpstr>variavel_T2</vt:lpstr>
      <vt:lpstr>variavel_T3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Aula-Reserva</cp:lastModifiedBy>
  <dcterms:created xsi:type="dcterms:W3CDTF">2012-09-17T17:50:30Z</dcterms:created>
  <dcterms:modified xsi:type="dcterms:W3CDTF">2023-06-19T13:10:55Z</dcterms:modified>
</cp:coreProperties>
</file>