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a\Documents\SEP0325_2023\"/>
    </mc:Choice>
  </mc:AlternateContent>
  <xr:revisionPtr revIDLastSave="0" documentId="8_{2E93B08B-132B-41E9-BFF8-7CABFB8A4E04}" xr6:coauthVersionLast="47" xr6:coauthVersionMax="47" xr10:uidLastSave="{00000000-0000-0000-0000-000000000000}"/>
  <bookViews>
    <workbookView xWindow="-120" yWindow="-120" windowWidth="15600" windowHeight="11160" tabRatio="500" activeTab="1" xr2:uid="{00000000-000D-0000-FFFF-FFFF00000000}"/>
  </bookViews>
  <sheets>
    <sheet name="MRP_1" sheetId="1" r:id="rId1"/>
    <sheet name="MRP_2" sheetId="5" r:id="rId2"/>
    <sheet name="Processo_Aro" sheetId="2" r:id="rId3"/>
    <sheet name="Montagem_Bomba" sheetId="3" r:id="rId4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48" i="5" l="1"/>
  <c r="G52" i="5"/>
  <c r="F52" i="5"/>
  <c r="G33" i="5"/>
  <c r="H34" i="5" s="1"/>
  <c r="J34" i="5"/>
  <c r="J41" i="5"/>
  <c r="F41" i="5"/>
  <c r="G26" i="5"/>
  <c r="J28" i="5"/>
  <c r="B25" i="5" s="1"/>
  <c r="J27" i="5"/>
  <c r="J17" i="5"/>
  <c r="H19" i="5"/>
  <c r="J20" i="5"/>
  <c r="J13" i="5"/>
  <c r="F13" i="5"/>
  <c r="I5" i="5"/>
  <c r="I6" i="5"/>
  <c r="F20" i="1"/>
  <c r="B11" i="1"/>
  <c r="F13" i="1"/>
  <c r="B4" i="1"/>
  <c r="I6" i="1"/>
  <c r="J7" i="5"/>
  <c r="J56" i="5"/>
  <c r="B53" i="5" s="1"/>
  <c r="F51" i="5"/>
  <c r="G51" i="5" s="1"/>
  <c r="H51" i="5" s="1"/>
  <c r="I51" i="5" s="1"/>
  <c r="E51" i="5"/>
  <c r="J49" i="5"/>
  <c r="B46" i="5" s="1"/>
  <c r="E44" i="5"/>
  <c r="F44" i="5" s="1"/>
  <c r="G44" i="5" s="1"/>
  <c r="H44" i="5" s="1"/>
  <c r="I44" i="5" s="1"/>
  <c r="J42" i="5"/>
  <c r="B39" i="5" s="1"/>
  <c r="F37" i="5"/>
  <c r="G37" i="5" s="1"/>
  <c r="H37" i="5" s="1"/>
  <c r="I37" i="5" s="1"/>
  <c r="E37" i="5"/>
  <c r="J35" i="5"/>
  <c r="E58" i="5" s="1"/>
  <c r="E30" i="5"/>
  <c r="F30" i="5" s="1"/>
  <c r="G30" i="5" s="1"/>
  <c r="H30" i="5" s="1"/>
  <c r="I30" i="5" s="1"/>
  <c r="E23" i="5"/>
  <c r="F23" i="5" s="1"/>
  <c r="G23" i="5" s="1"/>
  <c r="H23" i="5" s="1"/>
  <c r="I23" i="5" s="1"/>
  <c r="J21" i="5"/>
  <c r="B18" i="5" s="1"/>
  <c r="E16" i="5"/>
  <c r="F16" i="5" s="1"/>
  <c r="G16" i="5" s="1"/>
  <c r="H16" i="5" s="1"/>
  <c r="I16" i="5" s="1"/>
  <c r="J14" i="5"/>
  <c r="B11" i="5" s="1"/>
  <c r="F9" i="5"/>
  <c r="G9" i="5" s="1"/>
  <c r="H9" i="5" s="1"/>
  <c r="I9" i="5" s="1"/>
  <c r="E9" i="5"/>
  <c r="F2" i="5"/>
  <c r="G2" i="5" s="1"/>
  <c r="H2" i="5" s="1"/>
  <c r="I2" i="5" s="1"/>
  <c r="E2" i="5"/>
  <c r="E1" i="2"/>
  <c r="B35" i="5" s="1"/>
  <c r="E1" i="3"/>
  <c r="B7" i="5" s="1"/>
  <c r="J56" i="1"/>
  <c r="B53" i="1" s="1"/>
  <c r="E51" i="1"/>
  <c r="F51" i="1" s="1"/>
  <c r="G51" i="1" s="1"/>
  <c r="H51" i="1" s="1"/>
  <c r="I51" i="1" s="1"/>
  <c r="J49" i="1"/>
  <c r="B46" i="1" s="1"/>
  <c r="E44" i="1"/>
  <c r="F44" i="1" s="1"/>
  <c r="G44" i="1" s="1"/>
  <c r="H44" i="1" s="1"/>
  <c r="I44" i="1" s="1"/>
  <c r="J42" i="1"/>
  <c r="B39" i="1" s="1"/>
  <c r="E37" i="1"/>
  <c r="F37" i="1" s="1"/>
  <c r="G37" i="1" s="1"/>
  <c r="H37" i="1" s="1"/>
  <c r="I37" i="1" s="1"/>
  <c r="J35" i="1"/>
  <c r="E30" i="1"/>
  <c r="F30" i="1" s="1"/>
  <c r="G30" i="1" s="1"/>
  <c r="H30" i="1" s="1"/>
  <c r="I30" i="1" s="1"/>
  <c r="J28" i="1"/>
  <c r="B25" i="1" s="1"/>
  <c r="E23" i="1"/>
  <c r="F23" i="1" s="1"/>
  <c r="G23" i="1" s="1"/>
  <c r="H23" i="1" s="1"/>
  <c r="I23" i="1" s="1"/>
  <c r="J21" i="1"/>
  <c r="B18" i="1" s="1"/>
  <c r="E16" i="1"/>
  <c r="F16" i="1" s="1"/>
  <c r="G16" i="1" s="1"/>
  <c r="H16" i="1" s="1"/>
  <c r="I16" i="1" s="1"/>
  <c r="J14" i="1"/>
  <c r="F9" i="1"/>
  <c r="G9" i="1" s="1"/>
  <c r="H9" i="1" s="1"/>
  <c r="I9" i="1" s="1"/>
  <c r="E9" i="1"/>
  <c r="J7" i="1"/>
  <c r="E2" i="1"/>
  <c r="F2" i="1" s="1"/>
  <c r="G2" i="1" s="1"/>
  <c r="H2" i="1" s="1"/>
  <c r="I2" i="1" s="1"/>
  <c r="B7" i="1" l="1"/>
  <c r="B4" i="5"/>
  <c r="B32" i="5"/>
  <c r="B35" i="1"/>
  <c r="B32" i="1" s="1"/>
  <c r="E5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Darcy</author>
  </authors>
  <commentList>
    <comment ref="E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Darcy:</t>
        </r>
        <r>
          <rPr>
            <sz val="9"/>
            <color indexed="81"/>
            <rFont val="Tahoma"/>
            <family val="2"/>
          </rPr>
          <t xml:space="preserve">
sem empenho</t>
        </r>
      </text>
    </comment>
    <comment ref="D3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Darcy:</t>
        </r>
        <r>
          <rPr>
            <sz val="9"/>
            <color indexed="81"/>
            <rFont val="Tahoma"/>
            <family val="2"/>
          </rPr>
          <t xml:space="preserve">
sem empenho</t>
        </r>
      </text>
    </comment>
    <comment ref="D4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Darcy:</t>
        </r>
        <r>
          <rPr>
            <sz val="9"/>
            <color indexed="81"/>
            <rFont val="Tahoma"/>
            <family val="2"/>
          </rPr>
          <t xml:space="preserve">
sem empenho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Darcy</author>
  </authors>
  <commentList>
    <comment ref="E1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Darcy:</t>
        </r>
        <r>
          <rPr>
            <sz val="9"/>
            <color indexed="81"/>
            <rFont val="Tahoma"/>
            <family val="2"/>
          </rPr>
          <t xml:space="preserve">
sem empenho</t>
        </r>
      </text>
    </comment>
    <comment ref="D3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Darcy:</t>
        </r>
        <r>
          <rPr>
            <sz val="9"/>
            <color indexed="81"/>
            <rFont val="Tahoma"/>
            <family val="2"/>
          </rPr>
          <t xml:space="preserve">
sem empenho</t>
        </r>
      </text>
    </comment>
    <comment ref="D4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Darcy:</t>
        </r>
        <r>
          <rPr>
            <sz val="9"/>
            <color indexed="81"/>
            <rFont val="Tahoma"/>
            <family val="2"/>
          </rPr>
          <t xml:space="preserve">
sem empenho</t>
        </r>
      </text>
    </comment>
  </commentList>
</comments>
</file>

<file path=xl/sharedStrings.xml><?xml version="1.0" encoding="utf-8"?>
<sst xmlns="http://schemas.openxmlformats.org/spreadsheetml/2006/main" count="298" uniqueCount="50">
  <si>
    <t>Segunda</t>
  </si>
  <si>
    <t>Terça</t>
  </si>
  <si>
    <t>Quarta</t>
  </si>
  <si>
    <t>Quinta</t>
  </si>
  <si>
    <t>Sexta</t>
  </si>
  <si>
    <t>Sábado</t>
  </si>
  <si>
    <t>Bomba d´água B230</t>
  </si>
  <si>
    <t>QR</t>
  </si>
  <si>
    <t>NP</t>
  </si>
  <si>
    <t>TA</t>
  </si>
  <si>
    <t>RP</t>
  </si>
  <si>
    <t>DISP</t>
  </si>
  <si>
    <t>ES</t>
  </si>
  <si>
    <t>NL</t>
  </si>
  <si>
    <t>tempo unitário</t>
  </si>
  <si>
    <t>LP</t>
  </si>
  <si>
    <t>Componente de ignição</t>
  </si>
  <si>
    <t>Componente de partida</t>
  </si>
  <si>
    <t>Tanque de combustível</t>
  </si>
  <si>
    <t>Aro de proteção com base</t>
  </si>
  <si>
    <t>Corpo da bomba</t>
  </si>
  <si>
    <t>motor a gasolina com conexão</t>
  </si>
  <si>
    <t>Tubo de aço 1" 1/2</t>
  </si>
  <si>
    <t>M6</t>
  </si>
  <si>
    <t>consumo</t>
  </si>
  <si>
    <t>Roteiro de Fabricação</t>
  </si>
  <si>
    <t>Tempo em minutos</t>
  </si>
  <si>
    <t>Operação</t>
  </si>
  <si>
    <t>Descrição</t>
  </si>
  <si>
    <t>Recurso</t>
  </si>
  <si>
    <t>Tempo de processo</t>
  </si>
  <si>
    <t>Tempo de setup</t>
  </si>
  <si>
    <t>Número de recursos</t>
  </si>
  <si>
    <t>corte</t>
  </si>
  <si>
    <t>Serra</t>
  </si>
  <si>
    <t>Faceamento e rebarbação</t>
  </si>
  <si>
    <t>Torno Mec.</t>
  </si>
  <si>
    <t>Pré montagem e montagem</t>
  </si>
  <si>
    <t>montagem</t>
  </si>
  <si>
    <t>solda</t>
  </si>
  <si>
    <t>soldadores</t>
  </si>
  <si>
    <t>Jateamento e pintura</t>
  </si>
  <si>
    <t>pintura</t>
  </si>
  <si>
    <t xml:space="preserve">Acoplamento motor corpo da bomba </t>
  </si>
  <si>
    <t>Equipe de montagem</t>
  </si>
  <si>
    <t>Acoplamento motor com corpo da bomba mais sistema de partida</t>
  </si>
  <si>
    <t>-------</t>
  </si>
  <si>
    <t>Ajuste do componente da operação 20 no aro de proteção</t>
  </si>
  <si>
    <t>Montagem do componente da operação 20 com o sistema de ignição e tanque de combustível</t>
  </si>
  <si>
    <t>Teste e embalagem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</si>
</sst>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&quot; (Número de Recursos)&quot;"/>
    <numFmt numFmtId="165" formatCode="0.00&quot; horas&quot;"/>
    <numFmt numFmtId="166" formatCode="0.000&quot; dias&quot;"/>
    <numFmt numFmtId="167" formatCode="0.00&quot; setup (QR) min.&quot;"/>
    <numFmt numFmtId="168" formatCode="0.00&quot; minutos&quot;"/>
    <numFmt numFmtId="169" formatCode="0&quot; barras&quot;"/>
    <numFmt numFmtId="170" formatCode="0&quot; metros&quot;"/>
    <numFmt numFmtId="171" formatCode="0\ &quot; m/aro&quot;"/>
  </numFmts>
  <fonts count="15" x14ac:knownFonts="1">
    <font>
      <sz val="10"/>
      <name val="Arial"/>
      <charset val="1"/>
    </font>
    <font>
      <sz val="10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</font>
    <font>
      <b/>
      <sz val="10"/>
      <name val="Arial"/>
      <family val="2"/>
      <charset val="1"/>
    </font>
    <font>
      <sz val="10"/>
      <color rgb="FFFF0000"/>
      <name val="Arial"/>
      <family val="2"/>
      <charset val="1"/>
    </font>
    <font>
      <b/>
      <sz val="10"/>
      <color rgb="FFFF0000"/>
      <name val="Arial"/>
      <family val="2"/>
      <charset val="1"/>
    </font>
    <font>
      <b/>
      <sz val="10"/>
      <name val="Arial"/>
      <family val="2"/>
    </font>
    <font>
      <b/>
      <sz val="10"/>
      <color rgb="FFFFFFFF"/>
      <name val="Arial"/>
      <family val="2"/>
    </font>
    <font>
      <b/>
      <sz val="10"/>
      <color rgb="FFFFFFFF"/>
      <name val="Arial"/>
      <family val="2"/>
      <charset val="1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charset val="1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FF4000"/>
        <bgColor rgb="FFFF0000"/>
      </patternFill>
    </fill>
    <fill>
      <patternFill patternType="solid">
        <fgColor rgb="FFFF0000"/>
        <bgColor rgb="FFFF4000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9" fontId="13" fillId="0" borderId="0" applyFont="0" applyFill="0" applyBorder="0" applyAlignment="0" applyProtection="0"/>
  </cellStyleXfs>
  <cellXfs count="33">
    <xf numFmtId="0" fontId="0" fillId="0" borderId="0" xfId="0"/>
    <xf numFmtId="0" fontId="4" fillId="0" borderId="2" xfId="0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0" fontId="0" fillId="3" borderId="0" xfId="0" applyFill="1"/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166" fontId="5" fillId="0" borderId="2" xfId="0" applyNumberFormat="1" applyFont="1" applyBorder="1" applyAlignment="1">
      <alignment horizontal="center"/>
    </xf>
    <xf numFmtId="167" fontId="4" fillId="2" borderId="2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8" fontId="5" fillId="0" borderId="2" xfId="0" applyNumberFormat="1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3" borderId="2" xfId="0" applyFill="1" applyBorder="1"/>
    <xf numFmtId="169" fontId="0" fillId="3" borderId="2" xfId="0" applyNumberFormat="1" applyFill="1" applyBorder="1" applyAlignment="1">
      <alignment horizontal="center"/>
    </xf>
    <xf numFmtId="169" fontId="0" fillId="2" borderId="2" xfId="0" applyNumberFormat="1" applyFill="1" applyBorder="1" applyAlignment="1">
      <alignment horizontal="center"/>
    </xf>
    <xf numFmtId="0" fontId="2" fillId="3" borderId="2" xfId="0" applyFont="1" applyFill="1" applyBorder="1"/>
    <xf numFmtId="170" fontId="0" fillId="0" borderId="2" xfId="0" applyNumberFormat="1" applyBorder="1" applyAlignment="1">
      <alignment horizontal="center"/>
    </xf>
    <xf numFmtId="0" fontId="0" fillId="0" borderId="0" xfId="0" applyAlignment="1">
      <alignment horizontal="justify"/>
    </xf>
    <xf numFmtId="171" fontId="9" fillId="5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8" fillId="4" borderId="1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4" fillId="6" borderId="2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9" fontId="0" fillId="3" borderId="0" xfId="2" applyFont="1" applyFill="1"/>
    <xf numFmtId="2" fontId="0" fillId="0" borderId="2" xfId="0" applyNumberForma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Porcentagem" xfId="2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0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2"/>
  <sheetViews>
    <sheetView zoomScaleNormal="100" workbookViewId="0">
      <selection activeCell="I6" sqref="I6"/>
    </sheetView>
  </sheetViews>
  <sheetFormatPr defaultColWidth="8.7109375" defaultRowHeight="12.75" x14ac:dyDescent="0.2"/>
  <cols>
    <col min="1" max="1" width="21.85546875" customWidth="1"/>
    <col min="2" max="2" width="12.42578125" customWidth="1"/>
    <col min="3" max="3" width="8.5703125" bestFit="1" customWidth="1"/>
    <col min="4" max="4" width="12.28515625" customWidth="1"/>
    <col min="5" max="5" width="13.140625" bestFit="1" customWidth="1"/>
    <col min="6" max="6" width="14.28515625" bestFit="1" customWidth="1"/>
    <col min="7" max="7" width="12" customWidth="1"/>
    <col min="8" max="8" width="13.140625" customWidth="1"/>
    <col min="9" max="9" width="13" customWidth="1"/>
  </cols>
  <sheetData>
    <row r="1" spans="1:10" x14ac:dyDescent="0.2">
      <c r="A1" s="26">
        <v>7</v>
      </c>
      <c r="B1" s="26"/>
      <c r="C1" s="26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</row>
    <row r="2" spans="1:10" s="3" customFormat="1" x14ac:dyDescent="0.2">
      <c r="A2" s="25" t="s">
        <v>6</v>
      </c>
      <c r="B2" s="25"/>
      <c r="C2" s="1"/>
      <c r="D2" s="2">
        <v>21</v>
      </c>
      <c r="E2" s="2">
        <f>D2+21</f>
        <v>42</v>
      </c>
      <c r="F2" s="2">
        <f>E2+21</f>
        <v>63</v>
      </c>
      <c r="G2" s="2">
        <f>F2+21</f>
        <v>84</v>
      </c>
      <c r="H2" s="2">
        <f>G2+21</f>
        <v>105</v>
      </c>
      <c r="I2" s="2">
        <f>H2+10</f>
        <v>115</v>
      </c>
    </row>
    <row r="3" spans="1:10" s="3" customFormat="1" x14ac:dyDescent="0.2">
      <c r="A3" s="4" t="s">
        <v>7</v>
      </c>
      <c r="B3" s="5">
        <v>500</v>
      </c>
      <c r="C3" s="4" t="s">
        <v>8</v>
      </c>
      <c r="D3" s="6"/>
      <c r="E3" s="6"/>
      <c r="F3" s="6"/>
      <c r="G3" s="6"/>
      <c r="H3" s="6"/>
      <c r="I3" s="6">
        <v>30300</v>
      </c>
    </row>
    <row r="4" spans="1:10" s="3" customFormat="1" x14ac:dyDescent="0.2">
      <c r="A4" s="1" t="s">
        <v>9</v>
      </c>
      <c r="B4" s="7">
        <f>(((J7*B7)+A5)/60)/(D2*A1)</f>
        <v>2.3962585034013606</v>
      </c>
      <c r="C4" s="1" t="s">
        <v>10</v>
      </c>
      <c r="D4" s="6"/>
      <c r="E4" s="6"/>
      <c r="F4" s="6"/>
      <c r="G4" s="6"/>
      <c r="H4" s="6"/>
      <c r="I4" s="6"/>
    </row>
    <row r="5" spans="1:10" s="3" customFormat="1" x14ac:dyDescent="0.2">
      <c r="A5" s="8">
        <v>30</v>
      </c>
      <c r="B5" s="1" t="s">
        <v>11</v>
      </c>
      <c r="C5" s="9">
        <v>200</v>
      </c>
      <c r="D5" s="6">
        <v>200</v>
      </c>
      <c r="E5" s="6">
        <v>200</v>
      </c>
      <c r="F5" s="6">
        <v>200</v>
      </c>
      <c r="G5" s="6">
        <v>200</v>
      </c>
      <c r="H5" s="6">
        <v>200</v>
      </c>
      <c r="I5" s="21"/>
    </row>
    <row r="6" spans="1:10" s="3" customFormat="1" x14ac:dyDescent="0.2">
      <c r="A6" s="1" t="s">
        <v>12</v>
      </c>
      <c r="B6" s="10">
        <v>50</v>
      </c>
      <c r="C6" s="1" t="s">
        <v>13</v>
      </c>
      <c r="D6" s="6"/>
      <c r="E6" s="6"/>
      <c r="F6" s="6"/>
      <c r="G6" s="6"/>
      <c r="H6" s="6"/>
      <c r="I6" s="6">
        <f>I3-(C5-B6)</f>
        <v>30150</v>
      </c>
    </row>
    <row r="7" spans="1:10" s="3" customFormat="1" x14ac:dyDescent="0.2">
      <c r="A7" s="1" t="s">
        <v>14</v>
      </c>
      <c r="B7" s="11">
        <f>Montagem_Bomba!E1</f>
        <v>0.7</v>
      </c>
      <c r="C7" s="1" t="s">
        <v>15</v>
      </c>
      <c r="D7" s="6"/>
      <c r="E7" s="6"/>
      <c r="F7" s="6">
        <v>30150</v>
      </c>
      <c r="G7" s="6"/>
      <c r="H7" s="6"/>
      <c r="I7" s="6"/>
      <c r="J7" s="12">
        <f>SUM(D7:I7)</f>
        <v>30150</v>
      </c>
    </row>
    <row r="8" spans="1:10" s="3" customFormat="1" x14ac:dyDescent="0.2">
      <c r="A8" s="26">
        <v>2</v>
      </c>
      <c r="B8" s="26"/>
      <c r="C8" s="26"/>
      <c r="D8" s="1" t="s">
        <v>0</v>
      </c>
      <c r="E8" s="1" t="s">
        <v>1</v>
      </c>
      <c r="F8" s="1" t="s">
        <v>2</v>
      </c>
      <c r="G8" s="1" t="s">
        <v>3</v>
      </c>
      <c r="H8" s="1" t="s">
        <v>4</v>
      </c>
      <c r="I8" s="1" t="s">
        <v>5</v>
      </c>
    </row>
    <row r="9" spans="1:10" s="3" customFormat="1" x14ac:dyDescent="0.2">
      <c r="A9" s="25" t="s">
        <v>16</v>
      </c>
      <c r="B9" s="25"/>
      <c r="C9" s="1"/>
      <c r="D9" s="2">
        <v>21</v>
      </c>
      <c r="E9" s="2">
        <f>D9+21</f>
        <v>42</v>
      </c>
      <c r="F9" s="2">
        <f>E9+21</f>
        <v>63</v>
      </c>
      <c r="G9" s="2">
        <f>F9+21</f>
        <v>84</v>
      </c>
      <c r="H9" s="2">
        <f>G9+21</f>
        <v>105</v>
      </c>
      <c r="I9" s="2">
        <f>H9+10</f>
        <v>115</v>
      </c>
    </row>
    <row r="10" spans="1:10" s="3" customFormat="1" x14ac:dyDescent="0.2">
      <c r="A10" s="4" t="s">
        <v>7</v>
      </c>
      <c r="B10" s="5">
        <v>1000</v>
      </c>
      <c r="C10" s="4" t="s">
        <v>8</v>
      </c>
      <c r="D10" s="6"/>
      <c r="E10" s="6"/>
      <c r="F10" s="6">
        <v>30150</v>
      </c>
      <c r="G10" s="6"/>
      <c r="H10" s="6"/>
      <c r="I10" s="6"/>
    </row>
    <row r="11" spans="1:10" s="3" customFormat="1" x14ac:dyDescent="0.2">
      <c r="A11" s="1" t="s">
        <v>9</v>
      </c>
      <c r="B11" s="7">
        <f>(((J14*B14)+A12)/60)/(D9*A8)</f>
        <v>1.7567460317460317</v>
      </c>
      <c r="C11" s="1" t="s">
        <v>10</v>
      </c>
      <c r="D11" s="6"/>
      <c r="E11" s="6">
        <v>1000</v>
      </c>
      <c r="F11" s="6"/>
      <c r="G11" s="6"/>
      <c r="H11" s="6"/>
      <c r="I11" s="6"/>
    </row>
    <row r="12" spans="1:10" s="3" customFormat="1" x14ac:dyDescent="0.2">
      <c r="A12" s="8">
        <v>20</v>
      </c>
      <c r="B12" s="1" t="s">
        <v>11</v>
      </c>
      <c r="C12" s="9">
        <v>20</v>
      </c>
      <c r="D12" s="6">
        <v>20</v>
      </c>
      <c r="E12" s="6">
        <v>1020</v>
      </c>
      <c r="F12" s="21"/>
      <c r="G12" s="13"/>
      <c r="H12" s="6"/>
      <c r="I12" s="6"/>
    </row>
    <row r="13" spans="1:10" s="3" customFormat="1" x14ac:dyDescent="0.2">
      <c r="A13" s="1" t="s">
        <v>12</v>
      </c>
      <c r="B13" s="10">
        <v>250</v>
      </c>
      <c r="C13" s="1" t="s">
        <v>13</v>
      </c>
      <c r="D13" s="6"/>
      <c r="E13" s="6"/>
      <c r="F13" s="6">
        <f>F10-(E12-B13)</f>
        <v>29380</v>
      </c>
      <c r="G13" s="6"/>
      <c r="H13" s="6"/>
      <c r="I13" s="6"/>
    </row>
    <row r="14" spans="1:10" s="3" customFormat="1" x14ac:dyDescent="0.2">
      <c r="A14" s="1" t="s">
        <v>14</v>
      </c>
      <c r="B14" s="11">
        <v>0.15</v>
      </c>
      <c r="C14" s="1" t="s">
        <v>15</v>
      </c>
      <c r="D14" s="6">
        <v>29380</v>
      </c>
      <c r="E14" s="6"/>
      <c r="F14" s="6"/>
      <c r="G14" s="6"/>
      <c r="H14" s="6"/>
      <c r="I14" s="6"/>
      <c r="J14" s="12">
        <f>SUM(D14:I14)</f>
        <v>29380</v>
      </c>
    </row>
    <row r="15" spans="1:10" s="3" customFormat="1" x14ac:dyDescent="0.2">
      <c r="A15" s="26">
        <v>2</v>
      </c>
      <c r="B15" s="26"/>
      <c r="C15" s="26"/>
      <c r="D15" s="1" t="s">
        <v>0</v>
      </c>
      <c r="E15" s="1" t="s">
        <v>1</v>
      </c>
      <c r="F15" s="1" t="s">
        <v>2</v>
      </c>
      <c r="G15" s="1" t="s">
        <v>3</v>
      </c>
      <c r="H15" s="1" t="s">
        <v>4</v>
      </c>
      <c r="I15" s="1" t="s">
        <v>5</v>
      </c>
    </row>
    <row r="16" spans="1:10" s="3" customFormat="1" x14ac:dyDescent="0.2">
      <c r="A16" s="25" t="s">
        <v>17</v>
      </c>
      <c r="B16" s="25"/>
      <c r="C16" s="1"/>
      <c r="D16" s="2">
        <v>21</v>
      </c>
      <c r="E16" s="2">
        <f>D16+21</f>
        <v>42</v>
      </c>
      <c r="F16" s="2">
        <f>E16+21</f>
        <v>63</v>
      </c>
      <c r="G16" s="2">
        <f>F16+21</f>
        <v>84</v>
      </c>
      <c r="H16" s="2">
        <f>G16+21</f>
        <v>105</v>
      </c>
      <c r="I16" s="2">
        <f>H16+10</f>
        <v>115</v>
      </c>
    </row>
    <row r="17" spans="1:10" s="3" customFormat="1" x14ac:dyDescent="0.2">
      <c r="A17" s="4" t="s">
        <v>7</v>
      </c>
      <c r="B17" s="5">
        <v>600</v>
      </c>
      <c r="C17" s="4" t="s">
        <v>8</v>
      </c>
      <c r="D17" s="6"/>
      <c r="E17" s="6"/>
      <c r="F17" s="6">
        <v>30150</v>
      </c>
      <c r="G17" s="6"/>
      <c r="H17" s="6"/>
      <c r="I17" s="6"/>
    </row>
    <row r="18" spans="1:10" s="3" customFormat="1" x14ac:dyDescent="0.2">
      <c r="A18" s="1" t="s">
        <v>9</v>
      </c>
      <c r="B18" s="7">
        <f>(((J21*B21)+A19)/60)/(D16*A15)</f>
        <v>2.4</v>
      </c>
      <c r="C18" s="1" t="s">
        <v>10</v>
      </c>
      <c r="D18" s="6"/>
      <c r="E18" s="6"/>
      <c r="F18" s="6"/>
      <c r="G18" s="6"/>
      <c r="H18" s="6"/>
      <c r="I18" s="6"/>
    </row>
    <row r="19" spans="1:10" s="3" customFormat="1" x14ac:dyDescent="0.2">
      <c r="A19" s="8">
        <v>40</v>
      </c>
      <c r="B19" s="1" t="s">
        <v>11</v>
      </c>
      <c r="C19" s="9">
        <v>120</v>
      </c>
      <c r="D19" s="6">
        <v>120</v>
      </c>
      <c r="E19" s="6">
        <v>120</v>
      </c>
      <c r="F19" s="13"/>
      <c r="G19" s="6"/>
      <c r="H19" s="6"/>
      <c r="I19" s="6"/>
    </row>
    <row r="20" spans="1:10" s="3" customFormat="1" x14ac:dyDescent="0.2">
      <c r="A20" s="1" t="s">
        <v>12</v>
      </c>
      <c r="B20" s="10">
        <v>10</v>
      </c>
      <c r="C20" s="1" t="s">
        <v>13</v>
      </c>
      <c r="D20" s="6"/>
      <c r="E20" s="6"/>
      <c r="F20" s="6">
        <f>F17-(E19-B20)</f>
        <v>30040</v>
      </c>
      <c r="G20" s="6"/>
      <c r="H20" s="6"/>
      <c r="I20" s="6"/>
    </row>
    <row r="21" spans="1:10" s="3" customFormat="1" x14ac:dyDescent="0.2">
      <c r="A21" s="1" t="s">
        <v>14</v>
      </c>
      <c r="B21" s="11">
        <v>0.2</v>
      </c>
      <c r="C21" s="1" t="s">
        <v>15</v>
      </c>
      <c r="D21" s="29">
        <v>30040</v>
      </c>
      <c r="E21" s="6"/>
      <c r="F21" s="6"/>
      <c r="G21" s="6"/>
      <c r="H21" s="6"/>
      <c r="I21" s="6"/>
      <c r="J21" s="12">
        <f>SUM(D21:I21)</f>
        <v>30040</v>
      </c>
    </row>
    <row r="22" spans="1:10" s="3" customFormat="1" x14ac:dyDescent="0.2">
      <c r="A22" s="26">
        <v>2</v>
      </c>
      <c r="B22" s="26"/>
      <c r="C22" s="26"/>
      <c r="D22" s="1" t="s">
        <v>0</v>
      </c>
      <c r="E22" s="1" t="s">
        <v>1</v>
      </c>
      <c r="F22" s="1" t="s">
        <v>2</v>
      </c>
      <c r="G22" s="1" t="s">
        <v>3</v>
      </c>
      <c r="H22" s="1" t="s">
        <v>4</v>
      </c>
      <c r="I22" s="1" t="s">
        <v>5</v>
      </c>
    </row>
    <row r="23" spans="1:10" s="3" customFormat="1" x14ac:dyDescent="0.2">
      <c r="A23" s="25" t="s">
        <v>18</v>
      </c>
      <c r="B23" s="25"/>
      <c r="C23" s="1"/>
      <c r="D23" s="2">
        <v>21</v>
      </c>
      <c r="E23" s="2">
        <f>D23+21</f>
        <v>42</v>
      </c>
      <c r="F23" s="2">
        <f>E23+21</f>
        <v>63</v>
      </c>
      <c r="G23" s="2">
        <f>F23+21</f>
        <v>84</v>
      </c>
      <c r="H23" s="2">
        <f>G23+21</f>
        <v>105</v>
      </c>
      <c r="I23" s="2">
        <f>H23+10</f>
        <v>115</v>
      </c>
    </row>
    <row r="24" spans="1:10" s="3" customFormat="1" x14ac:dyDescent="0.2">
      <c r="A24" s="4" t="s">
        <v>7</v>
      </c>
      <c r="B24" s="5">
        <v>2000</v>
      </c>
      <c r="C24" s="4" t="s">
        <v>8</v>
      </c>
      <c r="D24" s="6"/>
      <c r="E24" s="6"/>
      <c r="F24" s="6">
        <v>30150</v>
      </c>
      <c r="G24" s="6"/>
      <c r="H24" s="6"/>
      <c r="I24" s="6"/>
    </row>
    <row r="25" spans="1:10" s="3" customFormat="1" x14ac:dyDescent="0.2">
      <c r="A25" s="1" t="s">
        <v>9</v>
      </c>
      <c r="B25" s="7">
        <f>(((J28*B28)+A26)/60)/(D23*A22)</f>
        <v>0</v>
      </c>
      <c r="C25" s="1" t="s">
        <v>10</v>
      </c>
      <c r="D25" s="6"/>
      <c r="E25" s="6"/>
      <c r="F25" s="6"/>
      <c r="G25" s="6"/>
      <c r="H25" s="6"/>
      <c r="I25" s="6"/>
    </row>
    <row r="26" spans="1:10" s="3" customFormat="1" x14ac:dyDescent="0.2">
      <c r="A26" s="8">
        <v>0</v>
      </c>
      <c r="B26" s="1" t="s">
        <v>11</v>
      </c>
      <c r="C26" s="9">
        <v>0</v>
      </c>
      <c r="D26" s="6"/>
      <c r="E26" s="6"/>
      <c r="F26" s="13"/>
      <c r="G26" s="6"/>
      <c r="H26" s="6"/>
      <c r="I26" s="6"/>
    </row>
    <row r="27" spans="1:10" s="3" customFormat="1" x14ac:dyDescent="0.2">
      <c r="A27" s="1" t="s">
        <v>12</v>
      </c>
      <c r="B27" s="10">
        <v>1000</v>
      </c>
      <c r="C27" s="1" t="s">
        <v>13</v>
      </c>
      <c r="D27" s="6"/>
      <c r="E27" s="6"/>
      <c r="F27" s="6"/>
      <c r="G27" s="6"/>
      <c r="H27" s="6"/>
      <c r="I27" s="6"/>
    </row>
    <row r="28" spans="1:10" s="3" customFormat="1" x14ac:dyDescent="0.2">
      <c r="A28" s="1" t="s">
        <v>14</v>
      </c>
      <c r="B28" s="11">
        <v>0.15</v>
      </c>
      <c r="C28" s="1" t="s">
        <v>15</v>
      </c>
      <c r="D28" s="6"/>
      <c r="E28" s="6"/>
      <c r="F28" s="6"/>
      <c r="G28" s="6"/>
      <c r="H28" s="6"/>
      <c r="I28" s="6"/>
      <c r="J28" s="12">
        <f>SUM(D28:I28)</f>
        <v>0</v>
      </c>
    </row>
    <row r="29" spans="1:10" s="3" customFormat="1" x14ac:dyDescent="0.2">
      <c r="A29" s="27">
        <v>4</v>
      </c>
      <c r="B29" s="27"/>
      <c r="C29" s="27"/>
      <c r="D29" s="1" t="s">
        <v>0</v>
      </c>
      <c r="E29" s="1" t="s">
        <v>1</v>
      </c>
      <c r="F29" s="1" t="s">
        <v>2</v>
      </c>
      <c r="G29" s="1" t="s">
        <v>3</v>
      </c>
      <c r="H29" s="1" t="s">
        <v>4</v>
      </c>
      <c r="I29" s="1" t="s">
        <v>5</v>
      </c>
    </row>
    <row r="30" spans="1:10" s="3" customFormat="1" x14ac:dyDescent="0.2">
      <c r="A30" s="25" t="s">
        <v>19</v>
      </c>
      <c r="B30" s="25"/>
      <c r="C30" s="1"/>
      <c r="D30" s="2">
        <v>21</v>
      </c>
      <c r="E30" s="2">
        <f>D30+21</f>
        <v>42</v>
      </c>
      <c r="F30" s="2">
        <f>E30+21</f>
        <v>63</v>
      </c>
      <c r="G30" s="2">
        <f>F30+21</f>
        <v>84</v>
      </c>
      <c r="H30" s="2">
        <f>G30+21</f>
        <v>105</v>
      </c>
      <c r="I30" s="2">
        <f>H30+10</f>
        <v>115</v>
      </c>
    </row>
    <row r="31" spans="1:10" s="3" customFormat="1" x14ac:dyDescent="0.2">
      <c r="A31" s="4" t="s">
        <v>7</v>
      </c>
      <c r="B31" s="5">
        <v>2000</v>
      </c>
      <c r="C31" s="4" t="s">
        <v>8</v>
      </c>
      <c r="D31" s="6"/>
      <c r="E31" s="6"/>
      <c r="F31" s="6">
        <v>30150</v>
      </c>
      <c r="G31" s="6"/>
      <c r="H31" s="6"/>
      <c r="I31" s="6"/>
    </row>
    <row r="32" spans="1:10" s="3" customFormat="1" x14ac:dyDescent="0.2">
      <c r="A32" s="1" t="s">
        <v>9</v>
      </c>
      <c r="B32" s="7">
        <f>(((J35*B35)+A33)/60)/(D30*A29)</f>
        <v>6.9444444444444449E-3</v>
      </c>
      <c r="C32" s="1" t="s">
        <v>10</v>
      </c>
      <c r="D32" s="6">
        <v>26450</v>
      </c>
      <c r="E32" s="6"/>
      <c r="F32" s="6"/>
      <c r="G32" s="6"/>
      <c r="H32" s="6"/>
      <c r="I32" s="6"/>
    </row>
    <row r="33" spans="1:10" s="3" customFormat="1" x14ac:dyDescent="0.2">
      <c r="A33" s="8">
        <v>35</v>
      </c>
      <c r="B33" s="1" t="s">
        <v>11</v>
      </c>
      <c r="C33" s="9">
        <v>200</v>
      </c>
      <c r="D33" s="6"/>
      <c r="E33" s="6"/>
      <c r="F33" s="21"/>
      <c r="G33" s="6"/>
      <c r="H33" s="6"/>
      <c r="I33" s="6"/>
    </row>
    <row r="34" spans="1:10" s="3" customFormat="1" x14ac:dyDescent="0.2">
      <c r="A34" s="1" t="s">
        <v>12</v>
      </c>
      <c r="B34" s="10">
        <v>500</v>
      </c>
      <c r="C34" s="1" t="s">
        <v>13</v>
      </c>
      <c r="D34" s="6"/>
      <c r="E34" s="6"/>
      <c r="F34" s="6"/>
      <c r="G34" s="6"/>
      <c r="H34" s="6"/>
      <c r="I34" s="6"/>
    </row>
    <row r="35" spans="1:10" s="3" customFormat="1" x14ac:dyDescent="0.2">
      <c r="A35" s="1" t="s">
        <v>14</v>
      </c>
      <c r="B35" s="11">
        <f>Processo_Aro!E1</f>
        <v>2.4</v>
      </c>
      <c r="C35" s="1" t="s">
        <v>15</v>
      </c>
      <c r="D35" s="6"/>
      <c r="E35" s="6"/>
      <c r="F35" s="6"/>
      <c r="G35" s="6"/>
      <c r="H35" s="6"/>
      <c r="I35" s="6"/>
      <c r="J35" s="12">
        <f>SUM(D35:I35)</f>
        <v>0</v>
      </c>
    </row>
    <row r="36" spans="1:10" s="3" customFormat="1" x14ac:dyDescent="0.2">
      <c r="A36" s="26">
        <v>2</v>
      </c>
      <c r="B36" s="26"/>
      <c r="C36" s="26"/>
      <c r="D36" s="1" t="s">
        <v>0</v>
      </c>
      <c r="E36" s="1" t="s">
        <v>1</v>
      </c>
      <c r="F36" s="1" t="s">
        <v>2</v>
      </c>
      <c r="G36" s="1" t="s">
        <v>3</v>
      </c>
      <c r="H36" s="1" t="s">
        <v>4</v>
      </c>
      <c r="I36" s="1" t="s">
        <v>5</v>
      </c>
    </row>
    <row r="37" spans="1:10" s="3" customFormat="1" x14ac:dyDescent="0.2">
      <c r="A37" s="25" t="s">
        <v>20</v>
      </c>
      <c r="B37" s="25"/>
      <c r="C37" s="1"/>
      <c r="D37" s="2">
        <v>21</v>
      </c>
      <c r="E37" s="2">
        <f>D37+21</f>
        <v>42</v>
      </c>
      <c r="F37" s="2">
        <f>E37+21</f>
        <v>63</v>
      </c>
      <c r="G37" s="2">
        <f>F37+21</f>
        <v>84</v>
      </c>
      <c r="H37" s="2">
        <f>G37+21</f>
        <v>105</v>
      </c>
      <c r="I37" s="2">
        <f>H37+10</f>
        <v>115</v>
      </c>
    </row>
    <row r="38" spans="1:10" s="3" customFormat="1" x14ac:dyDescent="0.2">
      <c r="A38" s="4" t="s">
        <v>7</v>
      </c>
      <c r="B38" s="5">
        <v>1200</v>
      </c>
      <c r="C38" s="4" t="s">
        <v>8</v>
      </c>
      <c r="D38" s="6"/>
      <c r="E38" s="6"/>
      <c r="F38" s="6">
        <v>30150</v>
      </c>
      <c r="G38" s="6"/>
      <c r="H38" s="6"/>
      <c r="I38" s="6"/>
    </row>
    <row r="39" spans="1:10" s="3" customFormat="1" x14ac:dyDescent="0.2">
      <c r="A39" s="1" t="s">
        <v>9</v>
      </c>
      <c r="B39" s="7">
        <f>(((J42*B42)+A40)/60)/(D37*A36)</f>
        <v>0</v>
      </c>
      <c r="C39" s="1" t="s">
        <v>10</v>
      </c>
      <c r="D39" s="6"/>
      <c r="E39" s="6"/>
      <c r="F39" s="6"/>
      <c r="G39" s="6"/>
      <c r="H39" s="6"/>
      <c r="I39" s="6"/>
    </row>
    <row r="40" spans="1:10" s="3" customFormat="1" x14ac:dyDescent="0.2">
      <c r="A40" s="8">
        <v>0</v>
      </c>
      <c r="B40" s="1" t="s">
        <v>11</v>
      </c>
      <c r="C40" s="9">
        <v>2000</v>
      </c>
      <c r="D40" s="6"/>
      <c r="E40" s="6"/>
      <c r="F40" s="13"/>
      <c r="G40" s="6"/>
      <c r="H40" s="6"/>
      <c r="I40" s="6"/>
    </row>
    <row r="41" spans="1:10" s="3" customFormat="1" x14ac:dyDescent="0.2">
      <c r="A41" s="1" t="s">
        <v>12</v>
      </c>
      <c r="B41" s="10">
        <v>500</v>
      </c>
      <c r="C41" s="1" t="s">
        <v>13</v>
      </c>
      <c r="D41" s="6"/>
      <c r="E41" s="6"/>
      <c r="F41" s="6"/>
      <c r="G41" s="6"/>
      <c r="H41" s="6"/>
      <c r="I41" s="6"/>
    </row>
    <row r="42" spans="1:10" s="3" customFormat="1" x14ac:dyDescent="0.2">
      <c r="A42" s="1" t="s">
        <v>14</v>
      </c>
      <c r="B42" s="11">
        <v>0.13</v>
      </c>
      <c r="C42" s="1" t="s">
        <v>15</v>
      </c>
      <c r="D42" s="6"/>
      <c r="E42" s="6"/>
      <c r="F42" s="6"/>
      <c r="G42" s="6"/>
      <c r="H42" s="6"/>
      <c r="I42" s="6"/>
      <c r="J42" s="12">
        <f>SUM(D42:I42)</f>
        <v>0</v>
      </c>
    </row>
    <row r="43" spans="1:10" s="3" customFormat="1" x14ac:dyDescent="0.2">
      <c r="A43" s="26">
        <v>2</v>
      </c>
      <c r="B43" s="26"/>
      <c r="C43" s="26"/>
      <c r="D43" s="1" t="s">
        <v>0</v>
      </c>
      <c r="E43" s="1" t="s">
        <v>1</v>
      </c>
      <c r="F43" s="1" t="s">
        <v>2</v>
      </c>
      <c r="G43" s="1" t="s">
        <v>3</v>
      </c>
      <c r="H43" s="1" t="s">
        <v>4</v>
      </c>
      <c r="I43" s="1" t="s">
        <v>5</v>
      </c>
    </row>
    <row r="44" spans="1:10" s="3" customFormat="1" x14ac:dyDescent="0.2">
      <c r="A44" s="25" t="s">
        <v>21</v>
      </c>
      <c r="B44" s="25"/>
      <c r="C44" s="14"/>
      <c r="D44" s="2">
        <v>21</v>
      </c>
      <c r="E44" s="2">
        <f>D44+21</f>
        <v>42</v>
      </c>
      <c r="F44" s="2">
        <f>E44+21</f>
        <v>63</v>
      </c>
      <c r="G44" s="2">
        <f>F44+21</f>
        <v>84</v>
      </c>
      <c r="H44" s="2">
        <f>G44+21</f>
        <v>105</v>
      </c>
      <c r="I44" s="2">
        <f>H44+10</f>
        <v>115</v>
      </c>
    </row>
    <row r="45" spans="1:10" s="3" customFormat="1" x14ac:dyDescent="0.2">
      <c r="A45" s="4" t="s">
        <v>7</v>
      </c>
      <c r="B45" s="5">
        <v>100</v>
      </c>
      <c r="C45" s="4" t="s">
        <v>8</v>
      </c>
      <c r="D45" s="6"/>
      <c r="E45" s="6"/>
      <c r="F45" s="6">
        <v>30150</v>
      </c>
      <c r="G45" s="6"/>
      <c r="H45" s="6"/>
      <c r="I45" s="6"/>
    </row>
    <row r="46" spans="1:10" s="3" customFormat="1" x14ac:dyDescent="0.2">
      <c r="A46" s="1" t="s">
        <v>9</v>
      </c>
      <c r="B46" s="7">
        <f>(((J49*B49)+A47)/60)/(D44*A43)</f>
        <v>0</v>
      </c>
      <c r="C46" s="1" t="s">
        <v>10</v>
      </c>
      <c r="D46" s="6">
        <v>12000</v>
      </c>
      <c r="E46" s="6"/>
      <c r="F46" s="6"/>
      <c r="G46" s="6"/>
      <c r="H46" s="6"/>
      <c r="I46" s="6"/>
    </row>
    <row r="47" spans="1:10" s="3" customFormat="1" x14ac:dyDescent="0.2">
      <c r="A47" s="8">
        <v>0</v>
      </c>
      <c r="B47" s="1" t="s">
        <v>11</v>
      </c>
      <c r="C47" s="9">
        <v>4000</v>
      </c>
      <c r="D47" s="6"/>
      <c r="E47" s="6"/>
      <c r="F47" s="13"/>
      <c r="G47" s="6"/>
      <c r="H47" s="6"/>
      <c r="I47" s="6"/>
    </row>
    <row r="48" spans="1:10" s="3" customFormat="1" x14ac:dyDescent="0.2">
      <c r="A48" s="1" t="s">
        <v>12</v>
      </c>
      <c r="B48" s="10">
        <v>500</v>
      </c>
      <c r="C48" s="1" t="s">
        <v>13</v>
      </c>
      <c r="D48" s="6"/>
      <c r="E48" s="6"/>
      <c r="F48" s="6"/>
      <c r="G48" s="6"/>
      <c r="H48" s="6"/>
      <c r="I48" s="6"/>
    </row>
    <row r="49" spans="1:10" s="3" customFormat="1" x14ac:dyDescent="0.2">
      <c r="A49" s="1" t="s">
        <v>14</v>
      </c>
      <c r="B49" s="11">
        <v>0.35</v>
      </c>
      <c r="C49" s="1" t="s">
        <v>15</v>
      </c>
      <c r="D49" s="6"/>
      <c r="E49" s="6"/>
      <c r="F49" s="6"/>
      <c r="G49" s="6"/>
      <c r="H49" s="6"/>
      <c r="I49" s="6"/>
      <c r="J49" s="12">
        <f>SUM(D49:I49)</f>
        <v>0</v>
      </c>
    </row>
    <row r="50" spans="1:10" s="3" customFormat="1" x14ac:dyDescent="0.2">
      <c r="A50" s="26">
        <v>2</v>
      </c>
      <c r="B50" s="26"/>
      <c r="C50" s="26"/>
      <c r="D50" s="1" t="s">
        <v>0</v>
      </c>
      <c r="E50" s="1" t="s">
        <v>1</v>
      </c>
      <c r="F50" s="1" t="s">
        <v>2</v>
      </c>
      <c r="G50" s="1" t="s">
        <v>3</v>
      </c>
      <c r="H50" s="1" t="s">
        <v>4</v>
      </c>
      <c r="I50" s="1" t="s">
        <v>5</v>
      </c>
    </row>
    <row r="51" spans="1:10" s="3" customFormat="1" x14ac:dyDescent="0.2">
      <c r="A51" s="25" t="s">
        <v>22</v>
      </c>
      <c r="B51" s="25"/>
      <c r="C51" s="20">
        <v>6</v>
      </c>
      <c r="D51" s="2">
        <v>21</v>
      </c>
      <c r="E51" s="2">
        <f>D51+21</f>
        <v>42</v>
      </c>
      <c r="F51" s="2">
        <f>E51+21</f>
        <v>63</v>
      </c>
      <c r="G51" s="2">
        <f>F51+21</f>
        <v>84</v>
      </c>
      <c r="H51" s="2">
        <f>G51+21</f>
        <v>105</v>
      </c>
      <c r="I51" s="2">
        <f>H51+10</f>
        <v>115</v>
      </c>
    </row>
    <row r="52" spans="1:10" s="3" customFormat="1" x14ac:dyDescent="0.2">
      <c r="A52" s="4" t="s">
        <v>7</v>
      </c>
      <c r="B52" s="5" t="s">
        <v>23</v>
      </c>
      <c r="C52" s="4" t="s">
        <v>8</v>
      </c>
      <c r="D52" s="15"/>
      <c r="E52" s="15"/>
      <c r="F52" s="15"/>
      <c r="G52" s="15"/>
      <c r="H52" s="15"/>
      <c r="I52" s="15"/>
    </row>
    <row r="53" spans="1:10" s="3" customFormat="1" x14ac:dyDescent="0.2">
      <c r="A53" s="1" t="s">
        <v>9</v>
      </c>
      <c r="B53" s="7">
        <f>(((J56*B56)+A54)/60)/(D51*A50)</f>
        <v>0</v>
      </c>
      <c r="C53" s="1" t="s">
        <v>10</v>
      </c>
      <c r="D53" s="15"/>
      <c r="E53" s="15"/>
      <c r="F53" s="15"/>
      <c r="G53" s="15"/>
      <c r="H53" s="15"/>
      <c r="I53" s="15"/>
    </row>
    <row r="54" spans="1:10" s="3" customFormat="1" x14ac:dyDescent="0.2">
      <c r="A54" s="8">
        <v>0</v>
      </c>
      <c r="B54" s="1" t="s">
        <v>11</v>
      </c>
      <c r="C54" s="9">
        <v>2500</v>
      </c>
      <c r="D54" s="15"/>
      <c r="E54" s="15"/>
      <c r="F54" s="15"/>
      <c r="G54" s="15"/>
      <c r="H54" s="15"/>
      <c r="I54" s="15"/>
    </row>
    <row r="55" spans="1:10" s="3" customFormat="1" x14ac:dyDescent="0.2">
      <c r="A55" s="1" t="s">
        <v>12</v>
      </c>
      <c r="B55" s="16">
        <v>400</v>
      </c>
      <c r="C55" s="1" t="s">
        <v>13</v>
      </c>
      <c r="D55" s="15"/>
      <c r="E55" s="15"/>
      <c r="F55" s="15"/>
      <c r="G55" s="15"/>
      <c r="H55" s="15"/>
      <c r="I55" s="15"/>
    </row>
    <row r="56" spans="1:10" s="3" customFormat="1" x14ac:dyDescent="0.2">
      <c r="A56" s="1" t="s">
        <v>14</v>
      </c>
      <c r="B56" s="11">
        <v>0.78</v>
      </c>
      <c r="C56" s="1" t="s">
        <v>15</v>
      </c>
      <c r="D56" s="15"/>
      <c r="E56" s="15"/>
      <c r="F56" s="15"/>
      <c r="G56" s="15"/>
      <c r="H56" s="15"/>
      <c r="I56" s="15"/>
      <c r="J56" s="12">
        <f>SUM(D56:I56)</f>
        <v>0</v>
      </c>
    </row>
    <row r="57" spans="1:10" s="3" customFormat="1" x14ac:dyDescent="0.2"/>
    <row r="58" spans="1:10" s="3" customFormat="1" x14ac:dyDescent="0.2">
      <c r="D58" s="17" t="s">
        <v>24</v>
      </c>
      <c r="E58" s="18">
        <f>C51*J35</f>
        <v>0</v>
      </c>
    </row>
    <row r="59" spans="1:10" s="3" customFormat="1" x14ac:dyDescent="0.2"/>
    <row r="60" spans="1:10" s="3" customFormat="1" x14ac:dyDescent="0.2"/>
    <row r="61" spans="1:10" s="3" customFormat="1" x14ac:dyDescent="0.2"/>
    <row r="62" spans="1:10" s="3" customFormat="1" x14ac:dyDescent="0.2"/>
    <row r="63" spans="1:10" s="3" customFormat="1" x14ac:dyDescent="0.2"/>
    <row r="64" spans="1:10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</sheetData>
  <mergeCells count="16">
    <mergeCell ref="A1:C1"/>
    <mergeCell ref="A2:B2"/>
    <mergeCell ref="A8:C8"/>
    <mergeCell ref="A9:B9"/>
    <mergeCell ref="A15:C15"/>
    <mergeCell ref="A16:B16"/>
    <mergeCell ref="A22:C22"/>
    <mergeCell ref="A23:B23"/>
    <mergeCell ref="A29:C29"/>
    <mergeCell ref="A30:B30"/>
    <mergeCell ref="A51:B51"/>
    <mergeCell ref="A36:C36"/>
    <mergeCell ref="A37:B37"/>
    <mergeCell ref="A43:C43"/>
    <mergeCell ref="A44:B44"/>
    <mergeCell ref="A50:C50"/>
  </mergeCells>
  <pageMargins left="0.78749999999999998" right="0.78749999999999998" top="0.98402777777777795" bottom="0.98402777777777795" header="0.51180555555555496" footer="0.51180555555555496"/>
  <pageSetup firstPageNumber="0" orientation="portrait" horizontalDpi="300" verticalDpi="30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2"/>
  <sheetViews>
    <sheetView tabSelected="1" view="pageBreakPreview" zoomScaleNormal="140" zoomScaleSheetLayoutView="100" workbookViewId="0">
      <selection activeCell="G49" sqref="G49"/>
    </sheetView>
  </sheetViews>
  <sheetFormatPr defaultColWidth="8.7109375" defaultRowHeight="12.75" x14ac:dyDescent="0.2"/>
  <cols>
    <col min="1" max="1" width="21.85546875" customWidth="1"/>
    <col min="2" max="2" width="12.42578125" customWidth="1"/>
    <col min="3" max="3" width="8.5703125" bestFit="1" customWidth="1"/>
    <col min="4" max="4" width="12.28515625" customWidth="1"/>
    <col min="5" max="5" width="13.140625" bestFit="1" customWidth="1"/>
    <col min="6" max="6" width="14.28515625" bestFit="1" customWidth="1"/>
    <col min="7" max="7" width="12" customWidth="1"/>
    <col min="8" max="8" width="13.140625" customWidth="1"/>
    <col min="9" max="9" width="13" customWidth="1"/>
  </cols>
  <sheetData>
    <row r="1" spans="1:10" x14ac:dyDescent="0.2">
      <c r="A1" s="26">
        <v>7</v>
      </c>
      <c r="B1" s="26"/>
      <c r="C1" s="26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</row>
    <row r="2" spans="1:10" s="3" customFormat="1" x14ac:dyDescent="0.2">
      <c r="A2" s="25" t="s">
        <v>6</v>
      </c>
      <c r="B2" s="25"/>
      <c r="C2" s="1"/>
      <c r="D2" s="2">
        <v>21</v>
      </c>
      <c r="E2" s="2">
        <f>D2+21</f>
        <v>42</v>
      </c>
      <c r="F2" s="2">
        <f>E2+21</f>
        <v>63</v>
      </c>
      <c r="G2" s="2">
        <f>F2+21</f>
        <v>84</v>
      </c>
      <c r="H2" s="2">
        <f>G2+21</f>
        <v>105</v>
      </c>
      <c r="I2" s="2">
        <f>H2+10</f>
        <v>115</v>
      </c>
    </row>
    <row r="3" spans="1:10" s="3" customFormat="1" x14ac:dyDescent="0.2">
      <c r="A3" s="4" t="s">
        <v>7</v>
      </c>
      <c r="B3" s="5">
        <v>500</v>
      </c>
      <c r="C3" s="4" t="s">
        <v>8</v>
      </c>
      <c r="D3" s="6"/>
      <c r="E3" s="6"/>
      <c r="F3" s="6"/>
      <c r="G3" s="6"/>
      <c r="H3" s="6"/>
      <c r="I3" s="6">
        <v>30300</v>
      </c>
    </row>
    <row r="4" spans="1:10" s="3" customFormat="1" x14ac:dyDescent="0.2">
      <c r="A4" s="1" t="s">
        <v>9</v>
      </c>
      <c r="B4" s="7">
        <f>(((J7*B7)+A5)/60)/(D2*A1)</f>
        <v>2.3962585034013606</v>
      </c>
      <c r="C4" s="1" t="s">
        <v>10</v>
      </c>
      <c r="D4" s="6"/>
      <c r="E4" s="6"/>
      <c r="F4" s="6"/>
      <c r="G4" s="6"/>
      <c r="H4" s="6"/>
      <c r="I4" s="6"/>
    </row>
    <row r="5" spans="1:10" s="3" customFormat="1" x14ac:dyDescent="0.2">
      <c r="A5" s="8">
        <v>30</v>
      </c>
      <c r="B5" s="1" t="s">
        <v>11</v>
      </c>
      <c r="C5" s="9">
        <v>200</v>
      </c>
      <c r="D5" s="6">
        <v>200</v>
      </c>
      <c r="E5" s="6">
        <v>200</v>
      </c>
      <c r="F5" s="6">
        <v>200</v>
      </c>
      <c r="G5" s="6">
        <v>5350</v>
      </c>
      <c r="H5" s="6">
        <v>17850</v>
      </c>
      <c r="I5" s="21">
        <f>H5+H7</f>
        <v>30350</v>
      </c>
    </row>
    <row r="6" spans="1:10" s="3" customFormat="1" x14ac:dyDescent="0.2">
      <c r="A6" s="1" t="s">
        <v>12</v>
      </c>
      <c r="B6" s="10">
        <v>50</v>
      </c>
      <c r="C6" s="1" t="s">
        <v>13</v>
      </c>
      <c r="D6" s="6"/>
      <c r="E6" s="6"/>
      <c r="F6" s="6"/>
      <c r="G6" s="6"/>
      <c r="H6" s="6"/>
      <c r="I6" s="6">
        <f>I3-(C5-B6)</f>
        <v>30150</v>
      </c>
    </row>
    <row r="7" spans="1:10" s="3" customFormat="1" x14ac:dyDescent="0.2">
      <c r="A7" s="1" t="s">
        <v>14</v>
      </c>
      <c r="B7" s="11">
        <f>Montagem_Bomba!E1</f>
        <v>0.7</v>
      </c>
      <c r="C7" s="1" t="s">
        <v>15</v>
      </c>
      <c r="D7" s="6"/>
      <c r="E7" s="6"/>
      <c r="F7" s="6">
        <v>5150</v>
      </c>
      <c r="G7" s="6">
        <v>12500</v>
      </c>
      <c r="H7" s="6">
        <v>12500</v>
      </c>
      <c r="I7" s="6"/>
      <c r="J7" s="12">
        <f>SUM(D7:I7)</f>
        <v>30150</v>
      </c>
    </row>
    <row r="8" spans="1:10" s="3" customFormat="1" x14ac:dyDescent="0.2">
      <c r="A8" s="26">
        <v>2</v>
      </c>
      <c r="B8" s="26"/>
      <c r="C8" s="26"/>
      <c r="D8" s="1" t="s">
        <v>0</v>
      </c>
      <c r="E8" s="1" t="s">
        <v>1</v>
      </c>
      <c r="F8" s="1" t="s">
        <v>2</v>
      </c>
      <c r="G8" s="1" t="s">
        <v>3</v>
      </c>
      <c r="H8" s="1" t="s">
        <v>4</v>
      </c>
      <c r="I8" s="1" t="s">
        <v>5</v>
      </c>
    </row>
    <row r="9" spans="1:10" s="3" customFormat="1" x14ac:dyDescent="0.2">
      <c r="A9" s="25" t="s">
        <v>16</v>
      </c>
      <c r="B9" s="25"/>
      <c r="C9" s="1"/>
      <c r="D9" s="2">
        <v>21</v>
      </c>
      <c r="E9" s="2">
        <f>D9+21</f>
        <v>42</v>
      </c>
      <c r="F9" s="2">
        <f>E9+21</f>
        <v>63</v>
      </c>
      <c r="G9" s="2">
        <f>F9+21</f>
        <v>84</v>
      </c>
      <c r="H9" s="2">
        <f>G9+21</f>
        <v>105</v>
      </c>
      <c r="I9" s="2">
        <f>H9+10</f>
        <v>115</v>
      </c>
    </row>
    <row r="10" spans="1:10" s="3" customFormat="1" x14ac:dyDescent="0.2">
      <c r="A10" s="4" t="s">
        <v>7</v>
      </c>
      <c r="B10" s="5">
        <v>1000</v>
      </c>
      <c r="C10" s="4" t="s">
        <v>8</v>
      </c>
      <c r="D10" s="6"/>
      <c r="E10" s="6"/>
      <c r="F10" s="6">
        <v>5150</v>
      </c>
      <c r="G10" s="6">
        <v>12500</v>
      </c>
      <c r="H10" s="6">
        <v>12500</v>
      </c>
      <c r="I10" s="6"/>
    </row>
    <row r="11" spans="1:10" s="3" customFormat="1" x14ac:dyDescent="0.2">
      <c r="A11" s="1" t="s">
        <v>9</v>
      </c>
      <c r="B11" s="7">
        <f>(((J14*B14)+A12)/60)/(D9*A8)</f>
        <v>1.7567460317460317</v>
      </c>
      <c r="C11" s="1" t="s">
        <v>10</v>
      </c>
      <c r="D11" s="6"/>
      <c r="E11" s="6">
        <v>1000</v>
      </c>
      <c r="F11" s="6"/>
      <c r="G11" s="6"/>
      <c r="H11" s="6"/>
      <c r="I11" s="6"/>
    </row>
    <row r="12" spans="1:10" s="3" customFormat="1" x14ac:dyDescent="0.2">
      <c r="A12" s="8">
        <v>20</v>
      </c>
      <c r="B12" s="1" t="s">
        <v>11</v>
      </c>
      <c r="C12" s="9">
        <v>20</v>
      </c>
      <c r="D12" s="6">
        <v>20</v>
      </c>
      <c r="E12" s="6">
        <v>1020</v>
      </c>
      <c r="F12" s="21">
        <v>5400</v>
      </c>
      <c r="G12" s="13">
        <v>17900</v>
      </c>
      <c r="H12" s="6">
        <v>30400</v>
      </c>
      <c r="I12" s="6"/>
    </row>
    <row r="13" spans="1:10" s="3" customFormat="1" x14ac:dyDescent="0.2">
      <c r="A13" s="1" t="s">
        <v>12</v>
      </c>
      <c r="B13" s="10">
        <v>250</v>
      </c>
      <c r="C13" s="1" t="s">
        <v>13</v>
      </c>
      <c r="D13" s="6"/>
      <c r="E13" s="6"/>
      <c r="F13" s="6">
        <f>F10-(E12-B13)</f>
        <v>4380</v>
      </c>
      <c r="G13" s="6">
        <v>12500</v>
      </c>
      <c r="H13" s="6">
        <v>12500</v>
      </c>
      <c r="I13" s="6"/>
      <c r="J13" s="30">
        <f>(A8*D9*60)/B14</f>
        <v>16800</v>
      </c>
    </row>
    <row r="14" spans="1:10" s="3" customFormat="1" x14ac:dyDescent="0.2">
      <c r="A14" s="1" t="s">
        <v>14</v>
      </c>
      <c r="B14" s="11">
        <v>0.15</v>
      </c>
      <c r="C14" s="1" t="s">
        <v>15</v>
      </c>
      <c r="D14" s="6"/>
      <c r="E14" s="6"/>
      <c r="F14" s="6">
        <v>16880</v>
      </c>
      <c r="G14" s="6">
        <v>12500</v>
      </c>
      <c r="H14" s="6"/>
      <c r="I14" s="6"/>
      <c r="J14" s="12">
        <f>SUM(D14:I14)</f>
        <v>29380</v>
      </c>
    </row>
    <row r="15" spans="1:10" s="3" customFormat="1" x14ac:dyDescent="0.2">
      <c r="A15" s="26">
        <v>2</v>
      </c>
      <c r="B15" s="26"/>
      <c r="C15" s="26"/>
      <c r="D15" s="1" t="s">
        <v>0</v>
      </c>
      <c r="E15" s="1" t="s">
        <v>1</v>
      </c>
      <c r="F15" s="1" t="s">
        <v>2</v>
      </c>
      <c r="G15" s="1" t="s">
        <v>3</v>
      </c>
      <c r="H15" s="1" t="s">
        <v>4</v>
      </c>
      <c r="I15" s="1" t="s">
        <v>5</v>
      </c>
    </row>
    <row r="16" spans="1:10" s="3" customFormat="1" x14ac:dyDescent="0.2">
      <c r="A16" s="25" t="s">
        <v>17</v>
      </c>
      <c r="B16" s="25"/>
      <c r="C16" s="1"/>
      <c r="D16" s="2">
        <v>21</v>
      </c>
      <c r="E16" s="2">
        <f>D16+21</f>
        <v>42</v>
      </c>
      <c r="F16" s="2">
        <f>E16+21</f>
        <v>63</v>
      </c>
      <c r="G16" s="2">
        <f>F16+21</f>
        <v>84</v>
      </c>
      <c r="H16" s="2">
        <f>G16+21</f>
        <v>105</v>
      </c>
      <c r="I16" s="2">
        <f>H16+10</f>
        <v>115</v>
      </c>
    </row>
    <row r="17" spans="1:10" s="3" customFormat="1" x14ac:dyDescent="0.2">
      <c r="A17" s="4" t="s">
        <v>7</v>
      </c>
      <c r="B17" s="5">
        <v>600</v>
      </c>
      <c r="C17" s="4" t="s">
        <v>8</v>
      </c>
      <c r="D17" s="6"/>
      <c r="E17" s="6"/>
      <c r="F17" s="6">
        <v>5150</v>
      </c>
      <c r="G17" s="6">
        <v>12500</v>
      </c>
      <c r="H17" s="6">
        <v>12500</v>
      </c>
      <c r="I17" s="6"/>
      <c r="J17" s="3">
        <f>B21/J18</f>
        <v>0.25</v>
      </c>
    </row>
    <row r="18" spans="1:10" s="3" customFormat="1" x14ac:dyDescent="0.2">
      <c r="A18" s="1" t="s">
        <v>9</v>
      </c>
      <c r="B18" s="7">
        <f>(((J21*B21)+A19)/60)/(D16*A15)</f>
        <v>2.4</v>
      </c>
      <c r="C18" s="1" t="s">
        <v>10</v>
      </c>
      <c r="D18" s="6"/>
      <c r="E18" s="6"/>
      <c r="F18" s="6"/>
      <c r="G18" s="6"/>
      <c r="H18" s="6"/>
      <c r="I18" s="6"/>
      <c r="J18" s="31">
        <v>0.8</v>
      </c>
    </row>
    <row r="19" spans="1:10" s="3" customFormat="1" x14ac:dyDescent="0.2">
      <c r="A19" s="8">
        <v>40</v>
      </c>
      <c r="B19" s="1" t="s">
        <v>11</v>
      </c>
      <c r="C19" s="9">
        <v>120</v>
      </c>
      <c r="D19" s="6">
        <v>120</v>
      </c>
      <c r="E19" s="6">
        <v>120</v>
      </c>
      <c r="F19" s="13">
        <v>5160</v>
      </c>
      <c r="G19" s="13">
        <v>17660</v>
      </c>
      <c r="H19" s="13">
        <f>G19+H20</f>
        <v>30160</v>
      </c>
      <c r="I19" s="6"/>
    </row>
    <row r="20" spans="1:10" s="3" customFormat="1" x14ac:dyDescent="0.2">
      <c r="A20" s="1" t="s">
        <v>12</v>
      </c>
      <c r="B20" s="10">
        <v>10</v>
      </c>
      <c r="C20" s="1" t="s">
        <v>13</v>
      </c>
      <c r="D20" s="6"/>
      <c r="E20" s="6"/>
      <c r="F20" s="6">
        <v>5040</v>
      </c>
      <c r="G20" s="6">
        <v>12500</v>
      </c>
      <c r="H20" s="6">
        <v>12500</v>
      </c>
      <c r="I20" s="6"/>
      <c r="J20" s="30">
        <f>(A15*D16*60)/B21</f>
        <v>12600</v>
      </c>
    </row>
    <row r="21" spans="1:10" s="3" customFormat="1" x14ac:dyDescent="0.2">
      <c r="A21" s="1" t="s">
        <v>14</v>
      </c>
      <c r="B21" s="11">
        <v>0.2</v>
      </c>
      <c r="C21" s="1" t="s">
        <v>15</v>
      </c>
      <c r="D21" s="6"/>
      <c r="E21" s="6">
        <v>5040</v>
      </c>
      <c r="F21" s="6">
        <v>12500</v>
      </c>
      <c r="G21" s="6">
        <v>12500</v>
      </c>
      <c r="H21" s="6"/>
      <c r="I21" s="6"/>
      <c r="J21" s="12">
        <f>SUM(D21:I21)</f>
        <v>30040</v>
      </c>
    </row>
    <row r="22" spans="1:10" s="3" customFormat="1" x14ac:dyDescent="0.2">
      <c r="A22" s="26">
        <v>2</v>
      </c>
      <c r="B22" s="26"/>
      <c r="C22" s="26"/>
      <c r="D22" s="1" t="s">
        <v>0</v>
      </c>
      <c r="E22" s="1" t="s">
        <v>1</v>
      </c>
      <c r="F22" s="1" t="s">
        <v>2</v>
      </c>
      <c r="G22" s="1" t="s">
        <v>3</v>
      </c>
      <c r="H22" s="1" t="s">
        <v>4</v>
      </c>
      <c r="I22" s="1" t="s">
        <v>5</v>
      </c>
    </row>
    <row r="23" spans="1:10" s="3" customFormat="1" x14ac:dyDescent="0.2">
      <c r="A23" s="25" t="s">
        <v>18</v>
      </c>
      <c r="B23" s="25"/>
      <c r="C23" s="1"/>
      <c r="D23" s="2">
        <v>21</v>
      </c>
      <c r="E23" s="2">
        <f>D23+21</f>
        <v>42</v>
      </c>
      <c r="F23" s="2">
        <f>E23+21</f>
        <v>63</v>
      </c>
      <c r="G23" s="2">
        <f>F23+21</f>
        <v>84</v>
      </c>
      <c r="H23" s="2">
        <f>G23+21</f>
        <v>105</v>
      </c>
      <c r="I23" s="2">
        <f>H23+10</f>
        <v>115</v>
      </c>
    </row>
    <row r="24" spans="1:10" s="3" customFormat="1" x14ac:dyDescent="0.2">
      <c r="A24" s="4" t="s">
        <v>7</v>
      </c>
      <c r="B24" s="5">
        <v>2000</v>
      </c>
      <c r="C24" s="4" t="s">
        <v>8</v>
      </c>
      <c r="D24" s="6"/>
      <c r="E24" s="6"/>
      <c r="F24" s="6">
        <v>5150</v>
      </c>
      <c r="G24" s="6">
        <v>12500</v>
      </c>
      <c r="H24" s="6">
        <v>12500</v>
      </c>
      <c r="I24" s="6"/>
    </row>
    <row r="25" spans="1:10" s="3" customFormat="1" x14ac:dyDescent="0.2">
      <c r="A25" s="1" t="s">
        <v>9</v>
      </c>
      <c r="B25" s="7">
        <f>(((J28*B28)+A26)/60)/(D23*A22)</f>
        <v>1.8541666666666667</v>
      </c>
      <c r="C25" s="1" t="s">
        <v>10</v>
      </c>
      <c r="D25" s="6"/>
      <c r="E25" s="6"/>
      <c r="F25" s="6"/>
      <c r="G25" s="6"/>
      <c r="H25" s="6"/>
      <c r="I25" s="6"/>
    </row>
    <row r="26" spans="1:10" s="3" customFormat="1" x14ac:dyDescent="0.2">
      <c r="A26" s="8">
        <v>0</v>
      </c>
      <c r="B26" s="1" t="s">
        <v>11</v>
      </c>
      <c r="C26" s="9">
        <v>0</v>
      </c>
      <c r="D26" s="6">
        <v>0</v>
      </c>
      <c r="E26" s="6">
        <v>0</v>
      </c>
      <c r="F26" s="13">
        <v>1850</v>
      </c>
      <c r="G26" s="13">
        <f>F26+F28</f>
        <v>18650</v>
      </c>
      <c r="H26" s="13">
        <v>31150</v>
      </c>
      <c r="I26" s="6"/>
    </row>
    <row r="27" spans="1:10" s="3" customFormat="1" x14ac:dyDescent="0.2">
      <c r="A27" s="1" t="s">
        <v>12</v>
      </c>
      <c r="B27" s="10">
        <v>1000</v>
      </c>
      <c r="C27" s="1" t="s">
        <v>13</v>
      </c>
      <c r="D27" s="6"/>
      <c r="E27" s="6"/>
      <c r="F27" s="6">
        <v>5150</v>
      </c>
      <c r="G27" s="6">
        <v>12500</v>
      </c>
      <c r="H27" s="6">
        <v>12500</v>
      </c>
      <c r="I27" s="6"/>
      <c r="J27" s="30">
        <f>(A22*D23*60)/B28</f>
        <v>16800</v>
      </c>
    </row>
    <row r="28" spans="1:10" s="3" customFormat="1" x14ac:dyDescent="0.2">
      <c r="A28" s="1" t="s">
        <v>14</v>
      </c>
      <c r="B28" s="11">
        <v>0.15</v>
      </c>
      <c r="C28" s="1" t="s">
        <v>15</v>
      </c>
      <c r="D28" s="6"/>
      <c r="E28" s="6">
        <v>1850</v>
      </c>
      <c r="F28" s="6">
        <v>16800</v>
      </c>
      <c r="G28" s="6">
        <v>12500</v>
      </c>
      <c r="H28" s="6"/>
      <c r="I28" s="6"/>
      <c r="J28" s="12">
        <f>SUM(D28:I28)</f>
        <v>31150</v>
      </c>
    </row>
    <row r="29" spans="1:10" s="3" customFormat="1" x14ac:dyDescent="0.2">
      <c r="A29" s="27">
        <v>4</v>
      </c>
      <c r="B29" s="27"/>
      <c r="C29" s="27"/>
      <c r="D29" s="1" t="s">
        <v>0</v>
      </c>
      <c r="E29" s="1" t="s">
        <v>1</v>
      </c>
      <c r="F29" s="1" t="s">
        <v>2</v>
      </c>
      <c r="G29" s="1" t="s">
        <v>3</v>
      </c>
      <c r="H29" s="1" t="s">
        <v>4</v>
      </c>
      <c r="I29" s="1" t="s">
        <v>5</v>
      </c>
    </row>
    <row r="30" spans="1:10" s="3" customFormat="1" x14ac:dyDescent="0.2">
      <c r="A30" s="25" t="s">
        <v>19</v>
      </c>
      <c r="B30" s="25"/>
      <c r="C30" s="1"/>
      <c r="D30" s="2">
        <v>21</v>
      </c>
      <c r="E30" s="2">
        <f>D30+21</f>
        <v>42</v>
      </c>
      <c r="F30" s="2">
        <f>E30+21</f>
        <v>63</v>
      </c>
      <c r="G30" s="2">
        <f>F30+21</f>
        <v>84</v>
      </c>
      <c r="H30" s="2">
        <f>G30+21</f>
        <v>105</v>
      </c>
      <c r="I30" s="2">
        <f>H30+10</f>
        <v>115</v>
      </c>
    </row>
    <row r="31" spans="1:10" s="3" customFormat="1" x14ac:dyDescent="0.2">
      <c r="A31" s="4" t="s">
        <v>7</v>
      </c>
      <c r="B31" s="5">
        <v>2000</v>
      </c>
      <c r="C31" s="4" t="s">
        <v>8</v>
      </c>
      <c r="D31" s="6"/>
      <c r="E31" s="6"/>
      <c r="F31" s="6">
        <v>5150</v>
      </c>
      <c r="G31" s="6">
        <v>12500</v>
      </c>
      <c r="H31" s="6">
        <v>12500</v>
      </c>
      <c r="I31" s="6"/>
    </row>
    <row r="32" spans="1:10" s="3" customFormat="1" x14ac:dyDescent="0.2">
      <c r="A32" s="1" t="s">
        <v>9</v>
      </c>
      <c r="B32" s="7">
        <f>(((J35*B35)+A33)/60)/(D30*A29)</f>
        <v>1.9117063492063493</v>
      </c>
      <c r="C32" s="1" t="s">
        <v>10</v>
      </c>
      <c r="D32" s="6">
        <v>26450</v>
      </c>
      <c r="E32" s="6"/>
      <c r="F32" s="6"/>
      <c r="G32" s="6"/>
      <c r="H32" s="6"/>
      <c r="I32" s="6"/>
    </row>
    <row r="33" spans="1:10" s="3" customFormat="1" x14ac:dyDescent="0.2">
      <c r="A33" s="8">
        <v>35</v>
      </c>
      <c r="B33" s="1" t="s">
        <v>11</v>
      </c>
      <c r="C33" s="9">
        <v>200</v>
      </c>
      <c r="D33" s="6">
        <v>26650</v>
      </c>
      <c r="E33" s="6">
        <v>26650</v>
      </c>
      <c r="F33" s="6">
        <v>26650</v>
      </c>
      <c r="G33" s="6">
        <f>F33+F35</f>
        <v>28550</v>
      </c>
      <c r="H33" s="21">
        <v>30650</v>
      </c>
      <c r="I33" s="6"/>
    </row>
    <row r="34" spans="1:10" s="3" customFormat="1" x14ac:dyDescent="0.2">
      <c r="A34" s="1" t="s">
        <v>12</v>
      </c>
      <c r="B34" s="10">
        <v>500</v>
      </c>
      <c r="C34" s="1" t="s">
        <v>13</v>
      </c>
      <c r="D34" s="6"/>
      <c r="E34" s="6"/>
      <c r="F34" s="6"/>
      <c r="G34" s="6"/>
      <c r="H34" s="6">
        <f>H31-(G33-(F31+G31+B34))</f>
        <v>2100</v>
      </c>
      <c r="I34" s="6"/>
      <c r="J34" s="30">
        <f>(A29*D30*60)/B35</f>
        <v>2100</v>
      </c>
    </row>
    <row r="35" spans="1:10" s="3" customFormat="1" x14ac:dyDescent="0.2">
      <c r="A35" s="1" t="s">
        <v>14</v>
      </c>
      <c r="B35" s="11">
        <f>Processo_Aro!E1</f>
        <v>2.4</v>
      </c>
      <c r="C35" s="1" t="s">
        <v>15</v>
      </c>
      <c r="D35" s="6"/>
      <c r="E35" s="6"/>
      <c r="F35" s="6">
        <v>1900</v>
      </c>
      <c r="G35" s="6">
        <v>2100</v>
      </c>
      <c r="H35" s="6"/>
      <c r="I35" s="6"/>
      <c r="J35" s="12">
        <f>SUM(D35:I35)</f>
        <v>4000</v>
      </c>
    </row>
    <row r="36" spans="1:10" s="3" customFormat="1" x14ac:dyDescent="0.2">
      <c r="A36" s="26">
        <v>2</v>
      </c>
      <c r="B36" s="26"/>
      <c r="C36" s="26"/>
      <c r="D36" s="1" t="s">
        <v>0</v>
      </c>
      <c r="E36" s="1" t="s">
        <v>1</v>
      </c>
      <c r="F36" s="1" t="s">
        <v>2</v>
      </c>
      <c r="G36" s="1" t="s">
        <v>3</v>
      </c>
      <c r="H36" s="1" t="s">
        <v>4</v>
      </c>
      <c r="I36" s="1" t="s">
        <v>5</v>
      </c>
    </row>
    <row r="37" spans="1:10" s="3" customFormat="1" x14ac:dyDescent="0.2">
      <c r="A37" s="25" t="s">
        <v>20</v>
      </c>
      <c r="B37" s="25"/>
      <c r="C37" s="1"/>
      <c r="D37" s="2">
        <v>21</v>
      </c>
      <c r="E37" s="2">
        <f>D37+21</f>
        <v>42</v>
      </c>
      <c r="F37" s="2">
        <f>E37+21</f>
        <v>63</v>
      </c>
      <c r="G37" s="2">
        <f>F37+21</f>
        <v>84</v>
      </c>
      <c r="H37" s="2">
        <f>G37+21</f>
        <v>105</v>
      </c>
      <c r="I37" s="2">
        <f>H37+10</f>
        <v>115</v>
      </c>
    </row>
    <row r="38" spans="1:10" s="3" customFormat="1" x14ac:dyDescent="0.2">
      <c r="A38" s="4" t="s">
        <v>7</v>
      </c>
      <c r="B38" s="5">
        <v>1200</v>
      </c>
      <c r="C38" s="4" t="s">
        <v>8</v>
      </c>
      <c r="D38" s="6"/>
      <c r="E38" s="6"/>
      <c r="F38" s="6">
        <v>5150</v>
      </c>
      <c r="G38" s="6">
        <v>12500</v>
      </c>
      <c r="H38" s="6">
        <v>12500</v>
      </c>
      <c r="I38" s="6"/>
    </row>
    <row r="39" spans="1:10" s="3" customFormat="1" x14ac:dyDescent="0.2">
      <c r="A39" s="1" t="s">
        <v>9</v>
      </c>
      <c r="B39" s="7">
        <f>(((J42*B42)+A40)/60)/(D37*A36)</f>
        <v>1.4779761904761906</v>
      </c>
      <c r="C39" s="1" t="s">
        <v>10</v>
      </c>
      <c r="D39" s="6"/>
      <c r="E39" s="6"/>
      <c r="F39" s="6"/>
      <c r="G39" s="6"/>
      <c r="H39" s="6"/>
      <c r="I39" s="6"/>
    </row>
    <row r="40" spans="1:10" s="3" customFormat="1" x14ac:dyDescent="0.2">
      <c r="A40" s="8">
        <v>0</v>
      </c>
      <c r="B40" s="1" t="s">
        <v>11</v>
      </c>
      <c r="C40" s="9">
        <v>2000</v>
      </c>
      <c r="D40" s="6">
        <v>2000</v>
      </c>
      <c r="E40" s="6">
        <v>2000</v>
      </c>
      <c r="F40" s="13">
        <v>5650</v>
      </c>
      <c r="G40" s="13">
        <v>18150</v>
      </c>
      <c r="H40" s="13">
        <v>30650</v>
      </c>
      <c r="I40" s="6"/>
    </row>
    <row r="41" spans="1:10" s="3" customFormat="1" x14ac:dyDescent="0.2">
      <c r="A41" s="1" t="s">
        <v>12</v>
      </c>
      <c r="B41" s="10">
        <v>500</v>
      </c>
      <c r="C41" s="1" t="s">
        <v>13</v>
      </c>
      <c r="D41" s="6"/>
      <c r="E41" s="6"/>
      <c r="F41" s="6">
        <f>F38-(E40-B41)</f>
        <v>3650</v>
      </c>
      <c r="G41" s="6">
        <v>12500</v>
      </c>
      <c r="H41" s="6">
        <v>12500</v>
      </c>
      <c r="I41" s="6"/>
      <c r="J41" s="30">
        <f>(A36*D37*60)/B42</f>
        <v>19384.615384615383</v>
      </c>
    </row>
    <row r="42" spans="1:10" s="3" customFormat="1" x14ac:dyDescent="0.2">
      <c r="A42" s="1" t="s">
        <v>14</v>
      </c>
      <c r="B42" s="11">
        <v>0.13</v>
      </c>
      <c r="C42" s="1" t="s">
        <v>15</v>
      </c>
      <c r="D42" s="6"/>
      <c r="E42" s="6"/>
      <c r="F42" s="6">
        <v>16150</v>
      </c>
      <c r="G42" s="6">
        <v>12500</v>
      </c>
      <c r="H42" s="6"/>
      <c r="I42" s="6"/>
      <c r="J42" s="12">
        <f>SUM(D42:I42)</f>
        <v>28650</v>
      </c>
    </row>
    <row r="43" spans="1:10" s="3" customFormat="1" x14ac:dyDescent="0.2">
      <c r="A43" s="26">
        <v>2</v>
      </c>
      <c r="B43" s="26"/>
      <c r="C43" s="26"/>
      <c r="D43" s="1" t="s">
        <v>0</v>
      </c>
      <c r="E43" s="1" t="s">
        <v>1</v>
      </c>
      <c r="F43" s="1" t="s">
        <v>2</v>
      </c>
      <c r="G43" s="1" t="s">
        <v>3</v>
      </c>
      <c r="H43" s="1" t="s">
        <v>4</v>
      </c>
      <c r="I43" s="1" t="s">
        <v>5</v>
      </c>
    </row>
    <row r="44" spans="1:10" s="3" customFormat="1" x14ac:dyDescent="0.2">
      <c r="A44" s="25" t="s">
        <v>21</v>
      </c>
      <c r="B44" s="25"/>
      <c r="C44" s="14"/>
      <c r="D44" s="2">
        <v>21</v>
      </c>
      <c r="E44" s="2">
        <f>D44+21</f>
        <v>42</v>
      </c>
      <c r="F44" s="2">
        <f>E44+21</f>
        <v>63</v>
      </c>
      <c r="G44" s="2">
        <f>F44+21</f>
        <v>84</v>
      </c>
      <c r="H44" s="2">
        <f>G44+21</f>
        <v>105</v>
      </c>
      <c r="I44" s="2">
        <f>H44+10</f>
        <v>115</v>
      </c>
    </row>
    <row r="45" spans="1:10" s="3" customFormat="1" x14ac:dyDescent="0.2">
      <c r="A45" s="4" t="s">
        <v>7</v>
      </c>
      <c r="B45" s="5">
        <v>100</v>
      </c>
      <c r="C45" s="4" t="s">
        <v>8</v>
      </c>
      <c r="D45" s="6"/>
      <c r="E45" s="6"/>
      <c r="F45" s="6">
        <v>5150</v>
      </c>
      <c r="G45" s="6">
        <v>12500</v>
      </c>
      <c r="H45" s="6">
        <v>12500</v>
      </c>
      <c r="I45" s="6"/>
    </row>
    <row r="46" spans="1:10" s="3" customFormat="1" x14ac:dyDescent="0.2">
      <c r="A46" s="1" t="s">
        <v>9</v>
      </c>
      <c r="B46" s="7">
        <f>(((J49*B49)+A47)/60)/(D44*A43)</f>
        <v>0.2986111111111111</v>
      </c>
      <c r="C46" s="1" t="s">
        <v>10</v>
      </c>
      <c r="D46" s="6">
        <v>12000</v>
      </c>
      <c r="E46" s="6"/>
      <c r="F46" s="6"/>
      <c r="G46" s="6"/>
      <c r="H46" s="6"/>
      <c r="I46" s="6"/>
    </row>
    <row r="47" spans="1:10" s="3" customFormat="1" x14ac:dyDescent="0.2">
      <c r="A47" s="8">
        <v>0</v>
      </c>
      <c r="B47" s="1" t="s">
        <v>11</v>
      </c>
      <c r="C47" s="9">
        <v>4000</v>
      </c>
      <c r="D47" s="6">
        <v>16000</v>
      </c>
      <c r="E47" s="6">
        <v>16000</v>
      </c>
      <c r="F47" s="6">
        <v>16000</v>
      </c>
      <c r="G47" s="6"/>
      <c r="H47" s="6"/>
      <c r="I47" s="6"/>
    </row>
    <row r="48" spans="1:10" s="3" customFormat="1" x14ac:dyDescent="0.2">
      <c r="A48" s="1" t="s">
        <v>12</v>
      </c>
      <c r="B48" s="10">
        <v>500</v>
      </c>
      <c r="C48" s="1" t="s">
        <v>13</v>
      </c>
      <c r="D48" s="6"/>
      <c r="E48" s="6"/>
      <c r="F48" s="6"/>
      <c r="G48" s="32">
        <f>G45-(F47-F45-B48)</f>
        <v>2150</v>
      </c>
      <c r="H48" s="6"/>
      <c r="I48" s="6"/>
    </row>
    <row r="49" spans="1:10" s="3" customFormat="1" x14ac:dyDescent="0.2">
      <c r="A49" s="1" t="s">
        <v>14</v>
      </c>
      <c r="B49" s="11">
        <v>0.35</v>
      </c>
      <c r="C49" s="1" t="s">
        <v>15</v>
      </c>
      <c r="D49" s="6"/>
      <c r="E49" s="6"/>
      <c r="F49" s="6"/>
      <c r="G49" s="6">
        <v>2150</v>
      </c>
      <c r="H49" s="6"/>
      <c r="I49" s="6"/>
      <c r="J49" s="12">
        <f>SUM(D49:I49)</f>
        <v>2150</v>
      </c>
    </row>
    <row r="50" spans="1:10" s="3" customFormat="1" x14ac:dyDescent="0.2">
      <c r="A50" s="26">
        <v>2</v>
      </c>
      <c r="B50" s="26"/>
      <c r="C50" s="26"/>
      <c r="D50" s="1" t="s">
        <v>0</v>
      </c>
      <c r="E50" s="1" t="s">
        <v>1</v>
      </c>
      <c r="F50" s="1" t="s">
        <v>2</v>
      </c>
      <c r="G50" s="1" t="s">
        <v>3</v>
      </c>
      <c r="H50" s="1" t="s">
        <v>4</v>
      </c>
      <c r="I50" s="1" t="s">
        <v>5</v>
      </c>
    </row>
    <row r="51" spans="1:10" s="3" customFormat="1" x14ac:dyDescent="0.2">
      <c r="A51" s="25" t="s">
        <v>22</v>
      </c>
      <c r="B51" s="25"/>
      <c r="C51" s="20">
        <v>6</v>
      </c>
      <c r="D51" s="2">
        <v>21</v>
      </c>
      <c r="E51" s="2">
        <f>D51+21</f>
        <v>42</v>
      </c>
      <c r="F51" s="2">
        <f>E51+21</f>
        <v>63</v>
      </c>
      <c r="G51" s="2">
        <f>F51+21</f>
        <v>84</v>
      </c>
      <c r="H51" s="2">
        <f>G51+21</f>
        <v>105</v>
      </c>
      <c r="I51" s="2">
        <f>H51+10</f>
        <v>115</v>
      </c>
    </row>
    <row r="52" spans="1:10" s="3" customFormat="1" x14ac:dyDescent="0.2">
      <c r="A52" s="4" t="s">
        <v>7</v>
      </c>
      <c r="B52" s="5" t="s">
        <v>23</v>
      </c>
      <c r="C52" s="4" t="s">
        <v>8</v>
      </c>
      <c r="D52" s="15"/>
      <c r="E52" s="15"/>
      <c r="F52" s="15">
        <f>F35</f>
        <v>1900</v>
      </c>
      <c r="G52" s="15">
        <f>G35</f>
        <v>2100</v>
      </c>
      <c r="H52" s="15"/>
      <c r="I52" s="15"/>
    </row>
    <row r="53" spans="1:10" s="3" customFormat="1" x14ac:dyDescent="0.2">
      <c r="A53" s="1" t="s">
        <v>9</v>
      </c>
      <c r="B53" s="7">
        <f>(((J56*B56)+A54)/60)/(D51*A50)</f>
        <v>0.58809523809523812</v>
      </c>
      <c r="C53" s="1" t="s">
        <v>10</v>
      </c>
      <c r="D53" s="15"/>
      <c r="E53" s="15"/>
      <c r="F53" s="15"/>
      <c r="G53" s="15"/>
      <c r="H53" s="15"/>
      <c r="I53" s="15"/>
    </row>
    <row r="54" spans="1:10" s="3" customFormat="1" x14ac:dyDescent="0.2">
      <c r="A54" s="8">
        <v>0</v>
      </c>
      <c r="B54" s="1" t="s">
        <v>11</v>
      </c>
      <c r="C54" s="9">
        <v>2500</v>
      </c>
      <c r="D54" s="15">
        <v>2500</v>
      </c>
      <c r="E54" s="15">
        <v>2500</v>
      </c>
      <c r="F54" s="15">
        <v>2500</v>
      </c>
      <c r="G54" s="15">
        <v>4400</v>
      </c>
      <c r="H54" s="15"/>
      <c r="I54" s="15"/>
    </row>
    <row r="55" spans="1:10" s="3" customFormat="1" x14ac:dyDescent="0.2">
      <c r="A55" s="1" t="s">
        <v>12</v>
      </c>
      <c r="B55" s="16">
        <v>400</v>
      </c>
      <c r="C55" s="1" t="s">
        <v>13</v>
      </c>
      <c r="D55" s="15"/>
      <c r="E55" s="15"/>
      <c r="F55" s="15"/>
      <c r="G55" s="15">
        <v>1900</v>
      </c>
      <c r="H55" s="15"/>
      <c r="I55" s="15"/>
    </row>
    <row r="56" spans="1:10" s="3" customFormat="1" x14ac:dyDescent="0.2">
      <c r="A56" s="1" t="s">
        <v>14</v>
      </c>
      <c r="B56" s="11">
        <v>0.78</v>
      </c>
      <c r="C56" s="1" t="s">
        <v>15</v>
      </c>
      <c r="D56" s="15"/>
      <c r="E56" s="15">
        <v>1900</v>
      </c>
      <c r="F56" s="15"/>
      <c r="G56" s="15"/>
      <c r="H56" s="15"/>
      <c r="I56" s="15"/>
      <c r="J56" s="12">
        <f>SUM(D56:I56)</f>
        <v>1900</v>
      </c>
    </row>
    <row r="57" spans="1:10" s="3" customFormat="1" x14ac:dyDescent="0.2"/>
    <row r="58" spans="1:10" s="3" customFormat="1" x14ac:dyDescent="0.2">
      <c r="D58" s="17" t="s">
        <v>24</v>
      </c>
      <c r="E58" s="18">
        <f>C51*J35</f>
        <v>24000</v>
      </c>
    </row>
    <row r="59" spans="1:10" s="3" customFormat="1" x14ac:dyDescent="0.2"/>
    <row r="60" spans="1:10" s="3" customFormat="1" x14ac:dyDescent="0.2"/>
    <row r="61" spans="1:10" s="3" customFormat="1" x14ac:dyDescent="0.2"/>
    <row r="62" spans="1:10" s="3" customFormat="1" x14ac:dyDescent="0.2"/>
    <row r="63" spans="1:10" s="3" customFormat="1" x14ac:dyDescent="0.2"/>
    <row r="64" spans="1:10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</sheetData>
  <mergeCells count="16">
    <mergeCell ref="A16:B16"/>
    <mergeCell ref="A1:C1"/>
    <mergeCell ref="A2:B2"/>
    <mergeCell ref="A8:C8"/>
    <mergeCell ref="A9:B9"/>
    <mergeCell ref="A15:C15"/>
    <mergeCell ref="A43:C43"/>
    <mergeCell ref="A44:B44"/>
    <mergeCell ref="A50:C50"/>
    <mergeCell ref="A51:B51"/>
    <mergeCell ref="A22:C22"/>
    <mergeCell ref="A23:B23"/>
    <mergeCell ref="A29:C29"/>
    <mergeCell ref="A30:B30"/>
    <mergeCell ref="A36:C36"/>
    <mergeCell ref="A37:B37"/>
  </mergeCells>
  <pageMargins left="0.78749999999999998" right="0.78749999999999998" top="0.98402777777777795" bottom="0.98402777777777795" header="0.51180555555555496" footer="0.51180555555555496"/>
  <pageSetup scale="95" firstPageNumber="0" orientation="portrait" horizontalDpi="300" verticalDpi="300" r:id="rId1"/>
  <colBreaks count="1" manualBreakCount="1">
    <brk id="7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I60"/>
  <sheetViews>
    <sheetView showGridLines="0" zoomScale="140" zoomScaleNormal="140" workbookViewId="0"/>
  </sheetViews>
  <sheetFormatPr defaultColWidth="11.5703125" defaultRowHeight="12.75" x14ac:dyDescent="0.2"/>
  <cols>
    <col min="1" max="1" width="2.42578125" customWidth="1"/>
    <col min="2" max="2" width="12.140625" customWidth="1"/>
    <col min="3" max="3" width="28.85546875" customWidth="1"/>
    <col min="4" max="4" width="13.140625" customWidth="1"/>
    <col min="5" max="5" width="21" customWidth="1"/>
    <col min="6" max="6" width="17.5703125" customWidth="1"/>
    <col min="7" max="7" width="20.28515625" customWidth="1"/>
  </cols>
  <sheetData>
    <row r="1" spans="1:61" x14ac:dyDescent="0.2">
      <c r="A1" s="19"/>
      <c r="B1" s="19"/>
      <c r="C1" s="19"/>
      <c r="D1" s="19"/>
      <c r="E1" s="23">
        <f>LARGE(E4:E8,1)</f>
        <v>2.4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</row>
    <row r="2" spans="1:61" x14ac:dyDescent="0.2">
      <c r="A2" s="19"/>
      <c r="B2" s="28" t="s">
        <v>25</v>
      </c>
      <c r="C2" s="28"/>
      <c r="D2" s="28"/>
      <c r="E2" s="28" t="s">
        <v>26</v>
      </c>
      <c r="F2" s="28"/>
      <c r="G2" s="28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</row>
    <row r="3" spans="1:61" ht="15" x14ac:dyDescent="0.2">
      <c r="A3" s="19"/>
      <c r="B3" s="24" t="s">
        <v>27</v>
      </c>
      <c r="C3" s="24" t="s">
        <v>28</v>
      </c>
      <c r="D3" s="24" t="s">
        <v>29</v>
      </c>
      <c r="E3" s="24" t="s">
        <v>30</v>
      </c>
      <c r="F3" s="24" t="s">
        <v>31</v>
      </c>
      <c r="G3" s="24" t="s">
        <v>32</v>
      </c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</row>
    <row r="4" spans="1:61" ht="15" x14ac:dyDescent="0.2">
      <c r="A4" s="19"/>
      <c r="B4" s="24">
        <v>10</v>
      </c>
      <c r="C4" s="24" t="s">
        <v>33</v>
      </c>
      <c r="D4" s="24" t="s">
        <v>34</v>
      </c>
      <c r="E4" s="24">
        <v>2.4</v>
      </c>
      <c r="F4" s="24">
        <v>10</v>
      </c>
      <c r="G4" s="24">
        <v>4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</row>
    <row r="5" spans="1:61" ht="15" x14ac:dyDescent="0.2">
      <c r="A5" s="19"/>
      <c r="B5" s="24">
        <v>20</v>
      </c>
      <c r="C5" s="24" t="s">
        <v>35</v>
      </c>
      <c r="D5" s="24" t="s">
        <v>36</v>
      </c>
      <c r="E5" s="24">
        <v>2.1</v>
      </c>
      <c r="F5" s="24">
        <v>20</v>
      </c>
      <c r="G5" s="24">
        <v>4</v>
      </c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</row>
    <row r="6" spans="1:61" ht="15" x14ac:dyDescent="0.2">
      <c r="A6" s="19"/>
      <c r="B6" s="24">
        <v>30</v>
      </c>
      <c r="C6" s="24" t="s">
        <v>37</v>
      </c>
      <c r="D6" s="24" t="s">
        <v>38</v>
      </c>
      <c r="E6" s="24">
        <v>1.8</v>
      </c>
      <c r="F6" s="24">
        <v>30</v>
      </c>
      <c r="G6" s="24">
        <v>3</v>
      </c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</row>
    <row r="7" spans="1:61" ht="15" x14ac:dyDescent="0.2">
      <c r="A7" s="19"/>
      <c r="B7" s="24">
        <v>40</v>
      </c>
      <c r="C7" s="24" t="s">
        <v>39</v>
      </c>
      <c r="D7" s="24" t="s">
        <v>40</v>
      </c>
      <c r="E7" s="24">
        <v>2</v>
      </c>
      <c r="F7" s="24">
        <v>18</v>
      </c>
      <c r="G7" s="24">
        <v>3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</row>
    <row r="8" spans="1:61" ht="15" x14ac:dyDescent="0.2">
      <c r="A8" s="19"/>
      <c r="B8" s="24">
        <v>50</v>
      </c>
      <c r="C8" s="24" t="s">
        <v>41</v>
      </c>
      <c r="D8" s="24" t="s">
        <v>42</v>
      </c>
      <c r="E8" s="24">
        <v>1.7</v>
      </c>
      <c r="F8" s="24">
        <v>35</v>
      </c>
      <c r="G8" s="24">
        <v>2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</row>
    <row r="9" spans="1:61" x14ac:dyDescent="0.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</row>
    <row r="10" spans="1:61" x14ac:dyDescent="0.2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</row>
    <row r="11" spans="1:61" x14ac:dyDescent="0.2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</row>
    <row r="12" spans="1:61" x14ac:dyDescent="0.2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</row>
    <row r="13" spans="1:61" x14ac:dyDescent="0.2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</row>
    <row r="14" spans="1:61" x14ac:dyDescent="0.2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</row>
    <row r="15" spans="1:61" x14ac:dyDescent="0.2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</row>
    <row r="16" spans="1:61" x14ac:dyDescent="0.2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</row>
    <row r="17" spans="1:61" x14ac:dyDescent="0.2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</row>
    <row r="18" spans="1:6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</row>
    <row r="19" spans="1:61" x14ac:dyDescent="0.2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</row>
    <row r="20" spans="1:61" x14ac:dyDescent="0.2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</row>
    <row r="21" spans="1:61" x14ac:dyDescent="0.2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</row>
    <row r="22" spans="1:61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</row>
    <row r="23" spans="1:61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</row>
    <row r="24" spans="1:61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</row>
    <row r="25" spans="1:61" x14ac:dyDescent="0.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</row>
    <row r="26" spans="1:61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</row>
    <row r="27" spans="1:61" x14ac:dyDescent="0.2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</row>
    <row r="28" spans="1:61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</row>
    <row r="29" spans="1:61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</row>
    <row r="30" spans="1:61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</row>
    <row r="31" spans="1:61" x14ac:dyDescent="0.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</row>
    <row r="32" spans="1:61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</row>
    <row r="33" spans="1:61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</row>
    <row r="34" spans="1:61" x14ac:dyDescent="0.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</row>
    <row r="35" spans="1:6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</row>
    <row r="36" spans="1:61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</row>
    <row r="37" spans="1:61" x14ac:dyDescent="0.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</row>
    <row r="38" spans="1:61" x14ac:dyDescent="0.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</row>
    <row r="39" spans="1:61" x14ac:dyDescent="0.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</row>
    <row r="40" spans="1:61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</row>
    <row r="41" spans="1:61" x14ac:dyDescent="0.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</row>
    <row r="42" spans="1:61" x14ac:dyDescent="0.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</row>
    <row r="43" spans="1:61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</row>
    <row r="44" spans="1:61" x14ac:dyDescent="0.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</row>
    <row r="45" spans="1:61" x14ac:dyDescent="0.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</row>
    <row r="46" spans="1:61" x14ac:dyDescent="0.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</row>
    <row r="47" spans="1:61" x14ac:dyDescent="0.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</row>
    <row r="48" spans="1:61" x14ac:dyDescent="0.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</row>
    <row r="49" spans="1:61" x14ac:dyDescent="0.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</row>
    <row r="50" spans="1:61" x14ac:dyDescent="0.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</row>
    <row r="51" spans="1:61" x14ac:dyDescent="0.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</row>
    <row r="52" spans="1:6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</row>
    <row r="53" spans="1:61" x14ac:dyDescent="0.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</row>
    <row r="54" spans="1:61" x14ac:dyDescent="0.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</row>
    <row r="55" spans="1:61" x14ac:dyDescent="0.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</row>
    <row r="56" spans="1:61" x14ac:dyDescent="0.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</row>
    <row r="57" spans="1:61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</row>
    <row r="58" spans="1:61" x14ac:dyDescent="0.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</row>
    <row r="59" spans="1:61" x14ac:dyDescent="0.2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</row>
    <row r="60" spans="1:61" x14ac:dyDescent="0.2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</row>
  </sheetData>
  <mergeCells count="2">
    <mergeCell ref="B2:D2"/>
    <mergeCell ref="E2:G2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G8"/>
  <sheetViews>
    <sheetView showGridLines="0" zoomScale="140" zoomScaleNormal="140" workbookViewId="0"/>
  </sheetViews>
  <sheetFormatPr defaultColWidth="11.5703125" defaultRowHeight="12.75" x14ac:dyDescent="0.2"/>
  <cols>
    <col min="1" max="1" width="3" customWidth="1"/>
    <col min="3" max="3" width="39.42578125" customWidth="1"/>
    <col min="4" max="4" width="12.7109375" customWidth="1"/>
    <col min="5" max="5" width="12.28515625" customWidth="1"/>
    <col min="6" max="6" width="17.140625" customWidth="1"/>
    <col min="7" max="7" width="21.42578125" customWidth="1"/>
  </cols>
  <sheetData>
    <row r="1" spans="2:7" x14ac:dyDescent="0.2">
      <c r="E1" s="23">
        <f>LARGE(E3:E7,1)</f>
        <v>0.7</v>
      </c>
    </row>
    <row r="2" spans="2:7" ht="30" x14ac:dyDescent="0.2">
      <c r="B2" s="22" t="s">
        <v>27</v>
      </c>
      <c r="C2" s="22" t="s">
        <v>28</v>
      </c>
      <c r="D2" s="22" t="s">
        <v>29</v>
      </c>
      <c r="E2" s="22" t="s">
        <v>30</v>
      </c>
      <c r="F2" s="22" t="s">
        <v>31</v>
      </c>
      <c r="G2" s="22" t="s">
        <v>32</v>
      </c>
    </row>
    <row r="3" spans="2:7" ht="30" x14ac:dyDescent="0.2">
      <c r="B3" s="22">
        <v>10</v>
      </c>
      <c r="C3" s="22" t="s">
        <v>43</v>
      </c>
      <c r="D3" s="22" t="s">
        <v>44</v>
      </c>
      <c r="E3" s="22">
        <v>0.5</v>
      </c>
      <c r="F3" s="22">
        <v>30</v>
      </c>
      <c r="G3" s="22">
        <v>7</v>
      </c>
    </row>
    <row r="4" spans="2:7" ht="30" x14ac:dyDescent="0.2">
      <c r="B4" s="22">
        <v>20</v>
      </c>
      <c r="C4" s="22" t="s">
        <v>45</v>
      </c>
      <c r="D4" s="22" t="s">
        <v>44</v>
      </c>
      <c r="E4" s="22">
        <v>0.4</v>
      </c>
      <c r="F4" s="22" t="s">
        <v>46</v>
      </c>
      <c r="G4" s="22">
        <v>7</v>
      </c>
    </row>
    <row r="5" spans="2:7" ht="30" x14ac:dyDescent="0.2">
      <c r="B5" s="22">
        <v>30</v>
      </c>
      <c r="C5" s="22" t="s">
        <v>47</v>
      </c>
      <c r="D5" s="22" t="s">
        <v>44</v>
      </c>
      <c r="E5" s="22">
        <v>0.6</v>
      </c>
      <c r="F5" s="22" t="s">
        <v>46</v>
      </c>
      <c r="G5" s="22">
        <v>7</v>
      </c>
    </row>
    <row r="6" spans="2:7" ht="45" x14ac:dyDescent="0.2">
      <c r="B6" s="22">
        <v>40</v>
      </c>
      <c r="C6" s="22" t="s">
        <v>48</v>
      </c>
      <c r="D6" s="22" t="s">
        <v>44</v>
      </c>
      <c r="E6" s="22">
        <v>0.25</v>
      </c>
      <c r="F6" s="22" t="s">
        <v>46</v>
      </c>
      <c r="G6" s="22">
        <v>7</v>
      </c>
    </row>
    <row r="7" spans="2:7" ht="30" x14ac:dyDescent="0.2">
      <c r="B7" s="22">
        <v>50</v>
      </c>
      <c r="C7" s="22" t="s">
        <v>49</v>
      </c>
      <c r="D7" s="22" t="s">
        <v>44</v>
      </c>
      <c r="E7" s="22">
        <v>0.7</v>
      </c>
      <c r="F7" s="22" t="s">
        <v>46</v>
      </c>
      <c r="G7" s="22">
        <v>7</v>
      </c>
    </row>
    <row r="8" spans="2:7" ht="5.25" customHeight="1" x14ac:dyDescent="0.2">
      <c r="B8" s="19"/>
      <c r="C8" s="19"/>
      <c r="D8" s="19"/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MRP_1</vt:lpstr>
      <vt:lpstr>MRP_2</vt:lpstr>
      <vt:lpstr>Processo_Aro</vt:lpstr>
      <vt:lpstr>Montagem_Bomba</vt:lpstr>
    </vt:vector>
  </TitlesOfParts>
  <Company>UNIARA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XYZ</dc:creator>
  <cp:lastModifiedBy>Sala</cp:lastModifiedBy>
  <cp:revision>12</cp:revision>
  <cp:lastPrinted>2000-12-28T23:27:09Z</cp:lastPrinted>
  <dcterms:created xsi:type="dcterms:W3CDTF">2000-12-20T08:53:20Z</dcterms:created>
  <dcterms:modified xsi:type="dcterms:W3CDTF">2023-04-14T14:43:19Z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UNIARA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