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embeddings/oleObject2.bin" ContentType="application/vnd.openxmlformats-officedocument.oleObject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55219\Desktop\&amp; FEA\&amp;&amp;&amp; Aulas\Aula07\"/>
    </mc:Choice>
  </mc:AlternateContent>
  <xr:revisionPtr revIDLastSave="0" documentId="13_ncr:1_{02FFB1BA-7574-4D26-9DB1-89F53E7FB426}" xr6:coauthVersionLast="47" xr6:coauthVersionMax="47" xr10:uidLastSave="{00000000-0000-0000-0000-000000000000}"/>
  <bookViews>
    <workbookView xWindow="-23136" yWindow="-3540" windowWidth="23232" windowHeight="12432" tabRatio="911" activeTab="2" xr2:uid="{00000000-000D-0000-FFFF-FFFF00000000}"/>
  </bookViews>
  <sheets>
    <sheet name="Distrib. Binomial" sheetId="41" r:id="rId1"/>
    <sheet name="Distrib. de Poisson" sheetId="40" r:id="rId2"/>
    <sheet name="Dist. Normal 01a" sheetId="34" r:id="rId3"/>
    <sheet name="Dist. Normal 02" sheetId="44" r:id="rId4"/>
    <sheet name="Dist. Normal 03" sheetId="42" r:id="rId5"/>
    <sheet name="Distrib. Normal - Padronização" sheetId="39" state="hidden" r:id="rId6"/>
    <sheet name="Dados Auxiliares" sheetId="36" state="hidden" r:id="rId7"/>
  </sheets>
  <externalReferences>
    <externalReference r:id="rId8"/>
  </externalReferences>
  <definedNames>
    <definedName name="alfa">#REF!</definedName>
    <definedName name="alfaT">'[1]Dist. t-Student'!$N$6</definedName>
    <definedName name="_xlnm.Print_Area" localSheetId="4">'Dist. Normal 03'!$A$1:$Q$26</definedName>
    <definedName name="_xlnm.Print_Area" localSheetId="5">'Distrib. Normal - Padronização'!$A$1:$P$32</definedName>
    <definedName name="Dados" localSheetId="3">'[1]Dados Auxiliares'!#REF!</definedName>
    <definedName name="Dados">'Dados Auxiliares'!#REF!</definedName>
    <definedName name="Dados1" localSheetId="3">#REF!</definedName>
    <definedName name="Dados1">#REF!</definedName>
    <definedName name="Dados2" localSheetId="3">#REF!</definedName>
    <definedName name="Dados2">#REF!</definedName>
    <definedName name="Dados3" localSheetId="3">#REF!</definedName>
    <definedName name="Dados3">#REF!</definedName>
    <definedName name="desvio">#REF!</definedName>
    <definedName name="gl">'[1]Dist. t-Student'!$N$9</definedName>
    <definedName name="média">#REF!</definedName>
    <definedName name="solver_adj" localSheetId="0" hidden="1">'Distrib. Binomial'!$C$10:$C$11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'Distrib. Binomial'!$C$10</definedName>
    <definedName name="solver_lhs2" localSheetId="0" hidden="1">'Distrib. Binomial'!$C$11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'Distrib. Binomial'!$G$16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20</definedName>
    <definedName name="solver_rhs2" localSheetId="0" hidden="1">0.75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4" l="1"/>
  <c r="H6" i="42"/>
  <c r="H3" i="42"/>
  <c r="H2" i="42"/>
  <c r="C17" i="42" s="1"/>
  <c r="C11" i="41"/>
  <c r="E8" i="39"/>
  <c r="E5" i="39"/>
  <c r="E6" i="39"/>
  <c r="F7" i="34"/>
  <c r="F9" i="34"/>
  <c r="F10" i="34"/>
  <c r="F6" i="34"/>
  <c r="C13" i="41"/>
  <c r="I6" i="41" s="1"/>
  <c r="C10" i="41"/>
  <c r="C9" i="40"/>
  <c r="T12" i="36" s="1"/>
  <c r="C11" i="40"/>
  <c r="D41" i="39"/>
  <c r="E41" i="39"/>
  <c r="F41" i="39"/>
  <c r="G41" i="39"/>
  <c r="H41" i="39"/>
  <c r="I41" i="39"/>
  <c r="J41" i="39"/>
  <c r="K41" i="39"/>
  <c r="L41" i="39"/>
  <c r="M41" i="39"/>
  <c r="D42" i="39"/>
  <c r="E42" i="39"/>
  <c r="F42" i="39"/>
  <c r="G42" i="39"/>
  <c r="H42" i="39"/>
  <c r="I42" i="39"/>
  <c r="J42" i="39"/>
  <c r="K42" i="39"/>
  <c r="L42" i="39"/>
  <c r="M42" i="39"/>
  <c r="D43" i="39"/>
  <c r="E43" i="39"/>
  <c r="F43" i="39"/>
  <c r="G43" i="39"/>
  <c r="H43" i="39"/>
  <c r="I43" i="39"/>
  <c r="J43" i="39"/>
  <c r="K43" i="39"/>
  <c r="L43" i="39"/>
  <c r="M43" i="39"/>
  <c r="D44" i="39"/>
  <c r="E44" i="39"/>
  <c r="F44" i="39"/>
  <c r="G44" i="39"/>
  <c r="H44" i="39"/>
  <c r="I44" i="39"/>
  <c r="J44" i="39"/>
  <c r="K44" i="39"/>
  <c r="L44" i="39"/>
  <c r="M44" i="39"/>
  <c r="D45" i="39"/>
  <c r="E45" i="39"/>
  <c r="F45" i="39"/>
  <c r="G45" i="39"/>
  <c r="H45" i="39"/>
  <c r="I45" i="39"/>
  <c r="J45" i="39"/>
  <c r="K45" i="39"/>
  <c r="L45" i="39"/>
  <c r="M45" i="39"/>
  <c r="D46" i="39"/>
  <c r="E46" i="39"/>
  <c r="F46" i="39"/>
  <c r="G46" i="39"/>
  <c r="H46" i="39"/>
  <c r="I46" i="39"/>
  <c r="J46" i="39"/>
  <c r="K46" i="39"/>
  <c r="L46" i="39"/>
  <c r="M46" i="39"/>
  <c r="D47" i="39"/>
  <c r="E47" i="39"/>
  <c r="F47" i="39"/>
  <c r="G47" i="39"/>
  <c r="H47" i="39"/>
  <c r="I47" i="39"/>
  <c r="J47" i="39"/>
  <c r="K47" i="39"/>
  <c r="L47" i="39"/>
  <c r="M47" i="39"/>
  <c r="D48" i="39"/>
  <c r="E48" i="39"/>
  <c r="F48" i="39"/>
  <c r="G48" i="39"/>
  <c r="H48" i="39"/>
  <c r="I48" i="39"/>
  <c r="J48" i="39"/>
  <c r="K48" i="39"/>
  <c r="L48" i="39"/>
  <c r="M48" i="39"/>
  <c r="D49" i="39"/>
  <c r="E49" i="39"/>
  <c r="F49" i="39"/>
  <c r="G49" i="39"/>
  <c r="H49" i="39"/>
  <c r="I49" i="39"/>
  <c r="J49" i="39"/>
  <c r="K49" i="39"/>
  <c r="L49" i="39"/>
  <c r="M49" i="39"/>
  <c r="D50" i="39"/>
  <c r="E50" i="39"/>
  <c r="F50" i="39"/>
  <c r="G50" i="39"/>
  <c r="H50" i="39"/>
  <c r="I50" i="39"/>
  <c r="J50" i="39"/>
  <c r="K50" i="39"/>
  <c r="L50" i="39"/>
  <c r="M50" i="39"/>
  <c r="D51" i="39"/>
  <c r="E51" i="39"/>
  <c r="F51" i="39"/>
  <c r="G51" i="39"/>
  <c r="H51" i="39"/>
  <c r="I51" i="39"/>
  <c r="J51" i="39"/>
  <c r="K51" i="39"/>
  <c r="L51" i="39"/>
  <c r="M51" i="39"/>
  <c r="D52" i="39"/>
  <c r="E52" i="39"/>
  <c r="F52" i="39"/>
  <c r="G52" i="39"/>
  <c r="H52" i="39"/>
  <c r="I52" i="39"/>
  <c r="J52" i="39"/>
  <c r="K52" i="39"/>
  <c r="L52" i="39"/>
  <c r="M52" i="39"/>
  <c r="D22" i="39"/>
  <c r="E22" i="39"/>
  <c r="F22" i="39"/>
  <c r="G22" i="39"/>
  <c r="H22" i="39"/>
  <c r="I22" i="39"/>
  <c r="J22" i="39"/>
  <c r="K22" i="39"/>
  <c r="L22" i="39"/>
  <c r="M22" i="39"/>
  <c r="D23" i="39"/>
  <c r="E23" i="39"/>
  <c r="F23" i="39"/>
  <c r="G23" i="39"/>
  <c r="H23" i="39"/>
  <c r="I23" i="39"/>
  <c r="J23" i="39"/>
  <c r="K23" i="39"/>
  <c r="L23" i="39"/>
  <c r="M23" i="39"/>
  <c r="D24" i="39"/>
  <c r="E24" i="39"/>
  <c r="F24" i="39"/>
  <c r="G24" i="39"/>
  <c r="H24" i="39"/>
  <c r="I24" i="39"/>
  <c r="J24" i="39"/>
  <c r="K24" i="39"/>
  <c r="L24" i="39"/>
  <c r="M24" i="39"/>
  <c r="D25" i="39"/>
  <c r="E25" i="39"/>
  <c r="F25" i="39"/>
  <c r="G25" i="39"/>
  <c r="H25" i="39"/>
  <c r="I25" i="39"/>
  <c r="J25" i="39"/>
  <c r="K25" i="39"/>
  <c r="L25" i="39"/>
  <c r="M25" i="39"/>
  <c r="D26" i="39"/>
  <c r="E26" i="39"/>
  <c r="F26" i="39"/>
  <c r="G26" i="39"/>
  <c r="H26" i="39"/>
  <c r="I26" i="39"/>
  <c r="J26" i="39"/>
  <c r="K26" i="39"/>
  <c r="L26" i="39"/>
  <c r="M26" i="39"/>
  <c r="D27" i="39"/>
  <c r="E27" i="39"/>
  <c r="F27" i="39"/>
  <c r="G27" i="39"/>
  <c r="H27" i="39"/>
  <c r="I27" i="39"/>
  <c r="J27" i="39"/>
  <c r="K27" i="39"/>
  <c r="L27" i="39"/>
  <c r="M27" i="39"/>
  <c r="D28" i="39"/>
  <c r="E28" i="39"/>
  <c r="F28" i="39"/>
  <c r="G28" i="39"/>
  <c r="H28" i="39"/>
  <c r="I28" i="39"/>
  <c r="J28" i="39"/>
  <c r="K28" i="39"/>
  <c r="L28" i="39"/>
  <c r="M28" i="39"/>
  <c r="D29" i="39"/>
  <c r="E29" i="39"/>
  <c r="F29" i="39"/>
  <c r="G29" i="39"/>
  <c r="H29" i="39"/>
  <c r="I29" i="39"/>
  <c r="J29" i="39"/>
  <c r="K29" i="39"/>
  <c r="L29" i="39"/>
  <c r="M29" i="39"/>
  <c r="D30" i="39"/>
  <c r="E30" i="39"/>
  <c r="F30" i="39"/>
  <c r="G30" i="39"/>
  <c r="H30" i="39"/>
  <c r="I30" i="39"/>
  <c r="J30" i="39"/>
  <c r="K30" i="39"/>
  <c r="L30" i="39"/>
  <c r="M30" i="39"/>
  <c r="D31" i="39"/>
  <c r="E31" i="39"/>
  <c r="F31" i="39"/>
  <c r="G31" i="39"/>
  <c r="H31" i="39"/>
  <c r="I31" i="39"/>
  <c r="J31" i="39"/>
  <c r="K31" i="39"/>
  <c r="L31" i="39"/>
  <c r="M31" i="39"/>
  <c r="D32" i="39"/>
  <c r="E32" i="39"/>
  <c r="F32" i="39"/>
  <c r="G32" i="39"/>
  <c r="H32" i="39"/>
  <c r="I32" i="39"/>
  <c r="J32" i="39"/>
  <c r="K32" i="39"/>
  <c r="L32" i="39"/>
  <c r="M32" i="39"/>
  <c r="D33" i="39"/>
  <c r="E33" i="39"/>
  <c r="F33" i="39"/>
  <c r="G33" i="39"/>
  <c r="H33" i="39"/>
  <c r="I33" i="39"/>
  <c r="J33" i="39"/>
  <c r="K33" i="39"/>
  <c r="L33" i="39"/>
  <c r="M33" i="39"/>
  <c r="D34" i="39"/>
  <c r="E34" i="39"/>
  <c r="F34" i="39"/>
  <c r="G34" i="39"/>
  <c r="H34" i="39"/>
  <c r="I34" i="39"/>
  <c r="J34" i="39"/>
  <c r="K34" i="39"/>
  <c r="L34" i="39"/>
  <c r="M34" i="39"/>
  <c r="D35" i="39"/>
  <c r="E35" i="39"/>
  <c r="F35" i="39"/>
  <c r="G35" i="39"/>
  <c r="H35" i="39"/>
  <c r="I35" i="39"/>
  <c r="J35" i="39"/>
  <c r="K35" i="39"/>
  <c r="L35" i="39"/>
  <c r="M35" i="39"/>
  <c r="D36" i="39"/>
  <c r="E36" i="39"/>
  <c r="F36" i="39"/>
  <c r="G36" i="39"/>
  <c r="H36" i="39"/>
  <c r="I36" i="39"/>
  <c r="J36" i="39"/>
  <c r="K36" i="39"/>
  <c r="L36" i="39"/>
  <c r="M36" i="39"/>
  <c r="D37" i="39"/>
  <c r="E37" i="39"/>
  <c r="F37" i="39"/>
  <c r="G37" i="39"/>
  <c r="H37" i="39"/>
  <c r="I37" i="39"/>
  <c r="J37" i="39"/>
  <c r="K37" i="39"/>
  <c r="L37" i="39"/>
  <c r="M37" i="39"/>
  <c r="D38" i="39"/>
  <c r="E38" i="39"/>
  <c r="F38" i="39"/>
  <c r="G38" i="39"/>
  <c r="H38" i="39"/>
  <c r="I38" i="39"/>
  <c r="J38" i="39"/>
  <c r="K38" i="39"/>
  <c r="L38" i="39"/>
  <c r="M38" i="39"/>
  <c r="D39" i="39"/>
  <c r="E39" i="39"/>
  <c r="F39" i="39"/>
  <c r="G39" i="39"/>
  <c r="H39" i="39"/>
  <c r="I39" i="39"/>
  <c r="J39" i="39"/>
  <c r="K39" i="39"/>
  <c r="L39" i="39"/>
  <c r="M39" i="39"/>
  <c r="D40" i="39"/>
  <c r="E40" i="39"/>
  <c r="F40" i="39"/>
  <c r="G40" i="39"/>
  <c r="H40" i="39"/>
  <c r="I40" i="39"/>
  <c r="J40" i="39"/>
  <c r="K40" i="39"/>
  <c r="L40" i="39"/>
  <c r="M40" i="39"/>
  <c r="E21" i="39"/>
  <c r="F21" i="39"/>
  <c r="G21" i="39"/>
  <c r="H21" i="39"/>
  <c r="I21" i="39"/>
  <c r="J21" i="39"/>
  <c r="K21" i="39"/>
  <c r="L21" i="39"/>
  <c r="M21" i="39"/>
  <c r="E19" i="39"/>
  <c r="F19" i="39"/>
  <c r="G19" i="39"/>
  <c r="H19" i="39"/>
  <c r="I19" i="39"/>
  <c r="J19" i="39"/>
  <c r="K19" i="39"/>
  <c r="L19" i="39"/>
  <c r="M19" i="39"/>
  <c r="E20" i="39"/>
  <c r="F20" i="39"/>
  <c r="G20" i="39"/>
  <c r="H20" i="39"/>
  <c r="I20" i="39"/>
  <c r="J20" i="39"/>
  <c r="K20" i="39"/>
  <c r="L20" i="39"/>
  <c r="M20" i="39"/>
  <c r="D20" i="39"/>
  <c r="D21" i="39"/>
  <c r="D19" i="39"/>
  <c r="M18" i="39"/>
  <c r="L18" i="39"/>
  <c r="K18" i="39"/>
  <c r="J18" i="39"/>
  <c r="I18" i="39"/>
  <c r="H18" i="39"/>
  <c r="G18" i="39"/>
  <c r="F18" i="39"/>
  <c r="E18" i="39"/>
  <c r="D18" i="39"/>
  <c r="M17" i="39"/>
  <c r="L17" i="39"/>
  <c r="K17" i="39"/>
  <c r="J17" i="39"/>
  <c r="I17" i="39"/>
  <c r="H17" i="39"/>
  <c r="G17" i="39"/>
  <c r="F17" i="39"/>
  <c r="E17" i="39"/>
  <c r="D17" i="39"/>
  <c r="M16" i="39"/>
  <c r="L16" i="39"/>
  <c r="K16" i="39"/>
  <c r="J16" i="39"/>
  <c r="I16" i="39"/>
  <c r="H16" i="39"/>
  <c r="G16" i="39"/>
  <c r="F16" i="39"/>
  <c r="E16" i="39"/>
  <c r="D16" i="39"/>
  <c r="M15" i="39"/>
  <c r="L15" i="39"/>
  <c r="K15" i="39"/>
  <c r="J15" i="39"/>
  <c r="I15" i="39"/>
  <c r="H15" i="39"/>
  <c r="G15" i="39"/>
  <c r="F15" i="39"/>
  <c r="E15" i="39"/>
  <c r="D15" i="39"/>
  <c r="M14" i="39"/>
  <c r="L14" i="39"/>
  <c r="K14" i="39"/>
  <c r="J14" i="39"/>
  <c r="I14" i="39"/>
  <c r="H14" i="39"/>
  <c r="G14" i="39"/>
  <c r="F14" i="39"/>
  <c r="E14" i="39"/>
  <c r="D14" i="39"/>
  <c r="M13" i="39"/>
  <c r="L13" i="39"/>
  <c r="K13" i="39"/>
  <c r="J13" i="39"/>
  <c r="I13" i="39"/>
  <c r="H13" i="39"/>
  <c r="G13" i="39"/>
  <c r="F13" i="39"/>
  <c r="E13" i="39"/>
  <c r="D13" i="39"/>
  <c r="M12" i="39"/>
  <c r="L12" i="39"/>
  <c r="K12" i="39"/>
  <c r="J12" i="39"/>
  <c r="I12" i="39"/>
  <c r="H12" i="39"/>
  <c r="F12" i="39"/>
  <c r="E12" i="39"/>
  <c r="D12" i="39"/>
  <c r="G18" i="34" l="1"/>
  <c r="C18" i="34"/>
  <c r="C80" i="42"/>
  <c r="D22" i="42"/>
  <c r="D38" i="42"/>
  <c r="D54" i="42"/>
  <c r="D62" i="42"/>
  <c r="D32" i="42"/>
  <c r="D48" i="42"/>
  <c r="D72" i="42"/>
  <c r="C33" i="42"/>
  <c r="C49" i="42"/>
  <c r="C65" i="42"/>
  <c r="C18" i="42"/>
  <c r="C34" i="42"/>
  <c r="C50" i="42"/>
  <c r="C74" i="42"/>
  <c r="D10" i="42"/>
  <c r="D18" i="42"/>
  <c r="D26" i="42"/>
  <c r="D34" i="42"/>
  <c r="D42" i="42"/>
  <c r="D50" i="42"/>
  <c r="D58" i="42"/>
  <c r="D66" i="42"/>
  <c r="D74" i="42"/>
  <c r="D14" i="42"/>
  <c r="D30" i="42"/>
  <c r="D46" i="42"/>
  <c r="D78" i="42"/>
  <c r="D16" i="42"/>
  <c r="D40" i="42"/>
  <c r="D56" i="42"/>
  <c r="D64" i="42"/>
  <c r="M5" i="42"/>
  <c r="C25" i="42"/>
  <c r="C41" i="42"/>
  <c r="C73" i="42"/>
  <c r="C10" i="42"/>
  <c r="C26" i="42"/>
  <c r="C42" i="42"/>
  <c r="C58" i="42"/>
  <c r="C66" i="42"/>
  <c r="D12" i="42"/>
  <c r="D20" i="42"/>
  <c r="D28" i="42"/>
  <c r="D36" i="42"/>
  <c r="D44" i="42"/>
  <c r="D52" i="42"/>
  <c r="D60" i="42"/>
  <c r="D68" i="42"/>
  <c r="D76" i="42"/>
  <c r="D70" i="42"/>
  <c r="D24" i="42"/>
  <c r="D80" i="42"/>
  <c r="C57" i="42"/>
  <c r="C13" i="42"/>
  <c r="C21" i="42"/>
  <c r="C29" i="42"/>
  <c r="C37" i="42"/>
  <c r="C45" i="42"/>
  <c r="C53" i="42"/>
  <c r="C61" i="42"/>
  <c r="C69" i="42"/>
  <c r="C77" i="42"/>
  <c r="C14" i="42"/>
  <c r="C22" i="42"/>
  <c r="C30" i="42"/>
  <c r="C38" i="42"/>
  <c r="C46" i="42"/>
  <c r="C54" i="42"/>
  <c r="C62" i="42"/>
  <c r="C70" i="42"/>
  <c r="C78" i="42"/>
  <c r="M7" i="42"/>
  <c r="D13" i="42"/>
  <c r="D17" i="42"/>
  <c r="D21" i="42"/>
  <c r="D25" i="42"/>
  <c r="D29" i="42"/>
  <c r="D33" i="42"/>
  <c r="D37" i="42"/>
  <c r="D41" i="42"/>
  <c r="D45" i="42"/>
  <c r="D49" i="42"/>
  <c r="D53" i="42"/>
  <c r="D57" i="42"/>
  <c r="D61" i="42"/>
  <c r="D65" i="42"/>
  <c r="D69" i="42"/>
  <c r="D73" i="42"/>
  <c r="D77" i="42"/>
  <c r="C11" i="42"/>
  <c r="C15" i="42"/>
  <c r="C19" i="42"/>
  <c r="C23" i="42"/>
  <c r="C27" i="42"/>
  <c r="C31" i="42"/>
  <c r="C35" i="42"/>
  <c r="C39" i="42"/>
  <c r="C43" i="42"/>
  <c r="C47" i="42"/>
  <c r="C51" i="42"/>
  <c r="C55" i="42"/>
  <c r="C59" i="42"/>
  <c r="C63" i="42"/>
  <c r="C67" i="42"/>
  <c r="C71" i="42"/>
  <c r="C75" i="42"/>
  <c r="C79" i="42"/>
  <c r="D11" i="42"/>
  <c r="D15" i="42"/>
  <c r="D19" i="42"/>
  <c r="D23" i="42"/>
  <c r="D27" i="42"/>
  <c r="D31" i="42"/>
  <c r="D35" i="42"/>
  <c r="D39" i="42"/>
  <c r="D43" i="42"/>
  <c r="D47" i="42"/>
  <c r="D51" i="42"/>
  <c r="D55" i="42"/>
  <c r="D59" i="42"/>
  <c r="D63" i="42"/>
  <c r="D67" i="42"/>
  <c r="D71" i="42"/>
  <c r="D75" i="42"/>
  <c r="D79" i="42"/>
  <c r="C12" i="42"/>
  <c r="C16" i="42"/>
  <c r="C20" i="42"/>
  <c r="C24" i="42"/>
  <c r="C28" i="42"/>
  <c r="C32" i="42"/>
  <c r="C36" i="42"/>
  <c r="C40" i="42"/>
  <c r="C44" i="42"/>
  <c r="C48" i="42"/>
  <c r="C52" i="42"/>
  <c r="C56" i="42"/>
  <c r="C60" i="42"/>
  <c r="C64" i="42"/>
  <c r="C68" i="42"/>
  <c r="C72" i="42"/>
  <c r="C76" i="42"/>
  <c r="AE11" i="36"/>
  <c r="AH12" i="36"/>
  <c r="AC11" i="36"/>
  <c r="AD12" i="36"/>
  <c r="X11" i="36"/>
  <c r="AV12" i="36"/>
  <c r="AS11" i="36"/>
  <c r="AU12" i="36"/>
  <c r="AC12" i="36"/>
  <c r="AO11" i="36"/>
  <c r="AU11" i="36"/>
  <c r="AM12" i="36"/>
  <c r="AS12" i="36"/>
  <c r="AN11" i="36"/>
  <c r="BA11" i="36"/>
  <c r="AO12" i="36"/>
  <c r="AI11" i="36"/>
  <c r="AZ11" i="36"/>
  <c r="AC17" i="36"/>
  <c r="AA12" i="36"/>
  <c r="AY11" i="36"/>
  <c r="AK12" i="36"/>
  <c r="Z12" i="36"/>
  <c r="AK11" i="36"/>
  <c r="AA11" i="36"/>
  <c r="AX11" i="36"/>
  <c r="AL12" i="36"/>
  <c r="AM11" i="36"/>
  <c r="AB11" i="36"/>
  <c r="AI12" i="36"/>
  <c r="Y12" i="36"/>
  <c r="AJ11" i="36"/>
  <c r="Y11" i="36"/>
  <c r="AW11" i="36"/>
  <c r="AQ12" i="36"/>
  <c r="AG12" i="36"/>
  <c r="AR11" i="36"/>
  <c r="AG11" i="36"/>
  <c r="AY12" i="36"/>
  <c r="AT11" i="36"/>
  <c r="AP12" i="36"/>
  <c r="AE12" i="36"/>
  <c r="AQ11" i="36"/>
  <c r="AF11" i="36"/>
  <c r="AW12" i="36"/>
  <c r="BA12" i="36"/>
  <c r="AN12" i="36"/>
  <c r="AF12" i="36"/>
  <c r="X12" i="36"/>
  <c r="AL11" i="36"/>
  <c r="AD11" i="36"/>
  <c r="AX12" i="36"/>
  <c r="AV11" i="36"/>
  <c r="AR12" i="36"/>
  <c r="AJ12" i="36"/>
  <c r="AB12" i="36"/>
  <c r="AP11" i="36"/>
  <c r="AH11" i="36"/>
  <c r="Z11" i="36"/>
  <c r="AT12" i="36"/>
  <c r="AZ12" i="36"/>
  <c r="AU18" i="36"/>
  <c r="AN17" i="36"/>
  <c r="AF17" i="36"/>
  <c r="AM18" i="36"/>
  <c r="AE18" i="36"/>
  <c r="AV17" i="36"/>
  <c r="AR17" i="36"/>
  <c r="AX18" i="36"/>
  <c r="AP18" i="36"/>
  <c r="AH18" i="36"/>
  <c r="AY17" i="36"/>
  <c r="AQ17" i="36"/>
  <c r="AI17" i="36"/>
  <c r="AQ18" i="36"/>
  <c r="AJ17" i="36"/>
  <c r="AW18" i="36"/>
  <c r="AO18" i="36"/>
  <c r="AG18" i="36"/>
  <c r="AX17" i="36"/>
  <c r="AP17" i="36"/>
  <c r="AH17" i="36"/>
  <c r="AY18" i="36"/>
  <c r="AI18" i="36"/>
  <c r="AZ17" i="36"/>
  <c r="AV18" i="36"/>
  <c r="AN18" i="36"/>
  <c r="AF18" i="36"/>
  <c r="AW17" i="36"/>
  <c r="AO17" i="36"/>
  <c r="AG17" i="36"/>
  <c r="AT18" i="36"/>
  <c r="AL18" i="36"/>
  <c r="AD18" i="36"/>
  <c r="AU17" i="36"/>
  <c r="AM17" i="36"/>
  <c r="AE17" i="36"/>
  <c r="BA18" i="36"/>
  <c r="AS18" i="36"/>
  <c r="AK18" i="36"/>
  <c r="AC18" i="36"/>
  <c r="AT17" i="36"/>
  <c r="AL17" i="36"/>
  <c r="AD17" i="36"/>
  <c r="AZ18" i="36"/>
  <c r="AR18" i="36"/>
  <c r="AJ18" i="36"/>
  <c r="BA17" i="36"/>
  <c r="AS17" i="36"/>
  <c r="AK17" i="36"/>
  <c r="H14" i="34"/>
  <c r="H12" i="34"/>
  <c r="H15" i="40"/>
  <c r="K8" i="40" s="1"/>
  <c r="H11" i="36"/>
  <c r="V12" i="36"/>
  <c r="O11" i="36"/>
  <c r="W12" i="36"/>
  <c r="V11" i="36"/>
  <c r="F11" i="36"/>
  <c r="P12" i="36"/>
  <c r="U11" i="36"/>
  <c r="M11" i="36"/>
  <c r="E11" i="36"/>
  <c r="I12" i="36"/>
  <c r="Q12" i="36"/>
  <c r="F7" i="40"/>
  <c r="I11" i="36"/>
  <c r="M12" i="36"/>
  <c r="P11" i="36"/>
  <c r="N12" i="36"/>
  <c r="W11" i="36"/>
  <c r="G12" i="36"/>
  <c r="N11" i="36"/>
  <c r="H12" i="36"/>
  <c r="F6" i="40"/>
  <c r="T11" i="36"/>
  <c r="L11" i="36"/>
  <c r="D11" i="36"/>
  <c r="J12" i="36"/>
  <c r="R12" i="36"/>
  <c r="S11" i="36"/>
  <c r="K11" i="36"/>
  <c r="C12" i="36"/>
  <c r="K12" i="36"/>
  <c r="S12" i="36"/>
  <c r="Q11" i="36"/>
  <c r="E12" i="36"/>
  <c r="U12" i="36"/>
  <c r="C11" i="36"/>
  <c r="F12" i="36"/>
  <c r="G11" i="36"/>
  <c r="O12" i="36"/>
  <c r="R11" i="36"/>
  <c r="J11" i="36"/>
  <c r="D12" i="36"/>
  <c r="L12" i="36"/>
  <c r="X17" i="36"/>
  <c r="S4" i="36"/>
  <c r="N9" i="34"/>
  <c r="N8" i="34"/>
  <c r="CM2" i="36"/>
  <c r="AW2" i="36"/>
  <c r="F2" i="36"/>
  <c r="BK5" i="36"/>
  <c r="U5" i="36"/>
  <c r="CC2" i="36"/>
  <c r="AL2" i="36"/>
  <c r="CQ5" i="36"/>
  <c r="BA5" i="36"/>
  <c r="J5" i="36"/>
  <c r="CX2" i="36"/>
  <c r="BG2" i="36"/>
  <c r="Q2" i="36"/>
  <c r="BV5" i="36"/>
  <c r="AE5" i="36"/>
  <c r="C5" i="36"/>
  <c r="BR2" i="36"/>
  <c r="AA2" i="36"/>
  <c r="CG5" i="36"/>
  <c r="AP5" i="36"/>
  <c r="CU4" i="36"/>
  <c r="G17" i="41"/>
  <c r="L6" i="41" s="1"/>
  <c r="K5" i="39"/>
  <c r="K6" i="39" s="1"/>
  <c r="C10" i="39" s="1"/>
  <c r="B13" i="39" s="1"/>
  <c r="M17" i="36"/>
  <c r="P17" i="36"/>
  <c r="J18" i="36"/>
  <c r="M18" i="36"/>
  <c r="U17" i="36"/>
  <c r="R18" i="36"/>
  <c r="C17" i="36"/>
  <c r="G17" i="36"/>
  <c r="C18" i="36"/>
  <c r="U18" i="36"/>
  <c r="N18" i="36"/>
  <c r="H17" i="36"/>
  <c r="Q17" i="36"/>
  <c r="D18" i="36"/>
  <c r="V18" i="36"/>
  <c r="L17" i="36"/>
  <c r="T17" i="36"/>
  <c r="H18" i="36"/>
  <c r="Q18" i="36"/>
  <c r="Z18" i="36"/>
  <c r="D17" i="36"/>
  <c r="I17" i="36"/>
  <c r="N17" i="36"/>
  <c r="R17" i="36"/>
  <c r="V17" i="36"/>
  <c r="F18" i="36"/>
  <c r="K18" i="36"/>
  <c r="O18" i="36"/>
  <c r="S18" i="36"/>
  <c r="W18" i="36"/>
  <c r="AB17" i="36"/>
  <c r="Y18" i="36"/>
  <c r="E17" i="36"/>
  <c r="K17" i="36"/>
  <c r="O17" i="36"/>
  <c r="S17" i="36"/>
  <c r="W17" i="36"/>
  <c r="G18" i="36"/>
  <c r="L18" i="36"/>
  <c r="P18" i="36"/>
  <c r="T18" i="36"/>
  <c r="F6" i="41"/>
  <c r="Z17" i="36"/>
  <c r="CK4" i="36"/>
  <c r="BZ4" i="36"/>
  <c r="BO4" i="36"/>
  <c r="BE4" i="36"/>
  <c r="AT4" i="36"/>
  <c r="Y4" i="36"/>
  <c r="C2" i="36"/>
  <c r="CW2" i="36"/>
  <c r="CL2" i="36"/>
  <c r="CA2" i="36"/>
  <c r="BQ2" i="36"/>
  <c r="BF2" i="36"/>
  <c r="AU2" i="36"/>
  <c r="AK2" i="36"/>
  <c r="Z2" i="36"/>
  <c r="O2" i="36"/>
  <c r="E2" i="36"/>
  <c r="CP5" i="36"/>
  <c r="CE5" i="36"/>
  <c r="BU5" i="36"/>
  <c r="BJ5" i="36"/>
  <c r="AY5" i="36"/>
  <c r="AO5" i="36"/>
  <c r="AD5" i="36"/>
  <c r="S5" i="36"/>
  <c r="I5" i="36"/>
  <c r="CT4" i="36"/>
  <c r="CI4" i="36"/>
  <c r="BY4" i="36"/>
  <c r="BN4" i="36"/>
  <c r="BC4" i="36"/>
  <c r="AO4" i="36"/>
  <c r="D4" i="36"/>
  <c r="H4" i="36"/>
  <c r="L4" i="36"/>
  <c r="P4" i="36"/>
  <c r="T4" i="36"/>
  <c r="X4" i="36"/>
  <c r="AB4" i="36"/>
  <c r="AF4" i="36"/>
  <c r="AJ4" i="36"/>
  <c r="AN4" i="36"/>
  <c r="AR4" i="36"/>
  <c r="AV4" i="36"/>
  <c r="AZ4" i="36"/>
  <c r="BD4" i="36"/>
  <c r="BH4" i="36"/>
  <c r="BL4" i="36"/>
  <c r="BP4" i="36"/>
  <c r="BT4" i="36"/>
  <c r="BX4" i="36"/>
  <c r="CB4" i="36"/>
  <c r="CF4" i="36"/>
  <c r="CJ4" i="36"/>
  <c r="CN4" i="36"/>
  <c r="CR4" i="36"/>
  <c r="CV4" i="36"/>
  <c r="D5" i="36"/>
  <c r="H5" i="36"/>
  <c r="L5" i="36"/>
  <c r="P5" i="36"/>
  <c r="T5" i="36"/>
  <c r="X5" i="36"/>
  <c r="AB5" i="36"/>
  <c r="AF5" i="36"/>
  <c r="AJ5" i="36"/>
  <c r="AN5" i="36"/>
  <c r="AR5" i="36"/>
  <c r="AV5" i="36"/>
  <c r="AZ5" i="36"/>
  <c r="BD5" i="36"/>
  <c r="BH5" i="36"/>
  <c r="BL5" i="36"/>
  <c r="BP5" i="36"/>
  <c r="BT5" i="36"/>
  <c r="BX5" i="36"/>
  <c r="CB5" i="36"/>
  <c r="CF5" i="36"/>
  <c r="CJ5" i="36"/>
  <c r="CN5" i="36"/>
  <c r="CR5" i="36"/>
  <c r="CV5" i="36"/>
  <c r="D2" i="36"/>
  <c r="H2" i="36"/>
  <c r="L2" i="36"/>
  <c r="P2" i="36"/>
  <c r="T2" i="36"/>
  <c r="X2" i="36"/>
  <c r="AB2" i="36"/>
  <c r="AF2" i="36"/>
  <c r="AJ2" i="36"/>
  <c r="AN2" i="36"/>
  <c r="AR2" i="36"/>
  <c r="AV2" i="36"/>
  <c r="AZ2" i="36"/>
  <c r="BD2" i="36"/>
  <c r="BH2" i="36"/>
  <c r="BL2" i="36"/>
  <c r="BP2" i="36"/>
  <c r="BT2" i="36"/>
  <c r="BX2" i="36"/>
  <c r="CB2" i="36"/>
  <c r="CF2" i="36"/>
  <c r="CJ2" i="36"/>
  <c r="CN2" i="36"/>
  <c r="CR2" i="36"/>
  <c r="CV2" i="36"/>
  <c r="E4" i="36"/>
  <c r="J4" i="36"/>
  <c r="O4" i="36"/>
  <c r="U4" i="36"/>
  <c r="Z4" i="36"/>
  <c r="AE4" i="36"/>
  <c r="AK4" i="36"/>
  <c r="AP4" i="36"/>
  <c r="AU4" i="36"/>
  <c r="BA4" i="36"/>
  <c r="BF4" i="36"/>
  <c r="BK4" i="36"/>
  <c r="BQ4" i="36"/>
  <c r="BV4" i="36"/>
  <c r="CA4" i="36"/>
  <c r="CG4" i="36"/>
  <c r="CL4" i="36"/>
  <c r="CQ4" i="36"/>
  <c r="CW4" i="36"/>
  <c r="F5" i="36"/>
  <c r="K5" i="36"/>
  <c r="Q5" i="36"/>
  <c r="V5" i="36"/>
  <c r="AA5" i="36"/>
  <c r="AG5" i="36"/>
  <c r="AL5" i="36"/>
  <c r="AQ5" i="36"/>
  <c r="AW5" i="36"/>
  <c r="BB5" i="36"/>
  <c r="BG5" i="36"/>
  <c r="BM5" i="36"/>
  <c r="BR5" i="36"/>
  <c r="BW5" i="36"/>
  <c r="CC5" i="36"/>
  <c r="CH5" i="36"/>
  <c r="CM5" i="36"/>
  <c r="CS5" i="36"/>
  <c r="CX5" i="36"/>
  <c r="G2" i="36"/>
  <c r="M2" i="36"/>
  <c r="R2" i="36"/>
  <c r="W2" i="36"/>
  <c r="AC2" i="36"/>
  <c r="AH2" i="36"/>
  <c r="AM2" i="36"/>
  <c r="AS2" i="36"/>
  <c r="AX2" i="36"/>
  <c r="BC2" i="36"/>
  <c r="BI2" i="36"/>
  <c r="BN2" i="36"/>
  <c r="BS2" i="36"/>
  <c r="BY2" i="36"/>
  <c r="CD2" i="36"/>
  <c r="CI2" i="36"/>
  <c r="CO2" i="36"/>
  <c r="CT2" i="36"/>
  <c r="CY2" i="36"/>
  <c r="F4" i="36"/>
  <c r="K4" i="36"/>
  <c r="Q4" i="36"/>
  <c r="V4" i="36"/>
  <c r="AA4" i="36"/>
  <c r="AG4" i="36"/>
  <c r="AL4" i="36"/>
  <c r="AQ4" i="36"/>
  <c r="AW4" i="36"/>
  <c r="BB4" i="36"/>
  <c r="BG4" i="36"/>
  <c r="BM4" i="36"/>
  <c r="BR4" i="36"/>
  <c r="BW4" i="36"/>
  <c r="CC4" i="36"/>
  <c r="CH4" i="36"/>
  <c r="CM4" i="36"/>
  <c r="CS4" i="36"/>
  <c r="CX4" i="36"/>
  <c r="G5" i="36"/>
  <c r="M5" i="36"/>
  <c r="R5" i="36"/>
  <c r="W5" i="36"/>
  <c r="AC5" i="36"/>
  <c r="AH5" i="36"/>
  <c r="AM5" i="36"/>
  <c r="AS5" i="36"/>
  <c r="AX5" i="36"/>
  <c r="BC5" i="36"/>
  <c r="BI5" i="36"/>
  <c r="BN5" i="36"/>
  <c r="BS5" i="36"/>
  <c r="BY5" i="36"/>
  <c r="CD5" i="36"/>
  <c r="CI5" i="36"/>
  <c r="CO5" i="36"/>
  <c r="CT5" i="36"/>
  <c r="CY5" i="36"/>
  <c r="I2" i="36"/>
  <c r="N2" i="36"/>
  <c r="S2" i="36"/>
  <c r="Y2" i="36"/>
  <c r="AD2" i="36"/>
  <c r="AI2" i="36"/>
  <c r="AO2" i="36"/>
  <c r="AT2" i="36"/>
  <c r="AY2" i="36"/>
  <c r="BE2" i="36"/>
  <c r="BJ2" i="36"/>
  <c r="BO2" i="36"/>
  <c r="BU2" i="36"/>
  <c r="BZ2" i="36"/>
  <c r="CE2" i="36"/>
  <c r="CK2" i="36"/>
  <c r="CP2" i="36"/>
  <c r="CU2" i="36"/>
  <c r="C4" i="36"/>
  <c r="G4" i="36"/>
  <c r="M4" i="36"/>
  <c r="R4" i="36"/>
  <c r="W4" i="36"/>
  <c r="AC4" i="36"/>
  <c r="AH4" i="36"/>
  <c r="AM4" i="36"/>
  <c r="AS4" i="36"/>
  <c r="I18" i="36"/>
  <c r="E18" i="36"/>
  <c r="J17" i="36"/>
  <c r="F17" i="36"/>
  <c r="CS2" i="36"/>
  <c r="CH2" i="36"/>
  <c r="BW2" i="36"/>
  <c r="BM2" i="36"/>
  <c r="BB2" i="36"/>
  <c r="AQ2" i="36"/>
  <c r="AG2" i="36"/>
  <c r="V2" i="36"/>
  <c r="K2" i="36"/>
  <c r="CW5" i="36"/>
  <c r="CL5" i="36"/>
  <c r="CA5" i="36"/>
  <c r="BQ5" i="36"/>
  <c r="BF5" i="36"/>
  <c r="AU5" i="36"/>
  <c r="AK5" i="36"/>
  <c r="Z5" i="36"/>
  <c r="O5" i="36"/>
  <c r="E5" i="36"/>
  <c r="CP4" i="36"/>
  <c r="CE4" i="36"/>
  <c r="BU4" i="36"/>
  <c r="BJ4" i="36"/>
  <c r="AY4" i="36"/>
  <c r="AI4" i="36"/>
  <c r="N4" i="36"/>
  <c r="CQ2" i="36"/>
  <c r="CG2" i="36"/>
  <c r="BV2" i="36"/>
  <c r="BK2" i="36"/>
  <c r="BA2" i="36"/>
  <c r="AP2" i="36"/>
  <c r="AE2" i="36"/>
  <c r="U2" i="36"/>
  <c r="J2" i="36"/>
  <c r="CU5" i="36"/>
  <c r="CK5" i="36"/>
  <c r="BZ5" i="36"/>
  <c r="BO5" i="36"/>
  <c r="BE5" i="36"/>
  <c r="AT5" i="36"/>
  <c r="AI5" i="36"/>
  <c r="Y5" i="36"/>
  <c r="N5" i="36"/>
  <c r="CY4" i="36"/>
  <c r="CO4" i="36"/>
  <c r="CD4" i="36"/>
  <c r="BS4" i="36"/>
  <c r="BI4" i="36"/>
  <c r="AX4" i="36"/>
  <c r="AD4" i="36"/>
  <c r="I4" i="36"/>
  <c r="H13" i="40"/>
  <c r="K6" i="40" s="1"/>
  <c r="H14" i="40"/>
  <c r="K7" i="40" s="1"/>
  <c r="Y17" i="36"/>
  <c r="X18" i="36"/>
  <c r="AB18" i="36"/>
  <c r="F7" i="41"/>
  <c r="AA18" i="36"/>
  <c r="AA17" i="36"/>
  <c r="G18" i="41"/>
  <c r="I7" i="41" s="1"/>
  <c r="G16" i="41"/>
  <c r="I5" i="41" s="1"/>
  <c r="K6" i="42" l="1"/>
  <c r="B26" i="39"/>
  <c r="B12" i="39"/>
  <c r="B17" i="39"/>
  <c r="B51" i="39"/>
  <c r="B23" i="39"/>
  <c r="B52" i="39"/>
  <c r="B19" i="39"/>
  <c r="B42" i="39"/>
  <c r="B35" i="39"/>
  <c r="B30" i="39"/>
  <c r="B39" i="39"/>
  <c r="B46" i="39"/>
  <c r="B14" i="39"/>
  <c r="K8" i="39"/>
  <c r="L8" i="39" s="1"/>
  <c r="B21" i="39"/>
  <c r="B24" i="39"/>
  <c r="B41" i="39"/>
  <c r="B47" i="39"/>
  <c r="B31" i="39"/>
  <c r="B15" i="39"/>
  <c r="B38" i="39"/>
  <c r="B22" i="39"/>
  <c r="B29" i="39"/>
  <c r="B33" i="39"/>
  <c r="B32" i="39"/>
  <c r="B20" i="39"/>
  <c r="B43" i="39"/>
  <c r="B27" i="39"/>
  <c r="B50" i="39"/>
  <c r="B34" i="39"/>
  <c r="B18" i="39"/>
  <c r="B37" i="39"/>
  <c r="B49" i="39"/>
  <c r="B11" i="39"/>
  <c r="B40" i="39"/>
  <c r="B28" i="39"/>
  <c r="B45" i="39"/>
  <c r="B44" i="39"/>
  <c r="B16" i="39"/>
  <c r="B48" i="39"/>
  <c r="B25" i="39"/>
  <c r="B36" i="39"/>
  <c r="D16" i="34"/>
  <c r="H16" i="34"/>
  <c r="L10" i="39" l="1"/>
  <c r="K10" i="39"/>
  <c r="J10" i="39"/>
  <c r="D10" i="39"/>
  <c r="G10" i="39"/>
  <c r="M10" i="39"/>
  <c r="F10" i="39"/>
  <c r="E10" i="39"/>
  <c r="H10" i="39"/>
  <c r="I1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D1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no máximo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
</t>
        </r>
      </text>
    </comment>
    <comment ref="D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exatamente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
</t>
        </r>
      </text>
    </comment>
    <comment ref="D1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Probabilidade de obter </t>
        </r>
        <r>
          <rPr>
            <b/>
            <u/>
            <sz val="8"/>
            <color indexed="81"/>
            <rFont val="Tahoma"/>
            <family val="2"/>
          </rPr>
          <t>menos do que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53"/>
            <rFont val="Tahoma"/>
            <family val="2"/>
          </rPr>
          <t>x</t>
        </r>
        <r>
          <rPr>
            <b/>
            <sz val="8"/>
            <color indexed="81"/>
            <rFont val="Tahoma"/>
            <family val="2"/>
          </rPr>
          <t xml:space="preserve"> sucessos em </t>
        </r>
        <r>
          <rPr>
            <b/>
            <sz val="8"/>
            <color indexed="53"/>
            <rFont val="Tahoma"/>
            <family val="2"/>
          </rPr>
          <t>n</t>
        </r>
        <r>
          <rPr>
            <b/>
            <sz val="8"/>
            <color indexed="81"/>
            <rFont val="Tahoma"/>
            <family val="2"/>
          </rPr>
          <t xml:space="preserve"> tentativas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Probabilidade de obter </t>
        </r>
        <r>
          <rPr>
            <b/>
            <sz val="8"/>
            <color indexed="81"/>
            <rFont val="Tahoma"/>
            <family val="2"/>
          </rPr>
          <t xml:space="preserve">x </t>
        </r>
        <r>
          <rPr>
            <sz val="8"/>
            <color indexed="81"/>
            <rFont val="Tahoma"/>
            <family val="2"/>
          </rPr>
          <t xml:space="preserve">sucessos </t>
        </r>
        <r>
          <rPr>
            <b/>
            <i/>
            <sz val="8"/>
            <color indexed="81"/>
            <rFont val="Tahoma"/>
            <family val="2"/>
          </rPr>
          <t>por unidade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considerando que o número esperado de sucessos </t>
        </r>
        <r>
          <rPr>
            <b/>
            <sz val="8"/>
            <color indexed="81"/>
            <rFont val="Tahoma"/>
            <family val="2"/>
          </rPr>
          <t>por unidade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é </t>
        </r>
        <r>
          <rPr>
            <b/>
            <i/>
            <sz val="9"/>
            <color indexed="81"/>
            <rFont val="Symbol"/>
            <family val="1"/>
            <charset val="2"/>
          </rPr>
          <t>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I6" authorId="0" shapeId="0" xr:uid="{C627E660-91E6-472E-95A7-FB1D09BC144D}">
      <text>
        <r>
          <rPr>
            <b/>
            <sz val="10"/>
            <color indexed="81"/>
            <rFont val="Tahoma"/>
            <family val="2"/>
          </rPr>
          <t xml:space="preserve">Digite </t>
        </r>
        <r>
          <rPr>
            <b/>
            <sz val="10"/>
            <color indexed="10"/>
            <rFont val="Symbol"/>
            <family val="1"/>
            <charset val="2"/>
          </rPr>
          <t>a</t>
        </r>
      </text>
    </comment>
    <comment ref="I7" authorId="0" shapeId="0" xr:uid="{A5F485AD-5877-458E-819B-12F451E5F3AB}">
      <text>
        <r>
          <rPr>
            <b/>
            <sz val="10"/>
            <color indexed="81"/>
            <rFont val="Tahoma"/>
            <family val="2"/>
          </rPr>
          <t>Inv.NormP.N(1 -</t>
        </r>
        <r>
          <rPr>
            <b/>
            <sz val="10"/>
            <color indexed="81"/>
            <rFont val="Arial"/>
            <family val="2"/>
          </rPr>
          <t xml:space="preserve"> </t>
        </r>
        <r>
          <rPr>
            <b/>
            <sz val="11"/>
            <color indexed="81"/>
            <rFont val="Symbol"/>
            <family val="1"/>
            <charset val="2"/>
          </rPr>
          <t>a</t>
        </r>
        <r>
          <rPr>
            <b/>
            <sz val="10"/>
            <color indexed="81"/>
            <rFont val="Tahoma"/>
            <family val="2"/>
          </rPr>
          <t>/2)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</author>
  </authors>
  <commentList>
    <comment ref="G2" authorId="0" shapeId="0" xr:uid="{223A6F60-44E7-4B9B-B99A-DE3358087E55}">
      <text>
        <r>
          <rPr>
            <b/>
            <sz val="10"/>
            <color indexed="81"/>
            <rFont val="Tahoma"/>
            <family val="2"/>
          </rPr>
          <t>Desvio Padrão da Distribuição</t>
        </r>
      </text>
    </comment>
    <comment ref="G3" authorId="0" shapeId="0" xr:uid="{11DD1247-5E91-4304-A5A6-BB16064BE2CF}">
      <text>
        <r>
          <rPr>
            <b/>
            <sz val="10"/>
            <color indexed="81"/>
            <rFont val="Tahoma"/>
            <family val="2"/>
          </rPr>
          <t>Média da Distribuição</t>
        </r>
      </text>
    </comment>
    <comment ref="B6" authorId="0" shapeId="0" xr:uid="{FC1D4EBE-3836-4F0A-81D4-7B771896E47B}">
      <text>
        <r>
          <rPr>
            <sz val="11"/>
            <color indexed="81"/>
            <rFont val="Arial"/>
            <family val="2"/>
          </rPr>
          <t xml:space="preserve">Em uma distribuição contínua, o valor de f(x) não representa a probabilidade P(X =x), mas apenas o valor da função de distribuição em x; note que Prob(X=x) vale 0 !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CN</author>
  </authors>
  <commentList>
    <comment ref="K6" authorId="0" shapeId="0" xr:uid="{00000000-0006-0000-0400-000001000000}">
      <text>
        <r>
          <rPr>
            <b/>
            <sz val="9"/>
            <color indexed="9"/>
            <rFont val="Tahoma"/>
            <family val="2"/>
          </rPr>
          <t>z</t>
        </r>
        <r>
          <rPr>
            <b/>
            <vertAlign val="subscript"/>
            <sz val="9"/>
            <color indexed="9"/>
            <rFont val="Tahoma"/>
            <family val="2"/>
          </rPr>
          <t>0</t>
        </r>
        <r>
          <rPr>
            <b/>
            <sz val="9"/>
            <color indexed="9"/>
            <rFont val="Tahoma"/>
            <family val="2"/>
          </rPr>
          <t xml:space="preserve"> =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3"/>
            <rFont val="Tahoma"/>
            <family val="2"/>
          </rPr>
          <t>a,b</t>
        </r>
        <r>
          <rPr>
            <b/>
            <sz val="9"/>
            <color indexed="9"/>
            <rFont val="Tahoma"/>
            <family val="2"/>
          </rPr>
          <t>c</t>
        </r>
      </text>
    </comment>
    <comment ref="C10" authorId="0" shapeId="0" xr:uid="{00000000-0006-0000-0400-000002000000}">
      <text>
        <r>
          <rPr>
            <sz val="9"/>
            <color indexed="13"/>
            <rFont val="Arial Black"/>
            <family val="2"/>
          </rPr>
          <t>a,b</t>
        </r>
      </text>
    </comment>
    <comment ref="B11" authorId="0" shapeId="0" xr:uid="{00000000-0006-0000-0400-000003000000}">
      <text>
        <r>
          <rPr>
            <sz val="9"/>
            <color indexed="9"/>
            <rFont val="Arial Black"/>
            <family val="2"/>
          </rPr>
          <t>c</t>
        </r>
      </text>
    </comment>
    <comment ref="C11" authorId="0" shapeId="0" xr:uid="{00000000-0006-0000-0400-000004000000}">
      <text>
        <r>
          <rPr>
            <b/>
            <sz val="9"/>
            <color indexed="11"/>
            <rFont val="Tahoma"/>
            <family val="2"/>
          </rPr>
          <t>z</t>
        </r>
        <r>
          <rPr>
            <b/>
            <vertAlign val="subscript"/>
            <sz val="9"/>
            <color indexed="11"/>
            <rFont val="Tahoma"/>
            <family val="2"/>
          </rPr>
          <t>0</t>
        </r>
        <r>
          <rPr>
            <b/>
            <sz val="9"/>
            <color indexed="11"/>
            <rFont val="Tahoma"/>
            <family val="2"/>
          </rPr>
          <t xml:space="preserve"> </t>
        </r>
        <r>
          <rPr>
            <sz val="9"/>
            <color indexed="11"/>
            <rFont val="Tahoma"/>
            <family val="2"/>
          </rPr>
          <t>=</t>
        </r>
        <r>
          <rPr>
            <b/>
            <sz val="9"/>
            <color indexed="11"/>
            <rFont val="Tahoma"/>
            <family val="2"/>
          </rPr>
          <t xml:space="preserve"> </t>
        </r>
        <r>
          <rPr>
            <sz val="9"/>
            <color indexed="13"/>
            <rFont val="Arial Black"/>
            <family val="2"/>
          </rPr>
          <t>a,b</t>
        </r>
        <r>
          <rPr>
            <sz val="9"/>
            <color indexed="9"/>
            <rFont val="Arial Black"/>
            <family val="2"/>
          </rPr>
          <t>c</t>
        </r>
      </text>
    </comment>
  </commentList>
</comments>
</file>

<file path=xl/sharedStrings.xml><?xml version="1.0" encoding="utf-8"?>
<sst xmlns="http://schemas.openxmlformats.org/spreadsheetml/2006/main" count="96" uniqueCount="71">
  <si>
    <t>m</t>
  </si>
  <si>
    <t>s</t>
  </si>
  <si>
    <t>Aux</t>
  </si>
  <si>
    <t>=</t>
  </si>
  <si>
    <t>P(X&lt;=x)</t>
  </si>
  <si>
    <t>Normal</t>
  </si>
  <si>
    <t>Distribuição Normal - Padronização</t>
  </si>
  <si>
    <t>Poisson</t>
  </si>
  <si>
    <t>l</t>
  </si>
  <si>
    <t>x</t>
  </si>
  <si>
    <t>f(x)</t>
  </si>
  <si>
    <t>P(x&lt;=X)</t>
  </si>
  <si>
    <t>P(x=X)</t>
  </si>
  <si>
    <t>z</t>
  </si>
  <si>
    <t>n</t>
  </si>
  <si>
    <t>p</t>
  </si>
  <si>
    <t>Desvio</t>
  </si>
  <si>
    <t xml:space="preserve">Média </t>
  </si>
  <si>
    <t>Média</t>
  </si>
  <si>
    <t>Binomial</t>
  </si>
  <si>
    <r>
      <t xml:space="preserve">P(X = x) </t>
    </r>
    <r>
      <rPr>
        <b/>
        <sz val="10"/>
        <color indexed="12"/>
        <rFont val="Arial"/>
        <family val="2"/>
      </rPr>
      <t/>
    </r>
  </si>
  <si>
    <t xml:space="preserve">P(X &gt; x) </t>
  </si>
  <si>
    <t>f(x) =</t>
  </si>
  <si>
    <t>Öl</t>
  </si>
  <si>
    <t xml:space="preserve"> tam da amostra</t>
  </si>
  <si>
    <t xml:space="preserve"> prob de sucesso</t>
  </si>
  <si>
    <r>
      <t xml:space="preserve"> n</t>
    </r>
    <r>
      <rPr>
        <b/>
        <vertAlign val="superscript"/>
        <sz val="10"/>
        <color indexed="9"/>
        <rFont val="Arial Narrow"/>
        <family val="2"/>
      </rPr>
      <t>o</t>
    </r>
    <r>
      <rPr>
        <b/>
        <sz val="10"/>
        <color indexed="9"/>
        <rFont val="Arial Narrow"/>
        <family val="2"/>
      </rPr>
      <t xml:space="preserve"> sucessos desejado</t>
    </r>
  </si>
  <si>
    <r>
      <t xml:space="preserve"> n</t>
    </r>
    <r>
      <rPr>
        <b/>
        <vertAlign val="superscript"/>
        <sz val="10"/>
        <color indexed="9"/>
        <rFont val="Arial Narrow"/>
        <family val="2"/>
      </rPr>
      <t>o</t>
    </r>
    <r>
      <rPr>
        <b/>
        <sz val="10"/>
        <color indexed="9"/>
        <rFont val="Arial Narrow"/>
        <family val="2"/>
      </rPr>
      <t xml:space="preserve"> esperado de sucessos</t>
    </r>
  </si>
  <si>
    <t>a =</t>
  </si>
  <si>
    <t>b =</t>
  </si>
  <si>
    <r>
      <t xml:space="preserve">Distribuição de Poisson </t>
    </r>
    <r>
      <rPr>
        <b/>
        <sz val="14"/>
        <color indexed="16"/>
        <rFont val="Arial"/>
        <family val="2"/>
      </rPr>
      <t>(discreta)</t>
    </r>
  </si>
  <si>
    <r>
      <t>z</t>
    </r>
    <r>
      <rPr>
        <b/>
        <vertAlign val="subscript"/>
        <sz val="10"/>
        <color indexed="16"/>
        <rFont val="Arial"/>
        <family val="2"/>
      </rPr>
      <t>0</t>
    </r>
    <r>
      <rPr>
        <vertAlign val="subscript"/>
        <sz val="9"/>
        <color indexed="16"/>
        <rFont val="Arial"/>
        <family val="2"/>
      </rPr>
      <t xml:space="preserve"> </t>
    </r>
    <r>
      <rPr>
        <b/>
        <sz val="9"/>
        <color indexed="16"/>
        <rFont val="Arial Narrow"/>
        <family val="2"/>
      </rPr>
      <t>(2 casas decimais)</t>
    </r>
  </si>
  <si>
    <r>
      <t>P</t>
    </r>
    <r>
      <rPr>
        <b/>
        <sz val="11"/>
        <color indexed="11"/>
        <rFont val="Arial Narrow"/>
        <family val="2"/>
      </rPr>
      <t xml:space="preserve">(Z </t>
    </r>
    <r>
      <rPr>
        <b/>
        <sz val="11"/>
        <color indexed="11"/>
        <rFont val="Symbol"/>
        <family val="1"/>
        <charset val="2"/>
      </rPr>
      <t xml:space="preserve">£ </t>
    </r>
    <r>
      <rPr>
        <b/>
        <sz val="11"/>
        <color indexed="11"/>
        <rFont val="Arial Narrow"/>
        <family val="2"/>
      </rPr>
      <t>z</t>
    </r>
    <r>
      <rPr>
        <b/>
        <vertAlign val="subscript"/>
        <sz val="11"/>
        <color indexed="11"/>
        <rFont val="Arial Narrow"/>
        <family val="2"/>
      </rPr>
      <t>0</t>
    </r>
    <r>
      <rPr>
        <b/>
        <sz val="11"/>
        <color indexed="11"/>
        <rFont val="Arial Narrow"/>
        <family val="2"/>
      </rPr>
      <t>) =</t>
    </r>
  </si>
  <si>
    <t>Z : N(0;1)</t>
  </si>
  <si>
    <r>
      <t>z</t>
    </r>
    <r>
      <rPr>
        <b/>
        <vertAlign val="subscript"/>
        <sz val="10"/>
        <color indexed="16"/>
        <rFont val="Arial"/>
        <family val="2"/>
      </rPr>
      <t xml:space="preserve">0 </t>
    </r>
    <r>
      <rPr>
        <b/>
        <sz val="10"/>
        <color indexed="16"/>
        <rFont val="Arial"/>
        <family val="2"/>
      </rPr>
      <t>= (x</t>
    </r>
    <r>
      <rPr>
        <b/>
        <vertAlign val="subscript"/>
        <sz val="10"/>
        <color indexed="16"/>
        <rFont val="Arial"/>
        <family val="2"/>
      </rPr>
      <t>0</t>
    </r>
    <r>
      <rPr>
        <b/>
        <sz val="10"/>
        <color indexed="16"/>
        <rFont val="Arial"/>
        <family val="2"/>
      </rPr>
      <t xml:space="preserve"> - </t>
    </r>
    <r>
      <rPr>
        <b/>
        <sz val="10"/>
        <color indexed="16"/>
        <rFont val="Symbol"/>
        <family val="1"/>
        <charset val="2"/>
      </rPr>
      <t>m</t>
    </r>
    <r>
      <rPr>
        <b/>
        <sz val="10"/>
        <color indexed="16"/>
        <rFont val="Arial"/>
        <family val="2"/>
      </rPr>
      <t>)/</t>
    </r>
    <r>
      <rPr>
        <b/>
        <sz val="10"/>
        <color indexed="16"/>
        <rFont val="Symbol"/>
        <family val="1"/>
        <charset val="2"/>
      </rPr>
      <t>s</t>
    </r>
  </si>
  <si>
    <t xml:space="preserve"> n°sucessos</t>
  </si>
  <si>
    <r>
      <t xml:space="preserve">=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;1)</t>
    </r>
  </si>
  <si>
    <r>
      <t xml:space="preserve">=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;0)</t>
    </r>
  </si>
  <si>
    <r>
      <t xml:space="preserve">= 1 - </t>
    </r>
    <r>
      <rPr>
        <b/>
        <sz val="12"/>
        <color indexed="63"/>
        <rFont val="Arial Narrow"/>
        <family val="2"/>
      </rPr>
      <t>DistrBinom</t>
    </r>
    <r>
      <rPr>
        <b/>
        <sz val="12"/>
        <rFont val="Arial Narrow"/>
        <family val="2"/>
      </rPr>
      <t>(</t>
    </r>
    <r>
      <rPr>
        <b/>
        <sz val="12"/>
        <rFont val="Arial"/>
        <family val="2"/>
      </rPr>
      <t>x</t>
    </r>
    <r>
      <rPr>
        <b/>
        <sz val="12"/>
        <rFont val="Arial Narrow"/>
        <family val="2"/>
      </rPr>
      <t>;</t>
    </r>
    <r>
      <rPr>
        <b/>
        <sz val="12"/>
        <color indexed="53"/>
        <rFont val="Arial"/>
        <family val="2"/>
      </rPr>
      <t>n</t>
    </r>
    <r>
      <rPr>
        <b/>
        <sz val="12"/>
        <rFont val="Arial"/>
        <family val="2"/>
      </rPr>
      <t>;</t>
    </r>
    <r>
      <rPr>
        <b/>
        <sz val="12"/>
        <color indexed="53"/>
        <rFont val="Arial"/>
        <family val="2"/>
      </rPr>
      <t>p</t>
    </r>
    <r>
      <rPr>
        <b/>
        <sz val="12"/>
        <rFont val="Arial Narrow"/>
        <family val="2"/>
      </rPr>
      <t>;1)</t>
    </r>
  </si>
  <si>
    <t>P(X = x)</t>
  </si>
  <si>
    <t>P(X &gt; x)</t>
  </si>
  <si>
    <r>
      <t xml:space="preserve">P(X </t>
    </r>
    <r>
      <rPr>
        <b/>
        <sz val="12"/>
        <color indexed="21"/>
        <rFont val="Symbol"/>
        <family val="1"/>
        <charset val="2"/>
      </rPr>
      <t>£</t>
    </r>
    <r>
      <rPr>
        <b/>
        <sz val="12"/>
        <color indexed="21"/>
        <rFont val="Arial"/>
        <family val="2"/>
      </rPr>
      <t xml:space="preserve"> x)</t>
    </r>
  </si>
  <si>
    <r>
      <t xml:space="preserve">P(X </t>
    </r>
    <r>
      <rPr>
        <b/>
        <sz val="11"/>
        <color indexed="21"/>
        <rFont val="Symbol"/>
        <family val="1"/>
        <charset val="2"/>
      </rPr>
      <t xml:space="preserve">£ </t>
    </r>
    <r>
      <rPr>
        <sz val="11"/>
        <color indexed="21"/>
        <rFont val="Arial Black"/>
        <family val="2"/>
      </rPr>
      <t xml:space="preserve">x) </t>
    </r>
  </si>
  <si>
    <r>
      <t>=</t>
    </r>
    <r>
      <rPr>
        <b/>
        <sz val="11"/>
        <color indexed="63"/>
        <rFont val="Arial"/>
        <family val="2"/>
      </rPr>
      <t xml:space="preserve"> Poisson</t>
    </r>
    <r>
      <rPr>
        <b/>
        <sz val="11"/>
        <rFont val="Arial"/>
        <family val="2"/>
      </rPr>
      <t>(</t>
    </r>
    <r>
      <rPr>
        <b/>
        <sz val="11"/>
        <color indexed="8"/>
        <rFont val="Arial"/>
        <family val="2"/>
      </rPr>
      <t>x</t>
    </r>
    <r>
      <rPr>
        <b/>
        <sz val="11"/>
        <rFont val="Arial"/>
        <family val="2"/>
      </rPr>
      <t>;</t>
    </r>
    <r>
      <rPr>
        <b/>
        <sz val="11"/>
        <color indexed="53"/>
        <rFont val="Arial"/>
        <family val="2"/>
      </rPr>
      <t xml:space="preserve"> </t>
    </r>
    <r>
      <rPr>
        <b/>
        <sz val="11"/>
        <color indexed="53"/>
        <rFont val="Symbol"/>
        <family val="1"/>
        <charset val="2"/>
      </rPr>
      <t>l</t>
    </r>
    <r>
      <rPr>
        <b/>
        <sz val="11"/>
        <rFont val="Arial"/>
        <family val="2"/>
      </rPr>
      <t>; 1)</t>
    </r>
  </si>
  <si>
    <r>
      <t xml:space="preserve">= </t>
    </r>
    <r>
      <rPr>
        <b/>
        <sz val="11"/>
        <color indexed="63"/>
        <rFont val="Arial"/>
        <family val="2"/>
      </rPr>
      <t>Poisson</t>
    </r>
    <r>
      <rPr>
        <b/>
        <sz val="11"/>
        <rFont val="Arial"/>
        <family val="2"/>
      </rPr>
      <t>(</t>
    </r>
    <r>
      <rPr>
        <b/>
        <sz val="11"/>
        <color indexed="8"/>
        <rFont val="Arial"/>
        <family val="2"/>
      </rPr>
      <t>x</t>
    </r>
    <r>
      <rPr>
        <b/>
        <sz val="11"/>
        <rFont val="Arial"/>
        <family val="2"/>
      </rPr>
      <t>;</t>
    </r>
    <r>
      <rPr>
        <b/>
        <sz val="11"/>
        <color indexed="53"/>
        <rFont val="Arial"/>
        <family val="2"/>
      </rPr>
      <t xml:space="preserve"> </t>
    </r>
    <r>
      <rPr>
        <b/>
        <sz val="11"/>
        <color indexed="53"/>
        <rFont val="Symbol"/>
        <family val="1"/>
        <charset val="2"/>
      </rPr>
      <t>l</t>
    </r>
    <r>
      <rPr>
        <b/>
        <sz val="11"/>
        <rFont val="Arial"/>
        <family val="2"/>
      </rPr>
      <t>; 0)</t>
    </r>
  </si>
  <si>
    <r>
      <t xml:space="preserve">= 1 - </t>
    </r>
    <r>
      <rPr>
        <b/>
        <sz val="11"/>
        <color indexed="63"/>
        <rFont val="Arial"/>
        <family val="2"/>
      </rPr>
      <t>Poisson</t>
    </r>
    <r>
      <rPr>
        <b/>
        <sz val="11"/>
        <color indexed="8"/>
        <rFont val="Arial"/>
        <family val="2"/>
      </rPr>
      <t xml:space="preserve">(x; </t>
    </r>
    <r>
      <rPr>
        <b/>
        <sz val="11"/>
        <color indexed="53"/>
        <rFont val="Symbol"/>
        <family val="1"/>
        <charset val="2"/>
      </rPr>
      <t xml:space="preserve">l </t>
    </r>
    <r>
      <rPr>
        <b/>
        <sz val="11"/>
        <color indexed="8"/>
        <rFont val="Arial"/>
        <family val="2"/>
      </rPr>
      <t>; 1)</t>
    </r>
  </si>
  <si>
    <r>
      <t>f(</t>
    </r>
    <r>
      <rPr>
        <b/>
        <sz val="12"/>
        <color indexed="16"/>
        <rFont val="Arial"/>
        <family val="2"/>
      </rPr>
      <t>a</t>
    </r>
    <r>
      <rPr>
        <b/>
        <sz val="12"/>
        <rFont val="Arial"/>
        <family val="2"/>
      </rPr>
      <t>)</t>
    </r>
  </si>
  <si>
    <r>
      <t>f(</t>
    </r>
    <r>
      <rPr>
        <b/>
        <sz val="12"/>
        <color indexed="16"/>
        <rFont val="Arial"/>
        <family val="2"/>
      </rPr>
      <t>b</t>
    </r>
    <r>
      <rPr>
        <b/>
        <sz val="12"/>
        <rFont val="Arial"/>
        <family val="2"/>
      </rPr>
      <t>)</t>
    </r>
  </si>
  <si>
    <r>
      <t>P(X</t>
    </r>
    <r>
      <rPr>
        <b/>
        <sz val="11"/>
        <rFont val="Symbol"/>
        <family val="1"/>
        <charset val="2"/>
      </rPr>
      <t xml:space="preserve"> £</t>
    </r>
    <r>
      <rPr>
        <b/>
        <sz val="11"/>
        <rFont val="Arial"/>
        <family val="2"/>
      </rPr>
      <t xml:space="preserve"> </t>
    </r>
    <r>
      <rPr>
        <b/>
        <sz val="11"/>
        <color indexed="16"/>
        <rFont val="Arial"/>
        <family val="2"/>
      </rPr>
      <t>a</t>
    </r>
    <r>
      <rPr>
        <b/>
        <sz val="11"/>
        <rFont val="Arial"/>
        <family val="2"/>
      </rPr>
      <t>) =</t>
    </r>
  </si>
  <si>
    <r>
      <t xml:space="preserve">P(X </t>
    </r>
    <r>
      <rPr>
        <b/>
        <sz val="11"/>
        <rFont val="Symbol"/>
        <family val="1"/>
        <charset val="2"/>
      </rPr>
      <t xml:space="preserve">£ </t>
    </r>
    <r>
      <rPr>
        <b/>
        <sz val="11"/>
        <color indexed="16"/>
        <rFont val="Arial"/>
        <family val="2"/>
      </rPr>
      <t>b</t>
    </r>
    <r>
      <rPr>
        <b/>
        <sz val="11"/>
        <rFont val="Arial"/>
        <family val="2"/>
      </rPr>
      <t>) =</t>
    </r>
  </si>
  <si>
    <r>
      <t>P(</t>
    </r>
    <r>
      <rPr>
        <b/>
        <sz val="11"/>
        <color rgb="FF800000"/>
        <rFont val="Arial"/>
        <family val="2"/>
      </rPr>
      <t>a</t>
    </r>
    <r>
      <rPr>
        <b/>
        <sz val="11"/>
        <color indexed="16"/>
        <rFont val="Arial"/>
        <family val="2"/>
      </rPr>
      <t xml:space="preserve"> </t>
    </r>
    <r>
      <rPr>
        <b/>
        <sz val="11"/>
        <rFont val="Symbol"/>
        <family val="1"/>
        <charset val="2"/>
      </rPr>
      <t>£</t>
    </r>
    <r>
      <rPr>
        <b/>
        <sz val="11"/>
        <rFont val="Arial"/>
        <family val="2"/>
      </rPr>
      <t xml:space="preserve"> x </t>
    </r>
    <r>
      <rPr>
        <b/>
        <sz val="11"/>
        <rFont val="Symbol"/>
        <family val="1"/>
        <charset val="2"/>
      </rPr>
      <t>£</t>
    </r>
    <r>
      <rPr>
        <b/>
        <sz val="11"/>
        <rFont val="Arial"/>
        <family val="2"/>
      </rPr>
      <t xml:space="preserve"> </t>
    </r>
    <r>
      <rPr>
        <b/>
        <sz val="11"/>
        <color rgb="FF800000"/>
        <rFont val="Arial"/>
        <family val="2"/>
      </rPr>
      <t>b</t>
    </r>
    <r>
      <rPr>
        <b/>
        <sz val="11"/>
        <rFont val="Arial"/>
        <family val="2"/>
      </rPr>
      <t>) =</t>
    </r>
  </si>
  <si>
    <r>
      <t>X</t>
    </r>
    <r>
      <rPr>
        <b/>
        <sz val="12"/>
        <color indexed="9"/>
        <rFont val="Arial"/>
        <family val="2"/>
      </rPr>
      <t xml:space="preserve"> : N(</t>
    </r>
    <r>
      <rPr>
        <b/>
        <sz val="12"/>
        <color indexed="9"/>
        <rFont val="Symbol"/>
        <family val="1"/>
        <charset val="2"/>
      </rPr>
      <t>m</t>
    </r>
    <r>
      <rPr>
        <b/>
        <sz val="12"/>
        <color indexed="9"/>
        <rFont val="Arial"/>
        <family val="2"/>
      </rPr>
      <t>;</t>
    </r>
    <r>
      <rPr>
        <b/>
        <sz val="12"/>
        <color indexed="9"/>
        <rFont val="Symbol"/>
        <family val="1"/>
        <charset val="2"/>
      </rPr>
      <t>s</t>
    </r>
    <r>
      <rPr>
        <b/>
        <sz val="12"/>
        <color indexed="9"/>
        <rFont val="Arial"/>
        <family val="2"/>
      </rPr>
      <t>)</t>
    </r>
  </si>
  <si>
    <r>
      <t>x</t>
    </r>
    <r>
      <rPr>
        <b/>
        <vertAlign val="subscript"/>
        <sz val="12"/>
        <color indexed="9"/>
        <rFont val="Arial"/>
        <family val="2"/>
      </rPr>
      <t>o</t>
    </r>
  </si>
  <si>
    <r>
      <t>z</t>
    </r>
    <r>
      <rPr>
        <vertAlign val="subscript"/>
        <sz val="12"/>
        <color indexed="11"/>
        <rFont val="Arial Black"/>
        <family val="2"/>
      </rPr>
      <t>o</t>
    </r>
    <r>
      <rPr>
        <sz val="12"/>
        <color indexed="11"/>
        <rFont val="Arial Black"/>
        <family val="2"/>
      </rPr>
      <t xml:space="preserve"> = </t>
    </r>
  </si>
  <si>
    <r>
      <t>Média</t>
    </r>
    <r>
      <rPr>
        <b/>
        <sz val="12"/>
        <rFont val="Arial"/>
        <family val="2"/>
      </rPr>
      <t xml:space="preserve"> = </t>
    </r>
    <r>
      <rPr>
        <b/>
        <sz val="14"/>
        <rFont val="Symbol"/>
        <family val="1"/>
        <charset val="2"/>
      </rPr>
      <t>ò</t>
    </r>
    <r>
      <rPr>
        <b/>
        <vertAlign val="subscript"/>
        <sz val="12"/>
        <rFont val="Symbol"/>
        <family val="1"/>
        <charset val="2"/>
      </rPr>
      <t>-¥</t>
    </r>
    <r>
      <rPr>
        <b/>
        <vertAlign val="superscript"/>
        <sz val="12"/>
        <rFont val="Symbol"/>
        <family val="1"/>
        <charset val="2"/>
      </rPr>
      <t>+¥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x.f(x)dx </t>
    </r>
  </si>
  <si>
    <r>
      <t>Variância</t>
    </r>
    <r>
      <rPr>
        <b/>
        <sz val="12"/>
        <rFont val="Arial"/>
        <family val="2"/>
      </rPr>
      <t xml:space="preserve"> = </t>
    </r>
    <r>
      <rPr>
        <b/>
        <sz val="14"/>
        <rFont val="Symbol"/>
        <family val="1"/>
        <charset val="2"/>
      </rPr>
      <t>ò</t>
    </r>
    <r>
      <rPr>
        <b/>
        <vertAlign val="subscript"/>
        <sz val="12"/>
        <rFont val="Symbol"/>
        <family val="1"/>
        <charset val="2"/>
      </rPr>
      <t>-¥</t>
    </r>
    <r>
      <rPr>
        <b/>
        <vertAlign val="superscript"/>
        <sz val="12"/>
        <rFont val="Arial"/>
        <family val="2"/>
      </rPr>
      <t>+</t>
    </r>
    <r>
      <rPr>
        <b/>
        <vertAlign val="superscript"/>
        <sz val="12"/>
        <rFont val="Symbol"/>
        <family val="1"/>
        <charset val="2"/>
      </rPr>
      <t>¥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f(x).(x - </t>
    </r>
    <r>
      <rPr>
        <b/>
        <sz val="12"/>
        <rFont val="Symbol"/>
        <family val="1"/>
        <charset val="2"/>
      </rPr>
      <t>m</t>
    </r>
    <r>
      <rPr>
        <sz val="12"/>
        <rFont val="Arial"/>
        <family val="2"/>
      </rPr>
      <t>)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.dx </t>
    </r>
  </si>
  <si>
    <r>
      <t>s</t>
    </r>
    <r>
      <rPr>
        <b/>
        <vertAlign val="superscript"/>
        <sz val="13"/>
        <color indexed="9"/>
        <rFont val="Symbol"/>
        <family val="1"/>
        <charset val="2"/>
      </rPr>
      <t>2</t>
    </r>
  </si>
  <si>
    <r>
      <t xml:space="preserve">f(x) = </t>
    </r>
    <r>
      <rPr>
        <sz val="12"/>
        <color indexed="16"/>
        <rFont val="Arial Black"/>
        <family val="2"/>
      </rPr>
      <t>Dist.Norm</t>
    </r>
    <r>
      <rPr>
        <sz val="12"/>
        <rFont val="Arial Black"/>
        <family val="2"/>
      </rPr>
      <t>(</t>
    </r>
    <r>
      <rPr>
        <b/>
        <sz val="12"/>
        <rFont val="Arial"/>
        <family val="2"/>
      </rPr>
      <t>x; m; s; V</t>
    </r>
    <r>
      <rPr>
        <sz val="12"/>
        <rFont val="Arial Black"/>
        <family val="2"/>
      </rPr>
      <t xml:space="preserve">) </t>
    </r>
  </si>
  <si>
    <r>
      <t xml:space="preserve">P(X </t>
    </r>
    <r>
      <rPr>
        <sz val="12"/>
        <color indexed="12"/>
        <rFont val="Symbol"/>
        <family val="1"/>
        <charset val="2"/>
      </rPr>
      <t>=</t>
    </r>
    <r>
      <rPr>
        <sz val="12"/>
        <color indexed="12"/>
        <rFont val="Arial Black"/>
        <family val="2"/>
      </rPr>
      <t xml:space="preserve"> x)</t>
    </r>
    <r>
      <rPr>
        <sz val="12"/>
        <rFont val="Arial Black"/>
        <family val="2"/>
      </rPr>
      <t xml:space="preserve"> = </t>
    </r>
    <r>
      <rPr>
        <sz val="12"/>
        <color indexed="16"/>
        <rFont val="Arial Black"/>
        <family val="2"/>
      </rPr>
      <t>0</t>
    </r>
  </si>
  <si>
    <t xml:space="preserve">x </t>
  </si>
  <si>
    <r>
      <t xml:space="preserve">P(X </t>
    </r>
    <r>
      <rPr>
        <sz val="12"/>
        <color indexed="12"/>
        <rFont val="Symbol"/>
        <family val="1"/>
        <charset val="2"/>
      </rPr>
      <t>£</t>
    </r>
    <r>
      <rPr>
        <sz val="12"/>
        <color indexed="12"/>
        <rFont val="Arial Black"/>
        <family val="2"/>
      </rPr>
      <t xml:space="preserve"> x)</t>
    </r>
    <r>
      <rPr>
        <sz val="12"/>
        <rFont val="Arial Black"/>
        <family val="2"/>
      </rPr>
      <t xml:space="preserve"> = </t>
    </r>
    <r>
      <rPr>
        <sz val="12"/>
        <color indexed="16"/>
        <rFont val="Arial Black"/>
        <family val="2"/>
      </rPr>
      <t>Dist.Norm</t>
    </r>
    <r>
      <rPr>
        <sz val="12"/>
        <rFont val="Arial Black"/>
        <family val="2"/>
      </rPr>
      <t>(</t>
    </r>
    <r>
      <rPr>
        <b/>
        <sz val="12"/>
        <rFont val="Arial"/>
        <family val="2"/>
      </rPr>
      <t>x; m; s; V</t>
    </r>
    <r>
      <rPr>
        <sz val="12"/>
        <rFont val="Arial Black"/>
        <family val="2"/>
      </rPr>
      <t xml:space="preserve">) </t>
    </r>
  </si>
  <si>
    <r>
      <t xml:space="preserve">P(X </t>
    </r>
    <r>
      <rPr>
        <b/>
        <sz val="11"/>
        <color indexed="8"/>
        <rFont val="Symbol"/>
        <family val="1"/>
        <charset val="2"/>
      </rPr>
      <t>£</t>
    </r>
    <r>
      <rPr>
        <sz val="11"/>
        <color indexed="8"/>
        <rFont val="Arial Black"/>
        <family val="2"/>
      </rPr>
      <t xml:space="preserve"> x) =</t>
    </r>
  </si>
  <si>
    <t>P</t>
  </si>
  <si>
    <r>
      <t>P</t>
    </r>
    <r>
      <rPr>
        <vertAlign val="subscript"/>
        <sz val="11"/>
        <color theme="9" tint="-0.499984740745262"/>
        <rFont val="Arial Black"/>
        <family val="2"/>
      </rPr>
      <t>Acum</t>
    </r>
  </si>
  <si>
    <r>
      <t xml:space="preserve"> Qual o raio do intervalo centrado em </t>
    </r>
    <r>
      <rPr>
        <b/>
        <sz val="11"/>
        <color indexed="10"/>
        <rFont val="Symbol"/>
        <family val="1"/>
        <charset val="2"/>
      </rPr>
      <t>m</t>
    </r>
    <r>
      <rPr>
        <b/>
        <sz val="10"/>
        <rFont val="Tahoma"/>
        <family val="2"/>
      </rPr>
      <t xml:space="preserve"> 
 (medido em </t>
    </r>
    <r>
      <rPr>
        <b/>
        <sz val="11"/>
        <color indexed="10"/>
        <rFont val="Symbol"/>
        <family val="1"/>
        <charset val="2"/>
      </rPr>
      <t>s</t>
    </r>
    <r>
      <rPr>
        <b/>
        <sz val="10"/>
        <rFont val="Tahoma"/>
        <family val="2"/>
      </rPr>
      <t xml:space="preserve">'s) que garante uma
 probabilidade de (1 - </t>
    </r>
    <r>
      <rPr>
        <b/>
        <sz val="11"/>
        <color indexed="10"/>
        <rFont val="Symbol"/>
        <family val="1"/>
        <charset val="2"/>
      </rPr>
      <t>a</t>
    </r>
    <r>
      <rPr>
        <b/>
        <sz val="10"/>
        <rFont val="Tahoma"/>
        <family val="2"/>
      </rPr>
      <t xml:space="preserve">)% na </t>
    </r>
    <r>
      <rPr>
        <b/>
        <u/>
        <sz val="10"/>
        <color indexed="18"/>
        <rFont val="Tahoma"/>
        <family val="2"/>
      </rPr>
      <t>Gaussiana</t>
    </r>
    <r>
      <rPr>
        <b/>
        <sz val="10"/>
        <rFont val="Tahoma"/>
        <family val="2"/>
      </rPr>
      <t xml:space="preserve">?  </t>
    </r>
  </si>
  <si>
    <t>a</t>
  </si>
  <si>
    <r>
      <t>z</t>
    </r>
    <r>
      <rPr>
        <b/>
        <vertAlign val="subscript"/>
        <sz val="12"/>
        <rFont val="Symbol"/>
        <family val="1"/>
        <charset val="2"/>
      </rPr>
      <t>a</t>
    </r>
    <r>
      <rPr>
        <b/>
        <vertAlign val="subscript"/>
        <sz val="12"/>
        <rFont val="Arial"/>
        <family val="2"/>
      </rPr>
      <t>/2</t>
    </r>
    <r>
      <rPr>
        <b/>
        <sz val="14"/>
        <rFont val="Arial"/>
        <family val="2"/>
      </rPr>
      <t/>
    </r>
  </si>
  <si>
    <r>
      <rPr>
        <b/>
        <sz val="12"/>
        <color theme="9" tint="-0.499984740745262"/>
        <rFont val="Calibri"/>
        <family val="2"/>
        <scheme val="minor"/>
      </rPr>
      <t>n</t>
    </r>
    <r>
      <rPr>
        <b/>
        <sz val="12"/>
        <color theme="4"/>
        <rFont val="Calibri"/>
        <family val="2"/>
        <scheme val="minor"/>
      </rPr>
      <t>p</t>
    </r>
  </si>
  <si>
    <r>
      <rPr>
        <b/>
        <sz val="12"/>
        <color indexed="8"/>
        <rFont val="Symbol"/>
        <family val="1"/>
        <charset val="2"/>
      </rPr>
      <t xml:space="preserve"> </t>
    </r>
    <r>
      <rPr>
        <b/>
        <sz val="12"/>
        <rFont val="Symbol"/>
        <family val="1"/>
        <charset val="2"/>
      </rPr>
      <t>Ö</t>
    </r>
    <r>
      <rPr>
        <b/>
        <sz val="12"/>
        <color theme="9" tint="-0.249977111117893"/>
        <rFont val="Calibri"/>
        <family val="2"/>
        <scheme val="minor"/>
      </rPr>
      <t>n</t>
    </r>
    <r>
      <rPr>
        <b/>
        <sz val="12"/>
        <color theme="4"/>
        <rFont val="Calibri"/>
        <family val="2"/>
        <scheme val="minor"/>
      </rPr>
      <t>p</t>
    </r>
    <r>
      <rPr>
        <b/>
        <sz val="12"/>
        <color indexed="8"/>
        <rFont val="Calibri"/>
        <family val="2"/>
        <scheme val="minor"/>
      </rPr>
      <t>(1-</t>
    </r>
    <r>
      <rPr>
        <b/>
        <sz val="12"/>
        <color theme="4"/>
        <rFont val="Calibri"/>
        <family val="2"/>
        <scheme val="minor"/>
      </rPr>
      <t>p</t>
    </r>
    <r>
      <rPr>
        <b/>
        <sz val="12"/>
        <color indexed="8"/>
        <rFont val="Calibri"/>
        <family val="2"/>
        <scheme val="minor"/>
      </rPr>
      <t>)</t>
    </r>
  </si>
  <si>
    <r>
      <t>Dist.Norm.N</t>
    </r>
    <r>
      <rPr>
        <b/>
        <sz val="11"/>
        <color indexed="8"/>
        <rFont val="Arial"/>
        <family val="2"/>
      </rPr>
      <t>(</t>
    </r>
    <r>
      <rPr>
        <b/>
        <sz val="11"/>
        <color indexed="16"/>
        <rFont val="Arial"/>
        <family val="2"/>
      </rPr>
      <t>a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m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;1) </t>
    </r>
    <r>
      <rPr>
        <sz val="11"/>
        <color indexed="8"/>
        <rFont val="Arial"/>
        <family val="2"/>
      </rPr>
      <t>=</t>
    </r>
  </si>
  <si>
    <r>
      <t>Dist.Norm.N</t>
    </r>
    <r>
      <rPr>
        <b/>
        <sz val="11"/>
        <color indexed="8"/>
        <rFont val="Arial"/>
        <family val="2"/>
      </rPr>
      <t>(</t>
    </r>
    <r>
      <rPr>
        <b/>
        <sz val="11"/>
        <color indexed="16"/>
        <rFont val="Arial"/>
        <family val="2"/>
      </rPr>
      <t>b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m</t>
    </r>
    <r>
      <rPr>
        <b/>
        <sz val="11"/>
        <color indexed="8"/>
        <rFont val="Arial"/>
        <family val="2"/>
      </rPr>
      <t>;</t>
    </r>
    <r>
      <rPr>
        <b/>
        <sz val="11"/>
        <color indexed="8"/>
        <rFont val="Symbol"/>
        <family val="1"/>
        <charset val="2"/>
      </rPr>
      <t>s</t>
    </r>
    <r>
      <rPr>
        <b/>
        <sz val="11"/>
        <color indexed="8"/>
        <rFont val="Arial"/>
        <family val="2"/>
      </rPr>
      <t xml:space="preserve">;1) </t>
    </r>
    <r>
      <rPr>
        <sz val="11"/>
        <color indexed="8"/>
        <rFont val="Arial"/>
        <family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</si>
</sst>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0.00000%"/>
    <numFmt numFmtId="167" formatCode="0.00000"/>
    <numFmt numFmtId="168" formatCode="_(* #,##0.0_);_(* \(#,##0.0\)"/>
    <numFmt numFmtId="169" formatCode="0.0%"/>
    <numFmt numFmtId="170" formatCode="#,##0.000_);\(#,##0.000\)"/>
    <numFmt numFmtId="171" formatCode="0.0000"/>
    <numFmt numFmtId="172" formatCode="_(* #,##0.0_);_(* \(#,##0.0\);_(* &quot;-&quot;??_);_(@_)"/>
    <numFmt numFmtId="173" formatCode="_(* #,##0.0_);_(* \(#,##0.0\);_(* &quot;-&quot;?_);_(@_)"/>
    <numFmt numFmtId="174" formatCode="0.000%"/>
    <numFmt numFmtId="175" formatCode="0.000"/>
  </numFmts>
  <fonts count="13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1"/>
      <name val="Symbol"/>
      <family val="1"/>
      <charset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Arial Black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81"/>
      <name val="Tahoma"/>
      <family val="2"/>
    </font>
    <font>
      <b/>
      <sz val="8"/>
      <color indexed="53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i/>
      <sz val="8"/>
      <color indexed="81"/>
      <name val="Tahoma"/>
      <family val="2"/>
    </font>
    <font>
      <b/>
      <i/>
      <sz val="9"/>
      <color indexed="81"/>
      <name val="Symbol"/>
      <family val="1"/>
      <charset val="2"/>
    </font>
    <font>
      <b/>
      <sz val="11"/>
      <color indexed="8"/>
      <name val="Symbol"/>
      <family val="1"/>
      <charset val="2"/>
    </font>
    <font>
      <b/>
      <sz val="12"/>
      <name val="Arial"/>
      <family val="2"/>
    </font>
    <font>
      <sz val="9"/>
      <color indexed="9"/>
      <name val="Arial Black"/>
      <family val="2"/>
    </font>
    <font>
      <sz val="10"/>
      <color indexed="16"/>
      <name val="Arial Black"/>
      <family val="2"/>
    </font>
    <font>
      <b/>
      <sz val="10"/>
      <color indexed="16"/>
      <name val="Arial"/>
      <family val="2"/>
    </font>
    <font>
      <sz val="14"/>
      <color indexed="16"/>
      <name val="Arial Black"/>
      <family val="2"/>
    </font>
    <font>
      <b/>
      <sz val="14"/>
      <color indexed="16"/>
      <name val="Arial"/>
      <family val="2"/>
    </font>
    <font>
      <sz val="12"/>
      <color indexed="16"/>
      <name val="Arial"/>
      <family val="2"/>
    </font>
    <font>
      <b/>
      <vertAlign val="subscript"/>
      <sz val="10"/>
      <color indexed="16"/>
      <name val="Arial"/>
      <family val="2"/>
    </font>
    <font>
      <b/>
      <sz val="10"/>
      <color indexed="16"/>
      <name val="Symbol"/>
      <family val="1"/>
      <charset val="2"/>
    </font>
    <font>
      <b/>
      <sz val="12"/>
      <color indexed="16"/>
      <name val="Symbol"/>
      <family val="1"/>
      <charset val="2"/>
    </font>
    <font>
      <b/>
      <sz val="11"/>
      <color indexed="16"/>
      <name val="Symbol"/>
      <family val="1"/>
      <charset val="2"/>
    </font>
    <font>
      <b/>
      <sz val="9"/>
      <color indexed="9"/>
      <name val="Tahoma"/>
      <family val="2"/>
    </font>
    <font>
      <b/>
      <vertAlign val="subscript"/>
      <sz val="9"/>
      <color indexed="9"/>
      <name val="Tahoma"/>
      <family val="2"/>
    </font>
    <font>
      <b/>
      <sz val="9"/>
      <color indexed="81"/>
      <name val="Tahoma"/>
      <family val="2"/>
    </font>
    <font>
      <b/>
      <sz val="9"/>
      <color indexed="13"/>
      <name val="Tahoma"/>
      <family val="2"/>
    </font>
    <font>
      <b/>
      <sz val="9"/>
      <color indexed="11"/>
      <name val="Tahoma"/>
      <family val="2"/>
    </font>
    <font>
      <b/>
      <vertAlign val="subscript"/>
      <sz val="9"/>
      <color indexed="11"/>
      <name val="Tahoma"/>
      <family val="2"/>
    </font>
    <font>
      <sz val="9"/>
      <color indexed="11"/>
      <name val="Tahoma"/>
      <family val="2"/>
    </font>
    <font>
      <sz val="9"/>
      <color indexed="13"/>
      <name val="Arial Black"/>
      <family val="2"/>
    </font>
    <font>
      <sz val="9"/>
      <color indexed="11"/>
      <name val="Arial Black"/>
      <family val="2"/>
    </font>
    <font>
      <b/>
      <sz val="10"/>
      <color indexed="11"/>
      <name val="Arial Narrow"/>
      <family val="2"/>
    </font>
    <font>
      <b/>
      <sz val="9"/>
      <color indexed="16"/>
      <name val="Symbol"/>
      <family val="1"/>
      <charset val="2"/>
    </font>
    <font>
      <vertAlign val="subscript"/>
      <sz val="9"/>
      <color indexed="16"/>
      <name val="Arial"/>
      <family val="2"/>
    </font>
    <font>
      <b/>
      <vertAlign val="subscript"/>
      <sz val="11"/>
      <color indexed="11"/>
      <name val="Arial Narrow"/>
      <family val="2"/>
    </font>
    <font>
      <b/>
      <sz val="9"/>
      <color indexed="16"/>
      <name val="Arial Narrow"/>
      <family val="2"/>
    </font>
    <font>
      <sz val="11"/>
      <color indexed="11"/>
      <name val="Arial Black"/>
      <family val="2"/>
    </font>
    <font>
      <sz val="11"/>
      <name val="Arial"/>
      <family val="2"/>
    </font>
    <font>
      <b/>
      <sz val="11"/>
      <color indexed="11"/>
      <name val="Arial"/>
      <family val="2"/>
    </font>
    <font>
      <b/>
      <sz val="11"/>
      <color indexed="11"/>
      <name val="Arial Narrow"/>
      <family val="2"/>
    </font>
    <font>
      <b/>
      <sz val="11"/>
      <color indexed="11"/>
      <name val="Symbol"/>
      <family val="1"/>
      <charset val="2"/>
    </font>
    <font>
      <b/>
      <sz val="12"/>
      <color indexed="8"/>
      <name val="Symbol"/>
      <family val="1"/>
      <charset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1"/>
      <charset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3"/>
      <name val="Arial"/>
      <family val="2"/>
    </font>
    <font>
      <b/>
      <sz val="12"/>
      <color indexed="21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21"/>
      <name val="Symbol"/>
      <family val="1"/>
      <charset val="2"/>
    </font>
    <font>
      <sz val="11"/>
      <color theme="1"/>
      <name val="Arial"/>
      <family val="2"/>
    </font>
    <font>
      <b/>
      <sz val="12"/>
      <name val="Symbol"/>
      <family val="1"/>
      <charset val="2"/>
    </font>
    <font>
      <b/>
      <sz val="12"/>
      <color indexed="9"/>
      <name val="Arial"/>
      <family val="2"/>
    </font>
    <font>
      <sz val="11"/>
      <color indexed="21"/>
      <name val="Arial Black"/>
      <family val="2"/>
    </font>
    <font>
      <b/>
      <sz val="11"/>
      <color indexed="21"/>
      <name val="Symbol"/>
      <family val="1"/>
      <charset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53"/>
      <name val="Symbol"/>
      <family val="1"/>
      <charset val="2"/>
    </font>
    <font>
      <b/>
      <sz val="11"/>
      <color indexed="21"/>
      <name val="Arial"/>
      <family val="2"/>
    </font>
    <font>
      <sz val="11"/>
      <color indexed="10"/>
      <name val="Arial Black"/>
      <family val="2"/>
    </font>
    <font>
      <sz val="11"/>
      <color indexed="12"/>
      <name val="Arial Black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color indexed="16"/>
      <name val="Webdings"/>
      <family val="1"/>
      <charset val="2"/>
    </font>
    <font>
      <b/>
      <sz val="11"/>
      <color rgb="FF800000"/>
      <name val="Arial"/>
      <family val="2"/>
    </font>
    <font>
      <b/>
      <sz val="12"/>
      <color rgb="FF00B050"/>
      <name val="Arial"/>
      <family val="2"/>
    </font>
    <font>
      <b/>
      <sz val="12"/>
      <color theme="8"/>
      <name val="Arial"/>
      <family val="2"/>
    </font>
    <font>
      <sz val="10"/>
      <color theme="8"/>
      <name val="Arial"/>
      <family val="2"/>
    </font>
    <font>
      <sz val="12"/>
      <color indexed="9"/>
      <name val="Arial Black"/>
      <family val="2"/>
    </font>
    <font>
      <b/>
      <sz val="12"/>
      <color indexed="9"/>
      <name val="Symbol"/>
      <family val="1"/>
      <charset val="2"/>
    </font>
    <font>
      <b/>
      <vertAlign val="subscript"/>
      <sz val="12"/>
      <color indexed="9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 Black"/>
      <family val="2"/>
    </font>
    <font>
      <vertAlign val="subscript"/>
      <sz val="12"/>
      <color indexed="11"/>
      <name val="Arial Black"/>
      <family val="2"/>
    </font>
    <font>
      <b/>
      <sz val="11"/>
      <color rgb="FFFF0000"/>
      <name val="Arial"/>
      <family val="2"/>
    </font>
    <font>
      <b/>
      <sz val="14"/>
      <name val="Symbol"/>
      <family val="1"/>
      <charset val="2"/>
    </font>
    <font>
      <b/>
      <vertAlign val="subscript"/>
      <sz val="12"/>
      <name val="Symbol"/>
      <family val="1"/>
      <charset val="2"/>
    </font>
    <font>
      <b/>
      <vertAlign val="superscript"/>
      <sz val="12"/>
      <name val="Symbol"/>
      <family val="1"/>
      <charset val="2"/>
    </font>
    <font>
      <b/>
      <sz val="13"/>
      <color indexed="9"/>
      <name val="Symbol"/>
      <family val="1"/>
      <charset val="2"/>
    </font>
    <font>
      <b/>
      <vertAlign val="superscript"/>
      <sz val="12"/>
      <name val="Arial"/>
      <family val="2"/>
    </font>
    <font>
      <b/>
      <vertAlign val="superscript"/>
      <sz val="13"/>
      <color indexed="9"/>
      <name val="Symbol"/>
      <family val="1"/>
      <charset val="2"/>
    </font>
    <font>
      <sz val="12"/>
      <color indexed="12"/>
      <name val="Arial Black"/>
      <family val="2"/>
    </font>
    <font>
      <sz val="12"/>
      <color indexed="16"/>
      <name val="Arial Black"/>
      <family val="2"/>
    </font>
    <font>
      <sz val="12"/>
      <name val="Arial Black"/>
      <family val="2"/>
    </font>
    <font>
      <sz val="12"/>
      <color indexed="12"/>
      <name val="Symbol"/>
      <family val="1"/>
      <charset val="2"/>
    </font>
    <font>
      <sz val="10"/>
      <color indexed="9"/>
      <name val="Arial"/>
      <family val="2"/>
    </font>
    <font>
      <sz val="11"/>
      <color indexed="8"/>
      <name val="Arial Black"/>
      <family val="2"/>
    </font>
    <font>
      <b/>
      <sz val="12"/>
      <color indexed="8"/>
      <name val="Arial"/>
      <family val="2"/>
    </font>
    <font>
      <sz val="11"/>
      <color indexed="18"/>
      <name val="Arial Black"/>
      <family val="2"/>
    </font>
    <font>
      <sz val="11"/>
      <color indexed="16"/>
      <name val="Arial Black"/>
      <family val="2"/>
    </font>
    <font>
      <b/>
      <sz val="12"/>
      <color indexed="18"/>
      <name val="Arial"/>
      <family val="2"/>
    </font>
    <font>
      <b/>
      <sz val="10"/>
      <color indexed="81"/>
      <name val="Tahoma"/>
      <family val="2"/>
    </font>
    <font>
      <sz val="11"/>
      <color indexed="81"/>
      <name val="Arial"/>
      <family val="2"/>
    </font>
    <font>
      <sz val="11"/>
      <color theme="9" tint="-0.499984740745262"/>
      <name val="Arial Black"/>
      <family val="2"/>
    </font>
    <font>
      <vertAlign val="subscript"/>
      <sz val="11"/>
      <color theme="9" tint="-0.499984740745262"/>
      <name val="Arial Black"/>
      <family val="2"/>
    </font>
    <font>
      <b/>
      <sz val="10"/>
      <name val="Tahoma"/>
      <family val="2"/>
    </font>
    <font>
      <b/>
      <sz val="11"/>
      <color indexed="10"/>
      <name val="Symbol"/>
      <family val="1"/>
      <charset val="2"/>
    </font>
    <font>
      <b/>
      <u/>
      <sz val="10"/>
      <color indexed="18"/>
      <name val="Tahoma"/>
      <family val="2"/>
    </font>
    <font>
      <b/>
      <vertAlign val="subscript"/>
      <sz val="12"/>
      <name val="Arial"/>
      <family val="2"/>
    </font>
    <font>
      <b/>
      <sz val="14"/>
      <name val="Arial"/>
      <family val="2"/>
    </font>
    <font>
      <b/>
      <sz val="10"/>
      <color indexed="10"/>
      <name val="Symbol"/>
      <family val="1"/>
      <charset val="2"/>
    </font>
    <font>
      <b/>
      <sz val="10"/>
      <color indexed="81"/>
      <name val="Arial"/>
      <family val="2"/>
    </font>
    <font>
      <b/>
      <sz val="11"/>
      <color indexed="81"/>
      <name val="Symbol"/>
      <family val="1"/>
      <charset val="2"/>
    </font>
    <font>
      <b/>
      <sz val="12"/>
      <color theme="4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/>
      <diagonal/>
    </border>
    <border>
      <left style="thin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n">
        <color indexed="9"/>
      </right>
      <top style="thick">
        <color indexed="9"/>
      </top>
      <bottom/>
      <diagonal/>
    </border>
    <border>
      <left/>
      <right/>
      <top style="double">
        <color indexed="16"/>
      </top>
      <bottom style="double">
        <color indexed="16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26">
    <xf numFmtId="0" fontId="0" fillId="0" borderId="0" xfId="0"/>
    <xf numFmtId="165" fontId="8" fillId="0" borderId="1" xfId="2" applyNumberFormat="1" applyFont="1" applyFill="1" applyBorder="1" applyAlignment="1" applyProtection="1">
      <alignment horizontal="center" vertical="center"/>
    </xf>
    <xf numFmtId="165" fontId="7" fillId="0" borderId="1" xfId="2" applyNumberFormat="1" applyFont="1" applyFill="1" applyBorder="1" applyAlignment="1" applyProtection="1">
      <alignment vertical="center"/>
    </xf>
    <xf numFmtId="10" fontId="9" fillId="0" borderId="1" xfId="1" applyNumberFormat="1" applyFont="1" applyFill="1" applyBorder="1" applyAlignment="1" applyProtection="1">
      <alignment vertical="center"/>
    </xf>
    <xf numFmtId="10" fontId="10" fillId="0" borderId="1" xfId="1" applyNumberFormat="1" applyFont="1" applyFill="1" applyBorder="1" applyAlignment="1" applyProtection="1">
      <alignment vertical="center"/>
    </xf>
    <xf numFmtId="0" fontId="11" fillId="0" borderId="1" xfId="0" applyFont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0" fillId="0" borderId="0" xfId="0" applyProtection="1"/>
    <xf numFmtId="165" fontId="6" fillId="0" borderId="0" xfId="2" applyNumberFormat="1" applyFont="1" applyFill="1" applyBorder="1" applyAlignment="1" applyProtection="1">
      <alignment vertical="center"/>
    </xf>
    <xf numFmtId="165" fontId="6" fillId="0" borderId="1" xfId="2" applyNumberFormat="1" applyFont="1" applyFill="1" applyBorder="1" applyAlignment="1" applyProtection="1">
      <alignment vertical="center"/>
    </xf>
    <xf numFmtId="0" fontId="0" fillId="0" borderId="0" xfId="0" applyBorder="1" applyProtection="1"/>
    <xf numFmtId="166" fontId="0" fillId="0" borderId="0" xfId="1" applyNumberFormat="1" applyFont="1" applyProtection="1"/>
    <xf numFmtId="166" fontId="0" fillId="0" borderId="1" xfId="1" applyNumberFormat="1" applyFont="1" applyBorder="1" applyProtection="1"/>
    <xf numFmtId="0" fontId="0" fillId="0" borderId="1" xfId="0" applyBorder="1" applyProtection="1"/>
    <xf numFmtId="0" fontId="2" fillId="5" borderId="0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3" fillId="5" borderId="0" xfId="0" applyFont="1" applyFill="1" applyProtection="1"/>
    <xf numFmtId="0" fontId="17" fillId="5" borderId="0" xfId="0" applyFont="1" applyFill="1" applyAlignment="1" applyProtection="1">
      <alignment vertical="center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vertical="center"/>
    </xf>
    <xf numFmtId="0" fontId="30" fillId="2" borderId="1" xfId="0" applyFont="1" applyFill="1" applyBorder="1" applyAlignment="1" applyProtection="1">
      <alignment horizontal="center" vertical="center"/>
    </xf>
    <xf numFmtId="0" fontId="15" fillId="5" borderId="1" xfId="2" applyNumberFormat="1" applyFont="1" applyFill="1" applyBorder="1" applyAlignment="1" applyProtection="1">
      <alignment vertical="center" wrapText="1"/>
      <protection locked="0"/>
    </xf>
    <xf numFmtId="2" fontId="15" fillId="5" borderId="1" xfId="2" applyNumberFormat="1" applyFont="1" applyFill="1" applyBorder="1" applyAlignment="1" applyProtection="1">
      <alignment vertical="center"/>
      <protection locked="0"/>
    </xf>
    <xf numFmtId="173" fontId="3" fillId="5" borderId="0" xfId="0" applyNumberFormat="1" applyFont="1" applyFill="1" applyProtection="1">
      <protection locked="0"/>
    </xf>
    <xf numFmtId="172" fontId="3" fillId="5" borderId="0" xfId="0" applyNumberFormat="1" applyFont="1" applyFill="1" applyProtection="1"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0" xfId="0" quotePrefix="1" applyFont="1" applyFill="1" applyProtection="1"/>
    <xf numFmtId="0" fontId="21" fillId="5" borderId="0" xfId="0" applyFont="1" applyFill="1" applyBorder="1" applyAlignment="1" applyProtection="1"/>
    <xf numFmtId="0" fontId="22" fillId="5" borderId="0" xfId="0" applyFont="1" applyFill="1" applyBorder="1" applyAlignment="1" applyProtection="1">
      <alignment vertical="center"/>
    </xf>
    <xf numFmtId="2" fontId="22" fillId="5" borderId="0" xfId="0" applyNumberFormat="1" applyFont="1" applyFill="1" applyBorder="1" applyAlignment="1" applyProtection="1">
      <alignment vertical="center"/>
    </xf>
    <xf numFmtId="0" fontId="34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/>
    <xf numFmtId="0" fontId="9" fillId="5" borderId="11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 vertical="center"/>
    </xf>
    <xf numFmtId="0" fontId="39" fillId="5" borderId="0" xfId="0" applyFont="1" applyFill="1" applyAlignment="1" applyProtection="1">
      <alignment horizontal="right"/>
    </xf>
    <xf numFmtId="0" fontId="40" fillId="5" borderId="0" xfId="0" applyFont="1" applyFill="1" applyBorder="1" applyAlignment="1" applyProtection="1">
      <alignment horizontal="center" vertical="center"/>
    </xf>
    <xf numFmtId="0" fontId="40" fillId="5" borderId="0" xfId="0" applyFont="1" applyFill="1" applyBorder="1" applyAlignment="1" applyProtection="1">
      <alignment horizontal="center"/>
    </xf>
    <xf numFmtId="0" fontId="52" fillId="5" borderId="0" xfId="0" applyFont="1" applyFill="1" applyBorder="1" applyAlignment="1" applyProtection="1">
      <alignment horizontal="center"/>
    </xf>
    <xf numFmtId="0" fontId="33" fillId="5" borderId="11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164" fontId="32" fillId="0" borderId="11" xfId="2" applyFont="1" applyFill="1" applyBorder="1" applyAlignment="1" applyProtection="1">
      <alignment vertical="center"/>
    </xf>
    <xf numFmtId="165" fontId="49" fillId="9" borderId="11" xfId="0" applyNumberFormat="1" applyFont="1" applyFill="1" applyBorder="1" applyAlignment="1" applyProtection="1">
      <alignment horizontal="center" vertical="center"/>
    </xf>
    <xf numFmtId="1" fontId="32" fillId="9" borderId="11" xfId="0" applyNumberFormat="1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17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57" fillId="5" borderId="0" xfId="0" applyFont="1" applyFill="1" applyProtection="1"/>
    <xf numFmtId="0" fontId="58" fillId="9" borderId="18" xfId="0" applyFont="1" applyFill="1" applyBorder="1" applyAlignment="1" applyProtection="1">
      <alignment horizontal="right" vertical="center"/>
    </xf>
    <xf numFmtId="169" fontId="56" fillId="9" borderId="17" xfId="1" applyNumberFormat="1" applyFont="1" applyFill="1" applyBorder="1" applyAlignment="1" applyProtection="1">
      <alignment horizontal="center" vertical="center"/>
    </xf>
    <xf numFmtId="168" fontId="9" fillId="5" borderId="11" xfId="2" applyNumberFormat="1" applyFont="1" applyFill="1" applyBorder="1" applyAlignment="1" applyProtection="1">
      <alignment vertical="center"/>
    </xf>
    <xf numFmtId="167" fontId="9" fillId="5" borderId="11" xfId="2" applyNumberFormat="1" applyFont="1" applyFill="1" applyBorder="1" applyAlignment="1" applyProtection="1">
      <alignment horizontal="center" vertical="center"/>
    </xf>
    <xf numFmtId="0" fontId="40" fillId="12" borderId="0" xfId="0" applyFont="1" applyFill="1" applyBorder="1" applyAlignment="1" applyProtection="1">
      <alignment horizontal="center" vertical="center"/>
    </xf>
    <xf numFmtId="0" fontId="51" fillId="12" borderId="11" xfId="0" applyFont="1" applyFill="1" applyBorder="1" applyAlignment="1" applyProtection="1">
      <alignment vertical="center"/>
    </xf>
    <xf numFmtId="167" fontId="50" fillId="12" borderId="11" xfId="0" applyNumberFormat="1" applyFont="1" applyFill="1" applyBorder="1" applyAlignment="1" applyProtection="1">
      <alignment horizontal="left" vertical="center"/>
    </xf>
    <xf numFmtId="10" fontId="50" fillId="12" borderId="11" xfId="1" applyNumberFormat="1" applyFont="1" applyFill="1" applyBorder="1" applyAlignment="1" applyProtection="1">
      <alignment horizontal="center" vertical="center"/>
    </xf>
    <xf numFmtId="0" fontId="35" fillId="4" borderId="19" xfId="0" applyFont="1" applyFill="1" applyBorder="1" applyAlignment="1" applyProtection="1">
      <alignment vertical="center"/>
    </xf>
    <xf numFmtId="0" fontId="37" fillId="4" borderId="19" xfId="0" applyFont="1" applyFill="1" applyBorder="1" applyAlignment="1" applyProtection="1">
      <alignment vertical="center"/>
    </xf>
    <xf numFmtId="0" fontId="2" fillId="12" borderId="0" xfId="0" applyFont="1" applyFill="1" applyBorder="1" applyAlignment="1" applyProtection="1">
      <alignment vertical="center"/>
    </xf>
    <xf numFmtId="0" fontId="19" fillId="12" borderId="0" xfId="0" applyFont="1" applyFill="1" applyBorder="1" applyAlignment="1" applyProtection="1">
      <alignment vertical="center"/>
    </xf>
    <xf numFmtId="0" fontId="14" fillId="12" borderId="0" xfId="0" applyFont="1" applyFill="1" applyBorder="1" applyAlignment="1" applyProtection="1">
      <alignment vertical="center"/>
    </xf>
    <xf numFmtId="0" fontId="31" fillId="12" borderId="0" xfId="0" applyFont="1" applyFill="1" applyBorder="1" applyAlignment="1" applyProtection="1">
      <alignment vertical="center"/>
    </xf>
    <xf numFmtId="0" fontId="3" fillId="12" borderId="0" xfId="0" applyFont="1" applyFill="1" applyProtection="1"/>
    <xf numFmtId="0" fontId="63" fillId="12" borderId="0" xfId="0" quotePrefix="1" applyFont="1" applyFill="1" applyProtection="1"/>
    <xf numFmtId="0" fontId="17" fillId="12" borderId="0" xfId="0" applyFont="1" applyFill="1" applyAlignment="1" applyProtection="1">
      <alignment vertical="center"/>
    </xf>
    <xf numFmtId="0" fontId="66" fillId="12" borderId="0" xfId="0" applyFont="1" applyFill="1" applyAlignment="1" applyProtection="1">
      <alignment vertical="center"/>
    </xf>
    <xf numFmtId="0" fontId="3" fillId="12" borderId="0" xfId="0" applyFont="1" applyFill="1" applyProtection="1">
      <protection locked="0"/>
    </xf>
    <xf numFmtId="0" fontId="3" fillId="12" borderId="0" xfId="0" applyFont="1" applyFill="1" applyAlignment="1" applyProtection="1">
      <alignment vertical="center"/>
    </xf>
    <xf numFmtId="10" fontId="75" fillId="15" borderId="4" xfId="1" applyNumberFormat="1" applyFont="1" applyFill="1" applyBorder="1" applyAlignment="1" applyProtection="1">
      <alignment vertical="center"/>
    </xf>
    <xf numFmtId="10" fontId="75" fillId="15" borderId="3" xfId="1" applyNumberFormat="1" applyFont="1" applyFill="1" applyBorder="1" applyAlignment="1" applyProtection="1">
      <alignment vertical="center"/>
    </xf>
    <xf numFmtId="0" fontId="31" fillId="15" borderId="1" xfId="2" applyNumberFormat="1" applyFont="1" applyFill="1" applyBorder="1" applyAlignment="1" applyProtection="1">
      <alignment horizontal="center" vertical="center" wrapText="1"/>
    </xf>
    <xf numFmtId="9" fontId="31" fillId="15" borderId="1" xfId="1" applyNumberFormat="1" applyFont="1" applyFill="1" applyBorder="1" applyAlignment="1" applyProtection="1">
      <alignment horizontal="center" vertical="center" wrapText="1"/>
    </xf>
    <xf numFmtId="0" fontId="73" fillId="15" borderId="1" xfId="0" applyFont="1" applyFill="1" applyBorder="1" applyAlignment="1" applyProtection="1">
      <alignment horizontal="center" vertical="center"/>
    </xf>
    <xf numFmtId="0" fontId="65" fillId="15" borderId="3" xfId="0" applyFont="1" applyFill="1" applyBorder="1" applyAlignment="1" applyProtection="1">
      <alignment horizontal="center"/>
    </xf>
    <xf numFmtId="0" fontId="64" fillId="15" borderId="3" xfId="0" applyFont="1" applyFill="1" applyBorder="1" applyAlignment="1" applyProtection="1">
      <alignment horizontal="center" vertical="center"/>
    </xf>
    <xf numFmtId="164" fontId="62" fillId="15" borderId="1" xfId="2" applyFont="1" applyFill="1" applyBorder="1" applyAlignment="1" applyProtection="1">
      <alignment vertical="center" wrapText="1"/>
    </xf>
    <xf numFmtId="164" fontId="62" fillId="15" borderId="1" xfId="2" applyNumberFormat="1" applyFont="1" applyFill="1" applyBorder="1" applyAlignment="1" applyProtection="1">
      <alignment vertical="center"/>
    </xf>
    <xf numFmtId="0" fontId="76" fillId="5" borderId="1" xfId="0" applyNumberFormat="1" applyFont="1" applyFill="1" applyBorder="1" applyAlignment="1" applyProtection="1">
      <alignment horizontal="center" vertical="center" wrapText="1"/>
    </xf>
    <xf numFmtId="0" fontId="31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center"/>
    </xf>
    <xf numFmtId="0" fontId="77" fillId="3" borderId="1" xfId="0" applyFont="1" applyFill="1" applyBorder="1" applyAlignment="1" applyProtection="1">
      <alignment horizontal="center" vertical="center"/>
    </xf>
    <xf numFmtId="0" fontId="7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80" fillId="2" borderId="2" xfId="0" quotePrefix="1" applyFont="1" applyFill="1" applyBorder="1" applyAlignment="1" applyProtection="1">
      <alignment vertical="center"/>
    </xf>
    <xf numFmtId="0" fontId="85" fillId="2" borderId="2" xfId="0" quotePrefix="1" applyFont="1" applyFill="1" applyBorder="1" applyAlignment="1" applyProtection="1">
      <alignment vertical="center"/>
    </xf>
    <xf numFmtId="0" fontId="85" fillId="2" borderId="3" xfId="0" quotePrefix="1" applyFont="1" applyFill="1" applyBorder="1" applyAlignment="1" applyProtection="1">
      <alignment vertical="center"/>
    </xf>
    <xf numFmtId="0" fontId="80" fillId="2" borderId="3" xfId="0" quotePrefix="1" applyFont="1" applyFill="1" applyBorder="1" applyAlignment="1" applyProtection="1">
      <alignment vertical="center"/>
    </xf>
    <xf numFmtId="0" fontId="82" fillId="2" borderId="2" xfId="0" quotePrefix="1" applyFont="1" applyFill="1" applyBorder="1" applyAlignment="1" applyProtection="1">
      <alignment vertical="center"/>
    </xf>
    <xf numFmtId="0" fontId="82" fillId="2" borderId="3" xfId="0" quotePrefix="1" applyFont="1" applyFill="1" applyBorder="1" applyAlignment="1" applyProtection="1">
      <alignment vertical="center"/>
    </xf>
    <xf numFmtId="10" fontId="23" fillId="7" borderId="1" xfId="1" applyNumberFormat="1" applyFont="1" applyFill="1" applyBorder="1" applyAlignment="1" applyProtection="1">
      <alignment vertical="center"/>
    </xf>
    <xf numFmtId="169" fontId="23" fillId="3" borderId="1" xfId="1" applyNumberFormat="1" applyFont="1" applyFill="1" applyBorder="1" applyAlignment="1" applyProtection="1">
      <alignment vertical="center"/>
    </xf>
    <xf numFmtId="10" fontId="23" fillId="6" borderId="1" xfId="1" applyNumberFormat="1" applyFont="1" applyFill="1" applyBorder="1" applyAlignment="1" applyProtection="1">
      <alignment vertical="center"/>
    </xf>
    <xf numFmtId="0" fontId="31" fillId="8" borderId="1" xfId="0" applyFont="1" applyFill="1" applyBorder="1" applyAlignment="1" applyProtection="1">
      <alignment horizontal="center" vertical="center" wrapText="1"/>
    </xf>
    <xf numFmtId="0" fontId="31" fillId="14" borderId="1" xfId="0" applyFont="1" applyFill="1" applyBorder="1" applyAlignment="1" applyProtection="1">
      <alignment horizontal="center" vertical="center" wrapText="1"/>
    </xf>
    <xf numFmtId="0" fontId="2" fillId="5" borderId="0" xfId="0" applyFont="1" applyFill="1" applyProtection="1"/>
    <xf numFmtId="0" fontId="92" fillId="5" borderId="0" xfId="0" quotePrefix="1" applyFont="1" applyFill="1" applyAlignment="1" applyProtection="1">
      <alignment horizontal="left"/>
    </xf>
    <xf numFmtId="0" fontId="92" fillId="5" borderId="0" xfId="0" applyFont="1" applyFill="1" applyAlignment="1" applyProtection="1">
      <alignment horizontal="left"/>
    </xf>
    <xf numFmtId="0" fontId="4" fillId="5" borderId="0" xfId="0" applyFont="1" applyFill="1" applyProtection="1"/>
    <xf numFmtId="0" fontId="76" fillId="4" borderId="1" xfId="0" applyNumberFormat="1" applyFont="1" applyFill="1" applyBorder="1" applyAlignment="1" applyProtection="1">
      <alignment horizontal="center" vertical="center" wrapText="1"/>
    </xf>
    <xf numFmtId="0" fontId="90" fillId="8" borderId="9" xfId="0" applyFont="1" applyFill="1" applyBorder="1" applyAlignment="1" applyProtection="1">
      <alignment horizontal="right" vertical="center"/>
    </xf>
    <xf numFmtId="0" fontId="90" fillId="13" borderId="2" xfId="0" quotePrefix="1" applyFont="1" applyFill="1" applyBorder="1" applyAlignment="1" applyProtection="1">
      <alignment horizontal="left"/>
    </xf>
    <xf numFmtId="0" fontId="90" fillId="14" borderId="9" xfId="0" applyFont="1" applyFill="1" applyBorder="1" applyAlignment="1" applyProtection="1">
      <alignment horizontal="right" vertical="center"/>
    </xf>
    <xf numFmtId="0" fontId="90" fillId="14" borderId="2" xfId="0" applyFont="1" applyFill="1" applyBorder="1" applyAlignment="1" applyProtection="1">
      <alignment horizontal="left"/>
    </xf>
    <xf numFmtId="0" fontId="57" fillId="5" borderId="0" xfId="0" applyFont="1" applyFill="1" applyAlignment="1" applyProtection="1">
      <alignment vertical="center"/>
    </xf>
    <xf numFmtId="0" fontId="80" fillId="5" borderId="1" xfId="2" applyNumberFormat="1" applyFont="1" applyFill="1" applyBorder="1" applyAlignment="1" applyProtection="1">
      <alignment horizontal="center" vertical="center" wrapText="1"/>
    </xf>
    <xf numFmtId="12" fontId="80" fillId="5" borderId="1" xfId="2" applyNumberFormat="1" applyFont="1" applyFill="1" applyBorder="1" applyAlignment="1" applyProtection="1">
      <alignment horizontal="center" vertical="center" wrapText="1"/>
    </xf>
    <xf numFmtId="10" fontId="3" fillId="12" borderId="0" xfId="1" applyNumberFormat="1" applyFont="1" applyFill="1" applyProtection="1"/>
    <xf numFmtId="164" fontId="90" fillId="13" borderId="3" xfId="2" applyNumberFormat="1" applyFont="1" applyFill="1" applyBorder="1" applyAlignment="1" applyProtection="1">
      <alignment horizontal="left" vertical="center"/>
    </xf>
    <xf numFmtId="164" fontId="90" fillId="14" borderId="3" xfId="2" applyNumberFormat="1" applyFont="1" applyFill="1" applyBorder="1" applyAlignment="1" applyProtection="1">
      <alignment horizontal="left" vertical="center"/>
    </xf>
    <xf numFmtId="0" fontId="94" fillId="15" borderId="1" xfId="0" applyNumberFormat="1" applyFont="1" applyFill="1" applyBorder="1" applyAlignment="1" applyProtection="1">
      <alignment horizontal="center" vertical="center" wrapText="1"/>
    </xf>
    <xf numFmtId="0" fontId="95" fillId="15" borderId="1" xfId="0" applyFont="1" applyFill="1" applyBorder="1" applyAlignment="1" applyProtection="1">
      <alignment horizontal="center" vertical="center"/>
    </xf>
    <xf numFmtId="0" fontId="96" fillId="12" borderId="0" xfId="0" applyFont="1" applyFill="1" applyProtection="1"/>
    <xf numFmtId="0" fontId="98" fillId="11" borderId="12" xfId="0" applyNumberFormat="1" applyFont="1" applyFill="1" applyBorder="1" applyAlignment="1" applyProtection="1">
      <alignment horizontal="center" vertical="center" wrapText="1"/>
    </xf>
    <xf numFmtId="0" fontId="98" fillId="11" borderId="14" xfId="0" applyNumberFormat="1" applyFont="1" applyFill="1" applyBorder="1" applyAlignment="1" applyProtection="1">
      <alignment horizontal="center" vertical="center" wrapText="1"/>
    </xf>
    <xf numFmtId="0" fontId="77" fillId="11" borderId="12" xfId="0" applyFont="1" applyFill="1" applyBorder="1" applyAlignment="1" applyProtection="1">
      <alignment horizontal="center" vertical="center"/>
    </xf>
    <xf numFmtId="0" fontId="101" fillId="9" borderId="12" xfId="0" applyFont="1" applyFill="1" applyBorder="1" applyAlignment="1" applyProtection="1">
      <alignment horizontal="right" vertical="center"/>
    </xf>
    <xf numFmtId="0" fontId="101" fillId="9" borderId="14" xfId="0" applyFont="1" applyFill="1" applyBorder="1" applyAlignment="1" applyProtection="1">
      <alignment horizontal="right" vertical="center"/>
    </xf>
    <xf numFmtId="170" fontId="100" fillId="9" borderId="13" xfId="2" applyNumberFormat="1" applyFont="1" applyFill="1" applyBorder="1" applyAlignment="1" applyProtection="1">
      <alignment horizontal="left" vertical="center" wrapText="1"/>
    </xf>
    <xf numFmtId="39" fontId="100" fillId="9" borderId="15" xfId="2" applyNumberFormat="1" applyFont="1" applyFill="1" applyBorder="1" applyAlignment="1" applyProtection="1">
      <alignment horizontal="left" vertical="center" wrapText="1"/>
    </xf>
    <xf numFmtId="0" fontId="31" fillId="5" borderId="0" xfId="0" applyFont="1" applyFill="1" applyProtection="1"/>
    <xf numFmtId="171" fontId="58" fillId="9" borderId="16" xfId="0" applyNumberFormat="1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vertical="center"/>
    </xf>
    <xf numFmtId="39" fontId="77" fillId="11" borderId="13" xfId="2" applyNumberFormat="1" applyFont="1" applyFill="1" applyBorder="1" applyAlignment="1" applyProtection="1">
      <alignment horizontal="center" vertical="center"/>
    </xf>
    <xf numFmtId="39" fontId="77" fillId="11" borderId="15" xfId="2" applyNumberFormat="1" applyFont="1" applyFill="1" applyBorder="1" applyAlignment="1" applyProtection="1">
      <alignment horizontal="center" vertical="center"/>
    </xf>
    <xf numFmtId="2" fontId="77" fillId="11" borderId="13" xfId="2" applyNumberFormat="1" applyFont="1" applyFill="1" applyBorder="1" applyAlignment="1" applyProtection="1">
      <alignment horizontal="center"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76" fillId="5" borderId="1" xfId="3" applyFont="1" applyFill="1" applyBorder="1" applyAlignment="1">
      <alignment horizontal="center" vertical="center"/>
    </xf>
    <xf numFmtId="164" fontId="71" fillId="5" borderId="1" xfId="2" applyFont="1" applyFill="1" applyBorder="1" applyAlignment="1" applyProtection="1">
      <alignment vertical="center"/>
    </xf>
    <xf numFmtId="13" fontId="2" fillId="0" borderId="0" xfId="3" applyNumberFormat="1" applyFont="1" applyProtection="1">
      <alignment vertical="center"/>
      <protection locked="0" hidden="1"/>
    </xf>
    <xf numFmtId="0" fontId="76" fillId="0" borderId="0" xfId="3" applyFont="1" applyAlignment="1">
      <alignment horizontal="center" vertical="center"/>
    </xf>
    <xf numFmtId="0" fontId="107" fillId="3" borderId="1" xfId="3" applyFont="1" applyFill="1" applyBorder="1" applyAlignment="1">
      <alignment horizontal="center" vertical="center"/>
    </xf>
    <xf numFmtId="10" fontId="1" fillId="0" borderId="0" xfId="1" applyNumberFormat="1" applyFont="1" applyAlignment="1" applyProtection="1">
      <alignment vertical="center"/>
    </xf>
    <xf numFmtId="164" fontId="31" fillId="5" borderId="1" xfId="2" applyFont="1" applyFill="1" applyBorder="1" applyAlignment="1" applyProtection="1">
      <alignment vertical="center"/>
    </xf>
    <xf numFmtId="0" fontId="2" fillId="0" borderId="0" xfId="3" applyFont="1" applyProtection="1">
      <alignment vertical="center"/>
      <protection locked="0" hidden="1"/>
    </xf>
    <xf numFmtId="0" fontId="107" fillId="6" borderId="1" xfId="3" applyFont="1" applyFill="1" applyBorder="1" applyAlignment="1">
      <alignment horizontal="center" vertical="center"/>
    </xf>
    <xf numFmtId="0" fontId="110" fillId="0" borderId="0" xfId="3" applyFont="1">
      <alignment vertical="center"/>
    </xf>
    <xf numFmtId="0" fontId="110" fillId="5" borderId="9" xfId="3" applyFont="1" applyFill="1" applyBorder="1" applyAlignment="1">
      <alignment horizontal="right" vertical="center"/>
    </xf>
    <xf numFmtId="10" fontId="72" fillId="5" borderId="3" xfId="1" applyNumberFormat="1" applyFont="1" applyFill="1" applyBorder="1" applyAlignment="1" applyProtection="1">
      <alignment vertical="center"/>
    </xf>
    <xf numFmtId="0" fontId="110" fillId="0" borderId="20" xfId="3" applyFont="1" applyBorder="1">
      <alignment vertical="center"/>
    </xf>
    <xf numFmtId="0" fontId="112" fillId="18" borderId="1" xfId="3" applyFont="1" applyFill="1" applyBorder="1" applyAlignment="1">
      <alignment horizontal="center" vertical="center"/>
    </xf>
    <xf numFmtId="0" fontId="31" fillId="5" borderId="1" xfId="3" applyFont="1" applyFill="1" applyBorder="1">
      <alignment vertical="center"/>
    </xf>
    <xf numFmtId="0" fontId="1" fillId="0" borderId="0" xfId="3" applyProtection="1">
      <alignment vertical="center"/>
      <protection locked="0" hidden="1"/>
    </xf>
    <xf numFmtId="169" fontId="114" fillId="0" borderId="0" xfId="3" applyNumberFormat="1" applyFont="1" applyAlignment="1" applyProtection="1">
      <alignment horizontal="left" vertical="center"/>
      <protection locked="0" hidden="1"/>
    </xf>
    <xf numFmtId="0" fontId="112" fillId="0" borderId="0" xfId="3" applyFont="1">
      <alignment vertical="center"/>
    </xf>
    <xf numFmtId="0" fontId="115" fillId="8" borderId="9" xfId="3" applyFont="1" applyFill="1" applyBorder="1" applyAlignment="1">
      <alignment horizontal="right" vertical="center"/>
    </xf>
    <xf numFmtId="169" fontId="116" fillId="8" borderId="3" xfId="1" applyNumberFormat="1" applyFont="1" applyFill="1" applyBorder="1" applyAlignment="1" applyProtection="1">
      <alignment vertical="center"/>
    </xf>
    <xf numFmtId="0" fontId="31" fillId="0" borderId="0" xfId="3" quotePrefix="1" applyFont="1">
      <alignment vertical="center"/>
    </xf>
    <xf numFmtId="0" fontId="117" fillId="17" borderId="1" xfId="3" applyFont="1" applyFill="1" applyBorder="1" applyAlignment="1">
      <alignment horizontal="center"/>
    </xf>
    <xf numFmtId="0" fontId="118" fillId="4" borderId="1" xfId="3" applyFont="1" applyFill="1" applyBorder="1" applyAlignment="1">
      <alignment horizontal="center"/>
    </xf>
    <xf numFmtId="164" fontId="119" fillId="0" borderId="1" xfId="2" applyFont="1" applyFill="1" applyBorder="1" applyAlignment="1" applyProtection="1">
      <alignment vertical="center"/>
    </xf>
    <xf numFmtId="169" fontId="31" fillId="0" borderId="1" xfId="1" applyNumberFormat="1" applyFont="1" applyFill="1" applyBorder="1" applyAlignment="1" applyProtection="1">
      <alignment vertical="center"/>
    </xf>
    <xf numFmtId="164" fontId="1" fillId="0" borderId="0" xfId="2" applyFont="1" applyAlignment="1" applyProtection="1">
      <alignment vertical="center"/>
    </xf>
    <xf numFmtId="0" fontId="122" fillId="8" borderId="1" xfId="3" applyFont="1" applyFill="1" applyBorder="1" applyAlignment="1">
      <alignment horizontal="center"/>
    </xf>
    <xf numFmtId="0" fontId="1" fillId="0" borderId="0" xfId="4"/>
    <xf numFmtId="0" fontId="1" fillId="0" borderId="0" xfId="4" applyAlignment="1">
      <alignment horizontal="left" vertical="center" wrapText="1"/>
    </xf>
    <xf numFmtId="174" fontId="0" fillId="0" borderId="0" xfId="1" applyNumberFormat="1" applyFont="1" applyFill="1" applyBorder="1" applyAlignment="1">
      <alignment horizontal="left" vertical="center" wrapText="1"/>
    </xf>
    <xf numFmtId="169" fontId="19" fillId="19" borderId="29" xfId="4" applyNumberFormat="1" applyFont="1" applyFill="1" applyBorder="1" applyProtection="1">
      <protection locked="0"/>
    </xf>
    <xf numFmtId="0" fontId="1" fillId="0" borderId="0" xfId="4" quotePrefix="1"/>
    <xf numFmtId="0" fontId="76" fillId="20" borderId="29" xfId="4" applyFont="1" applyFill="1" applyBorder="1" applyAlignment="1">
      <alignment horizontal="center"/>
    </xf>
    <xf numFmtId="0" fontId="31" fillId="20" borderId="29" xfId="4" quotePrefix="1" applyFont="1" applyFill="1" applyBorder="1" applyAlignment="1">
      <alignment horizontal="center" wrapText="1"/>
    </xf>
    <xf numFmtId="175" fontId="19" fillId="20" borderId="29" xfId="4" applyNumberFormat="1" applyFont="1" applyFill="1" applyBorder="1" applyAlignment="1">
      <alignment vertical="center"/>
    </xf>
    <xf numFmtId="10" fontId="31" fillId="0" borderId="1" xfId="1" applyNumberFormat="1" applyFont="1" applyFill="1" applyBorder="1" applyAlignment="1" applyProtection="1">
      <alignment vertical="center"/>
    </xf>
    <xf numFmtId="174" fontId="3" fillId="12" borderId="0" xfId="1" applyNumberFormat="1" applyFont="1" applyFill="1" applyAlignment="1" applyProtection="1">
      <alignment vertical="center"/>
    </xf>
    <xf numFmtId="166" fontId="103" fillId="15" borderId="5" xfId="1" applyNumberFormat="1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72" fillId="15" borderId="9" xfId="0" applyFont="1" applyFill="1" applyBorder="1" applyAlignment="1" applyProtection="1">
      <alignment horizontal="center" vertical="center"/>
    </xf>
    <xf numFmtId="0" fontId="72" fillId="15" borderId="2" xfId="0" applyFont="1" applyFill="1" applyBorder="1" applyAlignment="1" applyProtection="1">
      <alignment horizontal="center" vertical="center"/>
    </xf>
    <xf numFmtId="0" fontId="67" fillId="15" borderId="2" xfId="0" quotePrefix="1" applyFont="1" applyFill="1" applyBorder="1" applyAlignment="1" applyProtection="1">
      <alignment vertical="center"/>
    </xf>
    <xf numFmtId="0" fontId="67" fillId="15" borderId="3" xfId="0" applyFont="1" applyFill="1" applyBorder="1" applyAlignment="1" applyProtection="1">
      <alignment vertical="center"/>
    </xf>
    <xf numFmtId="0" fontId="67" fillId="15" borderId="3" xfId="0" quotePrefix="1" applyFont="1" applyFill="1" applyBorder="1" applyAlignment="1" applyProtection="1">
      <alignment vertical="center"/>
    </xf>
    <xf numFmtId="0" fontId="62" fillId="15" borderId="9" xfId="0" applyFont="1" applyFill="1" applyBorder="1" applyAlignment="1" applyProtection="1">
      <alignment horizontal="left" vertical="center"/>
    </xf>
    <xf numFmtId="0" fontId="62" fillId="15" borderId="3" xfId="0" applyFont="1" applyFill="1" applyBorder="1" applyAlignment="1" applyProtection="1">
      <alignment horizontal="left" vertical="center"/>
    </xf>
    <xf numFmtId="0" fontId="71" fillId="15" borderId="9" xfId="0" applyFont="1" applyFill="1" applyBorder="1" applyAlignment="1" applyProtection="1">
      <alignment horizontal="center" vertical="center"/>
    </xf>
    <xf numFmtId="0" fontId="71" fillId="15" borderId="2" xfId="0" applyFont="1" applyFill="1" applyBorder="1" applyAlignment="1" applyProtection="1">
      <alignment horizontal="center" vertical="center"/>
    </xf>
    <xf numFmtId="0" fontId="70" fillId="15" borderId="9" xfId="0" applyFont="1" applyFill="1" applyBorder="1" applyAlignment="1" applyProtection="1">
      <alignment horizontal="center" vertical="center"/>
    </xf>
    <xf numFmtId="0" fontId="70" fillId="15" borderId="2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right" vertical="center"/>
    </xf>
    <xf numFmtId="0" fontId="19" fillId="2" borderId="7" xfId="0" applyFont="1" applyFill="1" applyBorder="1" applyAlignment="1" applyProtection="1">
      <alignment horizontal="right" vertical="center"/>
    </xf>
    <xf numFmtId="0" fontId="19" fillId="2" borderId="8" xfId="0" applyFont="1" applyFill="1" applyBorder="1" applyAlignment="1" applyProtection="1">
      <alignment horizontal="right" vertical="center"/>
    </xf>
    <xf numFmtId="0" fontId="19" fillId="2" borderId="10" xfId="0" applyFont="1" applyFill="1" applyBorder="1" applyAlignment="1" applyProtection="1">
      <alignment horizontal="right" vertical="center"/>
    </xf>
    <xf numFmtId="0" fontId="86" fillId="2" borderId="9" xfId="0" applyFont="1" applyFill="1" applyBorder="1" applyAlignment="1" applyProtection="1">
      <alignment horizontal="left" vertical="center"/>
    </xf>
    <xf numFmtId="0" fontId="86" fillId="2" borderId="2" xfId="0" quotePrefix="1" applyFont="1" applyFill="1" applyBorder="1" applyAlignment="1" applyProtection="1">
      <alignment horizontal="left" vertical="center"/>
    </xf>
    <xf numFmtId="0" fontId="87" fillId="2" borderId="9" xfId="0" applyFont="1" applyFill="1" applyBorder="1" applyAlignment="1" applyProtection="1">
      <alignment horizontal="left" vertical="center"/>
    </xf>
    <xf numFmtId="0" fontId="87" fillId="2" borderId="2" xfId="0" quotePrefix="1" applyFont="1" applyFill="1" applyBorder="1" applyAlignment="1" applyProtection="1">
      <alignment horizontal="left" vertical="center"/>
    </xf>
    <xf numFmtId="0" fontId="78" fillId="2" borderId="9" xfId="0" applyFont="1" applyFill="1" applyBorder="1" applyAlignment="1" applyProtection="1">
      <alignment horizontal="left" vertical="center"/>
    </xf>
    <xf numFmtId="0" fontId="78" fillId="2" borderId="2" xfId="0" quotePrefix="1" applyFont="1" applyFill="1" applyBorder="1" applyAlignment="1" applyProtection="1">
      <alignment horizontal="left" vertical="center"/>
    </xf>
    <xf numFmtId="0" fontId="15" fillId="10" borderId="9" xfId="0" applyFont="1" applyFill="1" applyBorder="1" applyAlignment="1" applyProtection="1">
      <alignment horizontal="left" vertical="center"/>
    </xf>
    <xf numFmtId="0" fontId="15" fillId="10" borderId="3" xfId="0" applyFont="1" applyFill="1" applyBorder="1" applyAlignment="1" applyProtection="1">
      <alignment horizontal="left" vertical="center"/>
    </xf>
    <xf numFmtId="0" fontId="80" fillId="2" borderId="9" xfId="0" applyFont="1" applyFill="1" applyBorder="1" applyAlignment="1" applyProtection="1">
      <alignment horizontal="center" vertical="center"/>
    </xf>
    <xf numFmtId="0" fontId="80" fillId="2" borderId="2" xfId="0" applyFont="1" applyFill="1" applyBorder="1" applyAlignment="1" applyProtection="1">
      <alignment horizontal="center" vertical="center"/>
    </xf>
    <xf numFmtId="10" fontId="80" fillId="2" borderId="2" xfId="1" applyNumberFormat="1" applyFont="1" applyFill="1" applyBorder="1" applyAlignment="1" applyProtection="1">
      <alignment horizontal="center" vertical="justify"/>
    </xf>
    <xf numFmtId="10" fontId="80" fillId="2" borderId="3" xfId="1" applyNumberFormat="1" applyFont="1" applyFill="1" applyBorder="1" applyAlignment="1" applyProtection="1">
      <alignment horizontal="center" vertical="justify"/>
    </xf>
    <xf numFmtId="0" fontId="80" fillId="10" borderId="1" xfId="0" applyFont="1" applyFill="1" applyBorder="1" applyAlignment="1" applyProtection="1">
      <alignment horizontal="center" vertical="center"/>
    </xf>
    <xf numFmtId="10" fontId="80" fillId="5" borderId="1" xfId="1" applyNumberFormat="1" applyFont="1" applyFill="1" applyBorder="1" applyAlignment="1" applyProtection="1">
      <alignment horizontal="center" vertical="center"/>
    </xf>
    <xf numFmtId="0" fontId="80" fillId="8" borderId="0" xfId="0" applyFont="1" applyFill="1" applyBorder="1" applyAlignment="1" applyProtection="1">
      <alignment horizontal="right" vertical="center"/>
    </xf>
    <xf numFmtId="0" fontId="81" fillId="8" borderId="0" xfId="0" quotePrefix="1" applyFont="1" applyFill="1" applyBorder="1" applyAlignment="1" applyProtection="1">
      <alignment horizontal="left" vertical="center"/>
    </xf>
    <xf numFmtId="0" fontId="91" fillId="8" borderId="0" xfId="0" quotePrefix="1" applyFont="1" applyFill="1" applyBorder="1" applyAlignment="1" applyProtection="1">
      <alignment horizontal="left" vertical="center"/>
    </xf>
    <xf numFmtId="0" fontId="81" fillId="14" borderId="0" xfId="0" quotePrefix="1" applyFont="1" applyFill="1" applyBorder="1" applyAlignment="1" applyProtection="1">
      <alignment horizontal="left" vertical="center"/>
    </xf>
    <xf numFmtId="0" fontId="91" fillId="14" borderId="0" xfId="0" quotePrefix="1" applyFont="1" applyFill="1" applyBorder="1" applyAlignment="1" applyProtection="1">
      <alignment horizontal="left" vertical="center"/>
    </xf>
    <xf numFmtId="0" fontId="80" fillId="14" borderId="0" xfId="0" applyFont="1" applyFill="1" applyBorder="1" applyAlignment="1" applyProtection="1">
      <alignment horizontal="right" vertical="center"/>
    </xf>
    <xf numFmtId="10" fontId="90" fillId="8" borderId="0" xfId="1" applyNumberFormat="1" applyFont="1" applyFill="1" applyBorder="1" applyAlignment="1" applyProtection="1">
      <alignment horizontal="center" vertical="center"/>
    </xf>
    <xf numFmtId="10" fontId="90" fillId="14" borderId="0" xfId="1" applyNumberFormat="1" applyFont="1" applyFill="1" applyBorder="1" applyAlignment="1" applyProtection="1">
      <alignment horizontal="center" vertical="center"/>
    </xf>
    <xf numFmtId="10" fontId="82" fillId="16" borderId="9" xfId="1" applyNumberFormat="1" applyFont="1" applyFill="1" applyBorder="1" applyAlignment="1" applyProtection="1">
      <alignment horizontal="center" vertical="center"/>
    </xf>
    <xf numFmtId="10" fontId="82" fillId="16" borderId="3" xfId="1" applyNumberFormat="1" applyFont="1" applyFill="1" applyBorder="1" applyAlignment="1" applyProtection="1">
      <alignment horizontal="center" vertical="center"/>
    </xf>
    <xf numFmtId="0" fontId="124" fillId="12" borderId="21" xfId="4" applyFont="1" applyFill="1" applyBorder="1" applyAlignment="1">
      <alignment horizontal="left" vertical="center" wrapText="1"/>
    </xf>
    <xf numFmtId="0" fontId="124" fillId="12" borderId="22" xfId="4" applyFont="1" applyFill="1" applyBorder="1" applyAlignment="1">
      <alignment horizontal="left" vertical="center" wrapText="1"/>
    </xf>
    <xf numFmtId="0" fontId="124" fillId="12" borderId="23" xfId="4" applyFont="1" applyFill="1" applyBorder="1" applyAlignment="1">
      <alignment horizontal="left" vertical="center" wrapText="1"/>
    </xf>
    <xf numFmtId="0" fontId="124" fillId="12" borderId="24" xfId="4" applyFont="1" applyFill="1" applyBorder="1" applyAlignment="1">
      <alignment horizontal="left" vertical="center" wrapText="1"/>
    </xf>
    <xf numFmtId="0" fontId="124" fillId="12" borderId="0" xfId="4" applyFont="1" applyFill="1" applyAlignment="1">
      <alignment horizontal="left" vertical="center" wrapText="1"/>
    </xf>
    <xf numFmtId="0" fontId="124" fillId="12" borderId="25" xfId="4" applyFont="1" applyFill="1" applyBorder="1" applyAlignment="1">
      <alignment horizontal="left" vertical="center" wrapText="1"/>
    </xf>
    <xf numFmtId="0" fontId="124" fillId="12" borderId="26" xfId="4" applyFont="1" applyFill="1" applyBorder="1" applyAlignment="1">
      <alignment horizontal="left" vertical="center" wrapText="1"/>
    </xf>
    <xf numFmtId="0" fontId="124" fillId="12" borderId="27" xfId="4" applyFont="1" applyFill="1" applyBorder="1" applyAlignment="1">
      <alignment horizontal="left" vertical="center" wrapText="1"/>
    </xf>
    <xf numFmtId="0" fontId="124" fillId="12" borderId="28" xfId="4" applyFont="1" applyFill="1" applyBorder="1" applyAlignment="1">
      <alignment horizontal="left" vertical="center" wrapText="1"/>
    </xf>
    <xf numFmtId="0" fontId="71" fillId="5" borderId="1" xfId="3" applyFont="1" applyFill="1" applyBorder="1" applyAlignment="1">
      <alignment horizontal="right" vertical="center"/>
    </xf>
    <xf numFmtId="0" fontId="31" fillId="5" borderId="1" xfId="3" applyFont="1" applyFill="1" applyBorder="1" applyAlignment="1">
      <alignment horizontal="right" vertical="center"/>
    </xf>
    <xf numFmtId="0" fontId="72" fillId="5" borderId="1" xfId="3" applyFont="1" applyFill="1" applyBorder="1" applyAlignment="1">
      <alignment horizontal="right" vertical="center"/>
    </xf>
    <xf numFmtId="0" fontId="80" fillId="0" borderId="0" xfId="3" applyFont="1" applyFill="1" applyBorder="1" applyAlignment="1">
      <alignment horizontal="center" vertical="center"/>
    </xf>
    <xf numFmtId="0" fontId="110" fillId="0" borderId="0" xfId="3" applyFont="1">
      <alignment vertical="center"/>
    </xf>
    <xf numFmtId="0" fontId="31" fillId="0" borderId="0" xfId="3" quotePrefix="1" applyFont="1" applyAlignment="1">
      <alignment horizontal="left" vertical="center"/>
    </xf>
    <xf numFmtId="0" fontId="97" fillId="11" borderId="0" xfId="0" applyNumberFormat="1" applyFont="1" applyFill="1" applyBorder="1" applyAlignment="1" applyProtection="1">
      <alignment horizontal="center" vertical="center" wrapText="1"/>
    </xf>
    <xf numFmtId="0" fontId="77" fillId="11" borderId="0" xfId="0" applyNumberFormat="1" applyFont="1" applyFill="1" applyBorder="1" applyAlignment="1" applyProtection="1">
      <alignment horizontal="center" vertical="center" wrapText="1"/>
    </xf>
    <xf numFmtId="0" fontId="100" fillId="9" borderId="0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3" xr:uid="{923E9867-ACE9-4A1D-A9A5-F1F71D5C2640}"/>
    <cellStyle name="Normal 3" xfId="4" xr:uid="{5CB93C4C-6E54-46C9-88FD-ACB5E9D8C2EE}"/>
    <cellStyle name="Porcentagem" xfId="1" builtinId="5"/>
    <cellStyle name="Vírgula" xfId="2" builtinId="3"/>
  </cellStyles>
  <dxfs count="7"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8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CB8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CC0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A8A400"/>
      <color rgb="FFFFB7DB"/>
      <color rgb="FF99CC00"/>
      <color rgb="FF808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0037368798417E-2"/>
          <c:y val="7.7386546386978394E-2"/>
          <c:w val="0.88187933912924366"/>
          <c:h val="0.85943303175509578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'Dados Auxiliares'!$C$17:$BA$17</c:f>
                <c:numCache>
                  <c:formatCode>General</c:formatCode>
                  <c:ptCount val="51"/>
                  <c:pt idx="0">
                    <c:v>1.4272476927059582E-5</c:v>
                  </c:pt>
                  <c:pt idx="1">
                    <c:v>1.7840596158824487E-4</c:v>
                  </c:pt>
                  <c:pt idx="2">
                    <c:v>1.0927365147280013E-3</c:v>
                  </c:pt>
                  <c:pt idx="3">
                    <c:v>4.3709460589120034E-3</c:v>
                  </c:pt>
                  <c:pt idx="4">
                    <c:v>1.2839654048054015E-2</c:v>
                  </c:pt>
                  <c:pt idx="5">
                    <c:v>2.9531204310524199E-2</c:v>
                  </c:pt>
                  <c:pt idx="6">
                    <c:v>5.53710080822329E-2</c:v>
                  </c:pt>
                  <c:pt idx="7">
                    <c:v>8.7011584129223107E-2</c:v>
                  </c:pt>
                  <c:pt idx="8">
                    <c:v>0.11692181617364354</c:v>
                  </c:pt>
                  <c:pt idx="9">
                    <c:v>0.13640878553591748</c:v>
                  </c:pt>
                  <c:pt idx="10">
                    <c:v>0.13981900517431542</c:v>
                  </c:pt>
                  <c:pt idx="11">
                    <c:v>0.12710818652210495</c:v>
                  </c:pt>
                  <c:pt idx="12">
                    <c:v>0.10327540154921026</c:v>
                  </c:pt>
                  <c:pt idx="13">
                    <c:v>7.547048574749983E-2</c:v>
                  </c:pt>
                  <c:pt idx="14">
                    <c:v>4.9864428083169536E-2</c:v>
                  </c:pt>
                  <c:pt idx="15">
                    <c:v>2.9918656849901724E-2</c:v>
                  </c:pt>
                  <c:pt idx="16">
                    <c:v>1.6361765464789978E-2</c:v>
                  </c:pt>
                  <c:pt idx="17">
                    <c:v>8.1808827323950027E-3</c:v>
                  </c:pt>
                  <c:pt idx="18">
                    <c:v>3.749571252347708E-3</c:v>
                  </c:pt>
                  <c:pt idx="19">
                    <c:v>1.5787668430937724E-3</c:v>
                  </c:pt>
                  <c:pt idx="20">
                    <c:v>6.1177215169883688E-4</c:v>
                  </c:pt>
                  <c:pt idx="21">
                    <c:v>2.1849005417815619E-4</c:v>
                  </c:pt>
                  <c:pt idx="22">
                    <c:v>7.2002404217801246E-5</c:v>
                  </c:pt>
                  <c:pt idx="23">
                    <c:v>2.1913775196722255E-5</c:v>
                  </c:pt>
                  <c:pt idx="24">
                    <c:v>6.1632492740781163E-6</c:v>
                  </c:pt>
                  <c:pt idx="25">
                    <c:v>1.6024448112603061E-6</c:v>
                  </c:pt>
                  <c:pt idx="26">
                    <c:v>3.8520307962988147E-7</c:v>
                  </c:pt>
                  <c:pt idx="27">
                    <c:v>8.5600684362195939E-8</c:v>
                  </c:pt>
                  <c:pt idx="28">
                    <c:v>1.7578711967236712E-8</c:v>
                  </c:pt>
                  <c:pt idx="29">
                    <c:v>3.3338936489586804E-9</c:v>
                  </c:pt>
                  <c:pt idx="30">
                    <c:v>5.834313885677679E-10</c:v>
                  </c:pt>
                  <c:pt idx="31">
                    <c:v>9.4101836865768811E-11</c:v>
                  </c:pt>
                  <c:pt idx="32">
                    <c:v>1.3968241409762566E-11</c:v>
                  </c:pt>
                  <c:pt idx="33">
                    <c:v>1.9047601922403541E-12</c:v>
                  </c:pt>
                  <c:pt idx="34">
                    <c:v>2.3809502403004492E-13</c:v>
                  </c:pt>
                  <c:pt idx="35">
                    <c:v>2.7210859889147774E-14</c:v>
                  </c:pt>
                  <c:pt idx="36">
                    <c:v>2.8344645717862579E-15</c:v>
                  </c:pt>
                  <c:pt idx="37">
                    <c:v>2.6812502706085961E-16</c:v>
                  </c:pt>
                  <c:pt idx="38">
                    <c:v>2.2931745735468461E-17</c:v>
                  </c:pt>
                  <c:pt idx="39">
                    <c:v>1.7639804411898832E-18</c:v>
                  </c:pt>
                  <c:pt idx="40">
                    <c:v>1.212736553318041E-19</c:v>
                  </c:pt>
                  <c:pt idx="41">
                    <c:v>7.394735081207581E-21</c:v>
                  </c:pt>
                  <c:pt idx="42">
                    <c:v>3.9614652220754442E-22</c:v>
                  </c:pt>
                  <c:pt idx="43">
                    <c:v>1.8425419637560397E-23</c:v>
                  </c:pt>
                  <c:pt idx="44">
                    <c:v>7.3282919013024146E-25</c:v>
                  </c:pt>
                  <c:pt idx="45">
                    <c:v>2.4427639671008029E-26</c:v>
                  </c:pt>
                  <c:pt idx="46">
                    <c:v>6.6379455627738944E-28</c:v>
                  </c:pt>
                  <c:pt idx="47">
                    <c:v>1.4123288431433983E-29</c:v>
                  </c:pt>
                  <c:pt idx="48">
                    <c:v>2.2067638174115406E-31</c:v>
                  </c:pt>
                  <c:pt idx="49">
                    <c:v>2.2517998136852455E-33</c:v>
                  </c:pt>
                  <c:pt idx="50">
                    <c:v>1.1258999068426267E-35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'Dados Auxiliares'!$C$16:$BA$16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'Dados Auxiliares'!$C$17:$BA$17</c:f>
              <c:numCache>
                <c:formatCode>General</c:formatCode>
                <c:ptCount val="51"/>
                <c:pt idx="0">
                  <c:v>1.4272476927059582E-5</c:v>
                </c:pt>
                <c:pt idx="1">
                  <c:v>1.7840596158824487E-4</c:v>
                </c:pt>
                <c:pt idx="2">
                  <c:v>1.0927365147280013E-3</c:v>
                </c:pt>
                <c:pt idx="3">
                  <c:v>4.3709460589120034E-3</c:v>
                </c:pt>
                <c:pt idx="4">
                  <c:v>1.2839654048054015E-2</c:v>
                </c:pt>
                <c:pt idx="5">
                  <c:v>2.9531204310524199E-2</c:v>
                </c:pt>
                <c:pt idx="6">
                  <c:v>5.53710080822329E-2</c:v>
                </c:pt>
                <c:pt idx="7">
                  <c:v>8.7011584129223107E-2</c:v>
                </c:pt>
                <c:pt idx="8">
                  <c:v>0.11692181617364354</c:v>
                </c:pt>
                <c:pt idx="9">
                  <c:v>0.13640878553591748</c:v>
                </c:pt>
                <c:pt idx="10">
                  <c:v>0.13981900517431542</c:v>
                </c:pt>
                <c:pt idx="11">
                  <c:v>0.12710818652210495</c:v>
                </c:pt>
                <c:pt idx="12">
                  <c:v>0.10327540154921026</c:v>
                </c:pt>
                <c:pt idx="13">
                  <c:v>7.547048574749983E-2</c:v>
                </c:pt>
                <c:pt idx="14">
                  <c:v>4.9864428083169536E-2</c:v>
                </c:pt>
                <c:pt idx="15">
                  <c:v>2.9918656849901724E-2</c:v>
                </c:pt>
                <c:pt idx="16">
                  <c:v>1.6361765464789978E-2</c:v>
                </c:pt>
                <c:pt idx="17">
                  <c:v>8.1808827323950027E-3</c:v>
                </c:pt>
                <c:pt idx="18">
                  <c:v>3.749571252347708E-3</c:v>
                </c:pt>
                <c:pt idx="19">
                  <c:v>1.5787668430937724E-3</c:v>
                </c:pt>
                <c:pt idx="20">
                  <c:v>6.1177215169883688E-4</c:v>
                </c:pt>
                <c:pt idx="21">
                  <c:v>2.1849005417815619E-4</c:v>
                </c:pt>
                <c:pt idx="22">
                  <c:v>7.2002404217801246E-5</c:v>
                </c:pt>
                <c:pt idx="23">
                  <c:v>2.1913775196722255E-5</c:v>
                </c:pt>
                <c:pt idx="24">
                  <c:v>6.1632492740781163E-6</c:v>
                </c:pt>
                <c:pt idx="25">
                  <c:v>1.6024448112603061E-6</c:v>
                </c:pt>
                <c:pt idx="26">
                  <c:v>3.8520307962988147E-7</c:v>
                </c:pt>
                <c:pt idx="27">
                  <c:v>8.5600684362195939E-8</c:v>
                </c:pt>
                <c:pt idx="28">
                  <c:v>1.7578711967236712E-8</c:v>
                </c:pt>
                <c:pt idx="29">
                  <c:v>3.3338936489586804E-9</c:v>
                </c:pt>
                <c:pt idx="30">
                  <c:v>5.834313885677679E-10</c:v>
                </c:pt>
                <c:pt idx="31">
                  <c:v>9.4101836865768811E-11</c:v>
                </c:pt>
                <c:pt idx="32">
                  <c:v>1.3968241409762566E-11</c:v>
                </c:pt>
                <c:pt idx="33">
                  <c:v>1.9047601922403541E-12</c:v>
                </c:pt>
                <c:pt idx="34">
                  <c:v>2.3809502403004492E-13</c:v>
                </c:pt>
                <c:pt idx="35">
                  <c:v>2.7210859889147774E-14</c:v>
                </c:pt>
                <c:pt idx="36">
                  <c:v>2.8344645717862579E-15</c:v>
                </c:pt>
                <c:pt idx="37">
                  <c:v>2.6812502706085961E-16</c:v>
                </c:pt>
                <c:pt idx="38">
                  <c:v>2.2931745735468461E-17</c:v>
                </c:pt>
                <c:pt idx="39">
                  <c:v>1.7639804411898832E-18</c:v>
                </c:pt>
                <c:pt idx="40">
                  <c:v>1.212736553318041E-19</c:v>
                </c:pt>
                <c:pt idx="41">
                  <c:v>7.394735081207581E-21</c:v>
                </c:pt>
                <c:pt idx="42">
                  <c:v>3.9614652220754442E-22</c:v>
                </c:pt>
                <c:pt idx="43">
                  <c:v>1.8425419637560397E-23</c:v>
                </c:pt>
                <c:pt idx="44">
                  <c:v>7.3282919013024146E-25</c:v>
                </c:pt>
                <c:pt idx="45">
                  <c:v>2.4427639671008029E-26</c:v>
                </c:pt>
                <c:pt idx="46">
                  <c:v>6.6379455627738944E-28</c:v>
                </c:pt>
                <c:pt idx="47">
                  <c:v>1.4123288431433983E-29</c:v>
                </c:pt>
                <c:pt idx="48">
                  <c:v>2.2067638174115406E-31</c:v>
                </c:pt>
                <c:pt idx="49">
                  <c:v>2.2517998136852455E-33</c:v>
                </c:pt>
                <c:pt idx="50">
                  <c:v>1.1258999068426267E-35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45-496B-9EF5-4B946E289C00}"/>
            </c:ext>
          </c:extLst>
        </c:ser>
        <c:ser>
          <c:idx val="2"/>
          <c:order val="1"/>
          <c:tx>
            <c:strRef>
              <c:f>'Distrib. Binomial'!$L$6</c:f>
              <c:strCache>
                <c:ptCount val="1"/>
                <c:pt idx="0">
                  <c:v>P(X=9)=13,64%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5047023682031826"/>
                  <c:y val="-0.10358065867685415"/>
                </c:manualLayout>
              </c:layout>
              <c:numFmt formatCode="0.00%" sourceLinked="0"/>
              <c:spPr>
                <a:solidFill>
                  <a:srgbClr val="FF00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649273620233725"/>
                      <c:h val="0.10092832896252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345-496B-9EF5-4B946E289C00}"/>
                </c:ext>
              </c:extLst>
            </c:dLbl>
            <c:numFmt formatCode="0.00%" sourceLinked="0"/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FF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'Distrib. Binomial'!$G$17</c:f>
                <c:numCache>
                  <c:formatCode>General</c:formatCode>
                  <c:ptCount val="1"/>
                  <c:pt idx="0">
                    <c:v>0.13640878553591748</c:v>
                  </c:pt>
                </c:numCache>
              </c:numRef>
            </c:minus>
            <c:spPr>
              <a:ln w="381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'Distrib. Binomial'!$C$13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'Distrib. Binomial'!$G$17</c:f>
              <c:numCache>
                <c:formatCode>0.00000%</c:formatCode>
                <c:ptCount val="1"/>
                <c:pt idx="0">
                  <c:v>0.13640878553591748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45-496B-9EF5-4B946E289C00}"/>
            </c:ext>
          </c:extLst>
        </c:ser>
        <c:ser>
          <c:idx val="1"/>
          <c:order val="2"/>
          <c:tx>
            <c:strRef>
              <c:f>'Distrib. Binomial'!$I$5</c:f>
              <c:strCache>
                <c:ptCount val="1"/>
                <c:pt idx="0">
                  <c:v>P(X&lt;=9)=44,37%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4211371799559549"/>
                  <c:y val="0.22292848829339157"/>
                </c:manualLayout>
              </c:layout>
              <c:spPr>
                <a:solidFill>
                  <a:srgbClr val="00808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45155502657957"/>
                      <c:h val="9.68155201213505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345-496B-9EF5-4B946E289C00}"/>
                </c:ext>
              </c:extLst>
            </c:dLbl>
            <c:spPr>
              <a:solidFill>
                <a:srgbClr val="00808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'Distrib. Binomial'!$C$13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345-496B-9EF5-4B946E289C00}"/>
            </c:ext>
          </c:extLst>
        </c:ser>
        <c:ser>
          <c:idx val="3"/>
          <c:order val="3"/>
          <c:tx>
            <c:strRef>
              <c:f>'Distrib. Binomial'!$I$7</c:f>
              <c:strCache>
                <c:ptCount val="1"/>
                <c:pt idx="0">
                  <c:v>P(X&gt;9)=55,63%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1585383485389263E-2"/>
                  <c:y val="0.22237439255108787"/>
                </c:manualLayout>
              </c:layout>
              <c:spPr>
                <a:solidFill>
                  <a:srgbClr val="00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75952267811863"/>
                      <c:h val="0.105041137803708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345-496B-9EF5-4B946E289C0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Lit>
                <c:formatCode>General</c:formatCode>
                <c:ptCount val="1"/>
                <c:pt idx="0">
                  <c:v>0.4</c:v>
                </c:pt>
              </c:numLit>
            </c:minus>
            <c:spPr>
              <a:ln w="3175">
                <a:solidFill>
                  <a:srgbClr val="FF0000"/>
                </a:solidFill>
                <a:prstDash val="sysDash"/>
              </a:ln>
            </c:spPr>
          </c:errBars>
          <c:xVal>
            <c:numRef>
              <c:f>'Distrib. Binomial'!$C$13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345-496B-9EF5-4B946E289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10168"/>
        <c:axId val="555302720"/>
      </c:scatterChart>
      <c:valAx>
        <c:axId val="555310168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2720"/>
        <c:crosses val="autoZero"/>
        <c:crossBetween val="midCat"/>
        <c:majorUnit val="5"/>
        <c:minorUnit val="1"/>
      </c:valAx>
      <c:valAx>
        <c:axId val="555302720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016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5719136615864"/>
          <c:y val="4.2016944645957996E-2"/>
          <c:w val="0.84138274122419821"/>
          <c:h val="0.86891041527841151"/>
        </c:manualLayout>
      </c:layout>
      <c:scatterChart>
        <c:scatterStyle val="lineMarker"/>
        <c:varyColors val="0"/>
        <c:ser>
          <c:idx val="0"/>
          <c:order val="0"/>
          <c:tx>
            <c:v>f(x)</c:v>
          </c:tx>
          <c:spPr>
            <a:ln w="19050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'Dados Auxiliares'!$C$11:$W$11</c:f>
                <c:numCache>
                  <c:formatCode>General</c:formatCode>
                  <c:ptCount val="21"/>
                  <c:pt idx="0">
                    <c:v>2.0346836901064417E-4</c:v>
                  </c:pt>
                  <c:pt idx="1">
                    <c:v>1.7294811365904754E-3</c:v>
                  </c:pt>
                  <c:pt idx="2">
                    <c:v>7.3502948305095208E-3</c:v>
                  </c:pt>
                  <c:pt idx="3">
                    <c:v>2.0825835353110313E-2</c:v>
                  </c:pt>
                  <c:pt idx="4">
                    <c:v>4.4254900125359424E-2</c:v>
                  </c:pt>
                  <c:pt idx="5">
                    <c:v>7.5233330213110974E-2</c:v>
                  </c:pt>
                  <c:pt idx="6">
                    <c:v>0.10658055113524058</c:v>
                  </c:pt>
                  <c:pt idx="7">
                    <c:v>0.1294192406642207</c:v>
                  </c:pt>
                  <c:pt idx="8">
                    <c:v>0.13750794320573451</c:v>
                  </c:pt>
                  <c:pt idx="9">
                    <c:v>0.12986861302763811</c:v>
                  </c:pt>
                  <c:pt idx="10">
                    <c:v>0.11038832107349242</c:v>
                  </c:pt>
                  <c:pt idx="11">
                    <c:v>8.5300066284062337E-2</c:v>
                  </c:pt>
                  <c:pt idx="12">
                    <c:v>6.04208802845441E-2</c:v>
                  </c:pt>
                  <c:pt idx="13">
                    <c:v>3.9505960186048107E-2</c:v>
                  </c:pt>
                  <c:pt idx="14">
                    <c:v>2.3985761541529201E-2</c:v>
                  </c:pt>
                  <c:pt idx="15">
                    <c:v>1.3591931540199876E-2</c:v>
                  </c:pt>
                  <c:pt idx="16">
                    <c:v>7.2207136307311827E-3</c:v>
                  </c:pt>
                  <c:pt idx="17">
                    <c:v>3.6103568153655939E-3</c:v>
                  </c:pt>
                  <c:pt idx="18">
                    <c:v>1.7048907183670854E-3</c:v>
                  </c:pt>
                  <c:pt idx="19">
                    <c:v>7.6271426874316959E-4</c:v>
                  </c:pt>
                  <c:pt idx="20">
                    <c:v>3.2415356421584628E-4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'Dados Auxiliares'!$C$10:$W$10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'Dados Auxiliares'!$C$11:$W$11</c:f>
              <c:numCache>
                <c:formatCode>General</c:formatCode>
                <c:ptCount val="21"/>
                <c:pt idx="0">
                  <c:v>2.0346836901064417E-4</c:v>
                </c:pt>
                <c:pt idx="1">
                  <c:v>1.7294811365904754E-3</c:v>
                </c:pt>
                <c:pt idx="2">
                  <c:v>7.3502948305095208E-3</c:v>
                </c:pt>
                <c:pt idx="3">
                  <c:v>2.0825835353110313E-2</c:v>
                </c:pt>
                <c:pt idx="4">
                  <c:v>4.4254900125359424E-2</c:v>
                </c:pt>
                <c:pt idx="5">
                  <c:v>7.5233330213110974E-2</c:v>
                </c:pt>
                <c:pt idx="6">
                  <c:v>0.10658055113524058</c:v>
                </c:pt>
                <c:pt idx="7">
                  <c:v>0.1294192406642207</c:v>
                </c:pt>
                <c:pt idx="8">
                  <c:v>0.13750794320573451</c:v>
                </c:pt>
                <c:pt idx="9">
                  <c:v>0.12986861302763811</c:v>
                </c:pt>
                <c:pt idx="10">
                  <c:v>0.11038832107349242</c:v>
                </c:pt>
                <c:pt idx="11">
                  <c:v>8.5300066284062337E-2</c:v>
                </c:pt>
                <c:pt idx="12">
                  <c:v>6.04208802845441E-2</c:v>
                </c:pt>
                <c:pt idx="13">
                  <c:v>3.9505960186048107E-2</c:v>
                </c:pt>
                <c:pt idx="14">
                  <c:v>2.3985761541529201E-2</c:v>
                </c:pt>
                <c:pt idx="15">
                  <c:v>1.3591931540199876E-2</c:v>
                </c:pt>
                <c:pt idx="16">
                  <c:v>7.2207136307311827E-3</c:v>
                </c:pt>
                <c:pt idx="17">
                  <c:v>3.6103568153655939E-3</c:v>
                </c:pt>
                <c:pt idx="18">
                  <c:v>1.7048907183670854E-3</c:v>
                </c:pt>
                <c:pt idx="19">
                  <c:v>7.6271426874316959E-4</c:v>
                </c:pt>
                <c:pt idx="20">
                  <c:v>3.2415356421584628E-4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BC-4C82-902A-C10C259DFF8C}"/>
            </c:ext>
          </c:extLst>
        </c:ser>
        <c:ser>
          <c:idx val="2"/>
          <c:order val="1"/>
          <c:tx>
            <c:strRef>
              <c:f>'Distrib. de Poisson'!$K$7</c:f>
              <c:strCache>
                <c:ptCount val="1"/>
                <c:pt idx="0">
                  <c:v>P(X=x) = 10,66%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1731001212582819E-2"/>
                  <c:y val="-0.10763654109329333"/>
                </c:manualLayout>
              </c:layout>
              <c:spPr>
                <a:solidFill>
                  <a:srgbClr val="FF0000"/>
                </a:solidFill>
                <a:ln w="3175">
                  <a:solidFill>
                    <a:srgbClr val="FF0000"/>
                  </a:solidFill>
                  <a:prstDash val="solid"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C-4C82-902A-C10C259DFF8C}"/>
                </c:ext>
              </c:extLst>
            </c:dLbl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'Distrib. de Poisson'!$H$14</c:f>
                <c:numCache>
                  <c:formatCode>General</c:formatCode>
                  <c:ptCount val="1"/>
                  <c:pt idx="0">
                    <c:v>0.10658055113524058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'Distrib. de Poisson'!$C$11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'Distrib. de Poisson'!$H$14</c:f>
              <c:numCache>
                <c:formatCode>0.0%</c:formatCode>
                <c:ptCount val="1"/>
                <c:pt idx="0">
                  <c:v>0.10658055113524058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BC-4C82-902A-C10C259DFF8C}"/>
            </c:ext>
          </c:extLst>
        </c:ser>
        <c:ser>
          <c:idx val="1"/>
          <c:order val="2"/>
          <c:tx>
            <c:strRef>
              <c:f>'Distrib. de Poisson'!$K$8</c:f>
              <c:strCache>
                <c:ptCount val="1"/>
                <c:pt idx="0">
                  <c:v>P(X&gt;x) = 74,38%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16097078059696254"/>
                  <c:y val="0.19102523099128016"/>
                </c:manualLayout>
              </c:layout>
              <c:spPr>
                <a:solidFill>
                  <a:srgbClr val="00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C-4C82-902A-C10C259DFF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'Distrib. de Poisson'!$C$11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3BC-4C82-902A-C10C259DFF8C}"/>
            </c:ext>
          </c:extLst>
        </c:ser>
        <c:ser>
          <c:idx val="3"/>
          <c:order val="3"/>
          <c:tx>
            <c:strRef>
              <c:f>'Distrib. de Poisson'!$K$6</c:f>
              <c:strCache>
                <c:ptCount val="1"/>
                <c:pt idx="0">
                  <c:v>P(X&lt;=x) = 25,62%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27175681306465116"/>
                  <c:y val="0.18023736583902825"/>
                </c:manualLayout>
              </c:layout>
              <c:spPr>
                <a:solidFill>
                  <a:srgbClr val="00808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C-4C82-902A-C10C259DFF8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Lit>
                <c:formatCode>General</c:formatCode>
                <c:ptCount val="1"/>
                <c:pt idx="0">
                  <c:v>0.4</c:v>
                </c:pt>
              </c:numLit>
            </c:minus>
            <c:spPr>
              <a:ln w="3175">
                <a:solidFill>
                  <a:srgbClr val="FF0000"/>
                </a:solidFill>
                <a:prstDash val="sysDash"/>
              </a:ln>
            </c:spPr>
          </c:errBars>
          <c:xVal>
            <c:numRef>
              <c:f>'Distrib. de Poisson'!$C$11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3BC-4C82-902A-C10C259D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12128"/>
        <c:axId val="555313304"/>
      </c:scatterChart>
      <c:valAx>
        <c:axId val="555312128"/>
        <c:scaling>
          <c:orientation val="minMax"/>
          <c:max val="15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3304"/>
        <c:crosses val="autoZero"/>
        <c:crossBetween val="midCat"/>
        <c:majorUnit val="1"/>
        <c:minorUnit val="1"/>
      </c:valAx>
      <c:valAx>
        <c:axId val="555313304"/>
        <c:scaling>
          <c:orientation val="minMax"/>
          <c:max val="0.41"/>
          <c:min val="0"/>
        </c:scaling>
        <c:delete val="0"/>
        <c:axPos val="l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1212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81403926979034"/>
          <c:y val="5.2173723651559527E-2"/>
          <c:w val="0.84676101103859081"/>
          <c:h val="0.83276797109929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'Dados Auxiliares'!$B$4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'Dados Auxiliares'!$C$3:$CY$3</c:f>
              <c:numCache>
                <c:formatCode>0.0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'Dados Auxiliares'!$C$4:$CY$4</c:f>
              <c:numCache>
                <c:formatCode>0.00%</c:formatCode>
                <c:ptCount val="101"/>
                <c:pt idx="0">
                  <c:v>9.1347204083645936E-12</c:v>
                </c:pt>
                <c:pt idx="1">
                  <c:v>1.8303322170155714E-11</c:v>
                </c:pt>
                <c:pt idx="2">
                  <c:v>3.6309615017918004E-11</c:v>
                </c:pt>
                <c:pt idx="3">
                  <c:v>7.1313281239960764E-11</c:v>
                </c:pt>
                <c:pt idx="4">
                  <c:v>1.3866799941653172E-10</c:v>
                </c:pt>
                <c:pt idx="5">
                  <c:v>2.6695566147628519E-10</c:v>
                </c:pt>
                <c:pt idx="6">
                  <c:v>5.0881402816450389E-10</c:v>
                </c:pt>
                <c:pt idx="7">
                  <c:v>9.6014333703123363E-10</c:v>
                </c:pt>
                <c:pt idx="8">
                  <c:v>1.7937839079640794E-9</c:v>
                </c:pt>
                <c:pt idx="9">
                  <c:v>3.3178842435473049E-9</c:v>
                </c:pt>
                <c:pt idx="10">
                  <c:v>6.0758828498232861E-9</c:v>
                </c:pt>
                <c:pt idx="11">
                  <c:v>1.1015763624682308E-8</c:v>
                </c:pt>
                <c:pt idx="12">
                  <c:v>1.9773196406244672E-8</c:v>
                </c:pt>
                <c:pt idx="13">
                  <c:v>3.513955094820434E-8</c:v>
                </c:pt>
                <c:pt idx="14">
                  <c:v>6.1826205001658573E-8</c:v>
                </c:pt>
                <c:pt idx="15">
                  <c:v>1.0769760042542646E-7</c:v>
                </c:pt>
                <c:pt idx="16">
                  <c:v>1.8573618445551907E-7</c:v>
                </c:pt>
                <c:pt idx="17">
                  <c:v>3.1713492167158123E-7</c:v>
                </c:pt>
                <c:pt idx="18">
                  <c:v>5.3610353446973477E-7</c:v>
                </c:pt>
                <c:pt idx="19">
                  <c:v>8.9724351623828588E-7</c:v>
                </c:pt>
                <c:pt idx="20">
                  <c:v>1.4867195147342185E-6</c:v>
                </c:pt>
                <c:pt idx="21">
                  <c:v>2.4389607458932395E-6</c:v>
                </c:pt>
                <c:pt idx="22">
                  <c:v>3.9612990910318923E-6</c:v>
                </c:pt>
                <c:pt idx="23">
                  <c:v>6.369825178866807E-6</c:v>
                </c:pt>
                <c:pt idx="24">
                  <c:v>1.0140852065486255E-5</c:v>
                </c:pt>
                <c:pt idx="25">
                  <c:v>1.5983741106904709E-5</c:v>
                </c:pt>
                <c:pt idx="26">
                  <c:v>2.4942471290052468E-5</c:v>
                </c:pt>
                <c:pt idx="27">
                  <c:v>3.853519674208549E-5</c:v>
                </c:pt>
                <c:pt idx="28">
                  <c:v>5.8943067756537443E-5</c:v>
                </c:pt>
                <c:pt idx="29">
                  <c:v>8.926165717712912E-5</c:v>
                </c:pt>
                <c:pt idx="30">
                  <c:v>1.3383022576487965E-4</c:v>
                </c:pt>
                <c:pt idx="31">
                  <c:v>1.9865547139276475E-4</c:v>
                </c:pt>
                <c:pt idx="32">
                  <c:v>2.919469257914491E-4</c:v>
                </c:pt>
                <c:pt idx="33">
                  <c:v>4.2478027055073593E-4</c:v>
                </c:pt>
                <c:pt idx="34">
                  <c:v>6.1190193011374967E-4</c:v>
                </c:pt>
                <c:pt idx="35">
                  <c:v>8.7268269504573066E-4</c:v>
                </c:pt>
                <c:pt idx="36">
                  <c:v>1.2322191684729772E-3</c:v>
                </c:pt>
                <c:pt idx="37">
                  <c:v>1.7225689390536229E-3</c:v>
                </c:pt>
                <c:pt idx="38">
                  <c:v>2.3840882014647662E-3</c:v>
                </c:pt>
                <c:pt idx="39">
                  <c:v>3.2668190561998172E-3</c:v>
                </c:pt>
                <c:pt idx="40">
                  <c:v>4.4318484119378783E-3</c:v>
                </c:pt>
                <c:pt idx="41">
                  <c:v>5.9525324197756795E-3</c:v>
                </c:pt>
                <c:pt idx="42">
                  <c:v>7.915451582979743E-3</c:v>
                </c:pt>
                <c:pt idx="43">
                  <c:v>1.0420934814422026E-2</c:v>
                </c:pt>
                <c:pt idx="44">
                  <c:v>1.3582969233684909E-2</c:v>
                </c:pt>
                <c:pt idx="45">
                  <c:v>1.7528300493567666E-2</c:v>
                </c:pt>
                <c:pt idx="46">
                  <c:v>2.2394530294841827E-2</c:v>
                </c:pt>
                <c:pt idx="47">
                  <c:v>2.8327037741599882E-2</c:v>
                </c:pt>
                <c:pt idx="48">
                  <c:v>3.5474592846229863E-2</c:v>
                </c:pt>
                <c:pt idx="49">
                  <c:v>4.3983595980425338E-2</c:v>
                </c:pt>
                <c:pt idx="50">
                  <c:v>5.3990966513185842E-2</c:v>
                </c:pt>
                <c:pt idx="51">
                  <c:v>6.5615814774674111E-2</c:v>
                </c:pt>
                <c:pt idx="52">
                  <c:v>7.8950158300891318E-2</c:v>
                </c:pt>
                <c:pt idx="53">
                  <c:v>9.4049077376883741E-2</c:v>
                </c:pt>
                <c:pt idx="54">
                  <c:v>0.110920834679452</c:v>
                </c:pt>
                <c:pt idx="55">
                  <c:v>0.12951759566588786</c:v>
                </c:pt>
                <c:pt idx="56">
                  <c:v>0.14972746563574069</c:v>
                </c:pt>
                <c:pt idx="57">
                  <c:v>0.17136859204780289</c:v>
                </c:pt>
                <c:pt idx="58">
                  <c:v>0.19418605498320823</c:v>
                </c:pt>
                <c:pt idx="59">
                  <c:v>0.21785217703254575</c:v>
                </c:pt>
                <c:pt idx="60">
                  <c:v>0.24197072451913854</c:v>
                </c:pt>
                <c:pt idx="61">
                  <c:v>0.2660852498987501</c:v>
                </c:pt>
                <c:pt idx="62">
                  <c:v>0.28969155276147812</c:v>
                </c:pt>
                <c:pt idx="63">
                  <c:v>0.31225393336675694</c:v>
                </c:pt>
                <c:pt idx="64">
                  <c:v>0.33322460289179567</c:v>
                </c:pt>
                <c:pt idx="65">
                  <c:v>0.35206532676429597</c:v>
                </c:pt>
                <c:pt idx="66">
                  <c:v>0.36827014030332039</c:v>
                </c:pt>
                <c:pt idx="67">
                  <c:v>0.38138781546052181</c:v>
                </c:pt>
                <c:pt idx="68">
                  <c:v>0.39104269397545433</c:v>
                </c:pt>
                <c:pt idx="69">
                  <c:v>0.39695254747701098</c:v>
                </c:pt>
                <c:pt idx="70">
                  <c:v>0.3989422804014327</c:v>
                </c:pt>
                <c:pt idx="71">
                  <c:v>0.39695254747701297</c:v>
                </c:pt>
                <c:pt idx="72">
                  <c:v>0.39104269397545821</c:v>
                </c:pt>
                <c:pt idx="73">
                  <c:v>0.38138781546052752</c:v>
                </c:pt>
                <c:pt idx="74">
                  <c:v>0.36827014030332772</c:v>
                </c:pt>
                <c:pt idx="75">
                  <c:v>0.35206532676430485</c:v>
                </c:pt>
                <c:pt idx="76">
                  <c:v>0.33322460289180567</c:v>
                </c:pt>
                <c:pt idx="77">
                  <c:v>0.31225393336676782</c:v>
                </c:pt>
                <c:pt idx="78">
                  <c:v>0.28969155276148967</c:v>
                </c:pt>
                <c:pt idx="79">
                  <c:v>0.26608524989876198</c:v>
                </c:pt>
                <c:pt idx="80">
                  <c:v>0.24197072451915067</c:v>
                </c:pt>
                <c:pt idx="81">
                  <c:v>0.21785217703255777</c:v>
                </c:pt>
                <c:pt idx="82">
                  <c:v>0.19418605498321995</c:v>
                </c:pt>
                <c:pt idx="83">
                  <c:v>0.17136859204781404</c:v>
                </c:pt>
                <c:pt idx="84">
                  <c:v>0.14972746563575112</c:v>
                </c:pt>
                <c:pt idx="85">
                  <c:v>0.1295175956658976</c:v>
                </c:pt>
                <c:pt idx="86">
                  <c:v>0.1109208346794609</c:v>
                </c:pt>
                <c:pt idx="87">
                  <c:v>9.4049077376891735E-2</c:v>
                </c:pt>
                <c:pt idx="88">
                  <c:v>7.895015830089841E-2</c:v>
                </c:pt>
                <c:pt idx="89">
                  <c:v>6.5615814774680314E-2</c:v>
                </c:pt>
                <c:pt idx="90">
                  <c:v>5.3990966513191317E-2</c:v>
                </c:pt>
                <c:pt idx="91">
                  <c:v>4.3983595980429925E-2</c:v>
                </c:pt>
                <c:pt idx="92">
                  <c:v>3.5474592846233791E-2</c:v>
                </c:pt>
                <c:pt idx="93">
                  <c:v>2.8327037741603146E-2</c:v>
                </c:pt>
                <c:pt idx="94">
                  <c:v>2.2394530294844502E-2</c:v>
                </c:pt>
                <c:pt idx="95">
                  <c:v>1.7528300493569862E-2</c:v>
                </c:pt>
                <c:pt idx="96">
                  <c:v>1.3582969233686662E-2</c:v>
                </c:pt>
                <c:pt idx="97">
                  <c:v>1.0420934814423442E-2</c:v>
                </c:pt>
                <c:pt idx="98">
                  <c:v>7.9154515829806347E-3</c:v>
                </c:pt>
                <c:pt idx="99">
                  <c:v>5.9525324197765355E-3</c:v>
                </c:pt>
                <c:pt idx="100">
                  <c:v>4.4318484119385384E-3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0D-439B-9E02-ED90A6CB1647}"/>
            </c:ext>
          </c:extLst>
        </c:ser>
        <c:ser>
          <c:idx val="2"/>
          <c:order val="1"/>
          <c:tx>
            <c:v>a</c:v>
          </c:tx>
          <c:spPr>
            <a:ln w="19050">
              <a:noFill/>
            </a:ln>
          </c:spPr>
          <c:marker>
            <c:symbol val="square"/>
            <c:size val="11"/>
            <c:spPr>
              <a:solidFill>
                <a:srgbClr val="FFCC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1080116522238476E-2"/>
                  <c:y val="-0.13575837480016786"/>
                </c:manualLayout>
              </c:layout>
              <c:spPr>
                <a:solidFill>
                  <a:srgbClr val="FFCC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 algn="r">
                    <a:defRPr sz="1050" b="1" i="0" u="none" strike="noStrik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0D-439B-9E02-ED90A6CB1647}"/>
                </c:ext>
              </c:extLst>
            </c:dLbl>
            <c:spPr>
              <a:solidFill>
                <a:srgbClr val="FFCC99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0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cust"/>
            <c:noEndCap val="1"/>
            <c:plus>
              <c:numRef>
                <c:f>'Dist. Normal 01a'!$C$18:$D$18</c:f>
                <c:numCache>
                  <c:formatCode>General</c:formatCode>
                  <c:ptCount val="2"/>
                  <c:pt idx="0">
                    <c:v>0.24197072451914337</c:v>
                  </c:pt>
                </c:numCache>
              </c:numRef>
            </c:plus>
            <c:spPr>
              <a:ln w="254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'Dist. Normal 01a'!$F$9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50D-439B-9E02-ED90A6CB1647}"/>
            </c:ext>
          </c:extLst>
        </c:ser>
        <c:ser>
          <c:idx val="3"/>
          <c:order val="2"/>
          <c:tx>
            <c:v>b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BCB8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973038245254548E-2"/>
                  <c:y val="-0.1397290268809632"/>
                </c:manualLayout>
              </c:layout>
              <c:spPr>
                <a:solidFill>
                  <a:srgbClr val="BCB8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D-439B-9E02-ED90A6CB1647}"/>
                </c:ext>
              </c:extLst>
            </c:dLbl>
            <c:spPr>
              <a:solidFill>
                <a:srgbClr val="BCB8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plus"/>
            <c:errValType val="cust"/>
            <c:noEndCap val="1"/>
            <c:plus>
              <c:numRef>
                <c:f>'Dist. Normal 01a'!$G$18:$H$18</c:f>
                <c:numCache>
                  <c:formatCode>General</c:formatCode>
                  <c:ptCount val="2"/>
                  <c:pt idx="0">
                    <c:v>0.24197072451914337</c:v>
                  </c:pt>
                </c:numCache>
              </c:numRef>
            </c:plus>
            <c:spPr>
              <a:ln w="25400">
                <a:solidFill>
                  <a:srgbClr val="800000"/>
                </a:solidFill>
                <a:prstDash val="solid"/>
              </a:ln>
            </c:spPr>
          </c:errBars>
          <c:xVal>
            <c:numRef>
              <c:f>'Dist. Normal 01a'!$F$10</c:f>
              <c:numCache>
                <c:formatCode>_(* #,##0.00_);_(* \(#,##0.00\);_(* "-"??_);_(@_)</c:formatCode>
                <c:ptCount val="1"/>
                <c:pt idx="0">
                  <c:v>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50D-439B-9E02-ED90A6CB1647}"/>
            </c:ext>
          </c:extLst>
        </c:ser>
        <c:ser>
          <c:idx val="1"/>
          <c:order val="3"/>
          <c:tx>
            <c:v>a1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errBars>
            <c:errDir val="x"/>
            <c:errBarType val="plus"/>
            <c:errValType val="cust"/>
            <c:noEndCap val="1"/>
            <c:plus>
              <c:numRef>
                <c:f>'Dist. Normal 01a'!$N$9</c:f>
                <c:numCache>
                  <c:formatCode>General</c:formatCode>
                  <c:ptCount val="1"/>
                  <c:pt idx="0">
                    <c:v>2</c:v>
                  </c:pt>
                </c:numCache>
              </c:numRef>
            </c:plus>
            <c:spPr>
              <a:ln w="38100">
                <a:solidFill>
                  <a:srgbClr val="FF00FF"/>
                </a:solidFill>
                <a:prstDash val="solid"/>
              </a:ln>
            </c:spPr>
          </c:errBars>
          <c:xVal>
            <c:numRef>
              <c:f>'Dist. Normal 01a'!$F$9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50D-439B-9E02-ED90A6CB1647}"/>
            </c:ext>
          </c:extLst>
        </c:ser>
        <c:ser>
          <c:idx val="4"/>
          <c:order val="4"/>
          <c:tx>
            <c:v>b1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'Dist. Normal 01a'!$F$10</c:f>
              <c:numCache>
                <c:formatCode>_(* #,##0.00_);_(* \(#,##0.00\);_(* "-"??_);_(@_)</c:formatCode>
                <c:ptCount val="1"/>
                <c:pt idx="0">
                  <c:v>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850D-439B-9E02-ED90A6CB1647}"/>
            </c:ext>
          </c:extLst>
        </c:ser>
        <c:ser>
          <c:idx val="5"/>
          <c:order val="5"/>
          <c:tx>
            <c:strRef>
              <c:f>'Dist. Normal 01a'!$H$16:$I$16</c:f>
              <c:strCache>
                <c:ptCount val="2"/>
                <c:pt idx="0">
                  <c:v>68,27%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862723088247505E-2"/>
                  <c:y val="0.12528026398787162"/>
                </c:manualLayout>
              </c:layout>
              <c:spPr>
                <a:solidFill>
                  <a:srgbClr val="FFB7DB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D-439B-9E02-ED90A6CB1647}"/>
                </c:ext>
              </c:extLst>
            </c:dLbl>
            <c:spPr>
              <a:solidFill>
                <a:srgbClr val="FFB7DB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01a'!$N$8</c:f>
              <c:numCache>
                <c:formatCode>_(* #,##0.0_);_(* \(#,##0.0\);_(* "-"?_);_(@_)</c:formatCode>
                <c:ptCount val="1"/>
                <c:pt idx="0">
                  <c:v>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850D-439B-9E02-ED90A6CB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304680"/>
        <c:axId val="555305464"/>
      </c:scatterChart>
      <c:valAx>
        <c:axId val="555304680"/>
        <c:scaling>
          <c:orientation val="minMax"/>
          <c:max val="5"/>
          <c:min val="-5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5464"/>
        <c:crosses val="autoZero"/>
        <c:crossBetween val="midCat"/>
        <c:majorUnit val="1"/>
      </c:valAx>
      <c:valAx>
        <c:axId val="555305464"/>
        <c:scaling>
          <c:orientation val="minMax"/>
          <c:max val="0.5"/>
          <c:min val="0"/>
        </c:scaling>
        <c:delete val="0"/>
        <c:axPos val="l"/>
        <c:numFmt formatCode="0%" sourceLinked="0"/>
        <c:majorTickMark val="in"/>
        <c:minorTickMark val="none"/>
        <c:tickLblPos val="low"/>
        <c:spPr>
          <a:ln w="12700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55304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1" l="0.75" r="0.75" t="1" header="0.49212598499999999" footer="0.49212598499999999"/>
    <c:pageSetup paperSize="9"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106445330698622E-2"/>
          <c:y val="3.9886178601660584E-2"/>
          <c:w val="0.96848756053722584"/>
          <c:h val="0.76638443170333548"/>
        </c:manualLayout>
      </c:layout>
      <c:scatterChart>
        <c:scatterStyle val="lineMarker"/>
        <c:varyColors val="0"/>
        <c:ser>
          <c:idx val="1"/>
          <c:order val="0"/>
          <c:tx>
            <c:v>Densidade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'Dist. Normal 03'!$B$10:$B$80</c:f>
              <c:numCache>
                <c:formatCode>_(* #,##0.00_);_(* \(#,##0.00\);_(* "-"??_);_(@_)</c:formatCod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-6.4</c:v>
                </c:pt>
                <c:pt idx="4">
                  <c:v>-6.2</c:v>
                </c:pt>
                <c:pt idx="5">
                  <c:v>-6</c:v>
                </c:pt>
                <c:pt idx="6">
                  <c:v>-5.8</c:v>
                </c:pt>
                <c:pt idx="7">
                  <c:v>-5.6</c:v>
                </c:pt>
                <c:pt idx="8">
                  <c:v>-5.4</c:v>
                </c:pt>
                <c:pt idx="9">
                  <c:v>-5.2</c:v>
                </c:pt>
                <c:pt idx="10">
                  <c:v>-5</c:v>
                </c:pt>
                <c:pt idx="11">
                  <c:v>-4.8</c:v>
                </c:pt>
                <c:pt idx="12">
                  <c:v>-4.5999999999999996</c:v>
                </c:pt>
                <c:pt idx="13">
                  <c:v>-4.4000000000000004</c:v>
                </c:pt>
                <c:pt idx="14">
                  <c:v>-4.2</c:v>
                </c:pt>
                <c:pt idx="15">
                  <c:v>-4</c:v>
                </c:pt>
                <c:pt idx="16">
                  <c:v>-3.8</c:v>
                </c:pt>
                <c:pt idx="17">
                  <c:v>-3.6</c:v>
                </c:pt>
                <c:pt idx="18">
                  <c:v>-3.4</c:v>
                </c:pt>
                <c:pt idx="19">
                  <c:v>-3.2</c:v>
                </c:pt>
                <c:pt idx="20">
                  <c:v>-3</c:v>
                </c:pt>
                <c:pt idx="21">
                  <c:v>-2.8</c:v>
                </c:pt>
                <c:pt idx="22">
                  <c:v>-2.6</c:v>
                </c:pt>
                <c:pt idx="23">
                  <c:v>-2.4</c:v>
                </c:pt>
                <c:pt idx="24">
                  <c:v>-2.2000000000000002</c:v>
                </c:pt>
                <c:pt idx="25">
                  <c:v>-2</c:v>
                </c:pt>
                <c:pt idx="26">
                  <c:v>-1.8</c:v>
                </c:pt>
                <c:pt idx="27">
                  <c:v>-1.6</c:v>
                </c:pt>
                <c:pt idx="28">
                  <c:v>-1.4</c:v>
                </c:pt>
                <c:pt idx="29">
                  <c:v>-1.2</c:v>
                </c:pt>
                <c:pt idx="30">
                  <c:v>-1</c:v>
                </c:pt>
                <c:pt idx="31">
                  <c:v>-0.8</c:v>
                </c:pt>
                <c:pt idx="32">
                  <c:v>-0.6</c:v>
                </c:pt>
                <c:pt idx="33">
                  <c:v>-0.4</c:v>
                </c:pt>
                <c:pt idx="34">
                  <c:v>-0.2</c:v>
                </c:pt>
                <c:pt idx="35">
                  <c:v>0</c:v>
                </c:pt>
                <c:pt idx="36">
                  <c:v>0.2</c:v>
                </c:pt>
                <c:pt idx="37">
                  <c:v>0.4</c:v>
                </c:pt>
                <c:pt idx="38">
                  <c:v>0.6</c:v>
                </c:pt>
                <c:pt idx="39">
                  <c:v>0.8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1.6</c:v>
                </c:pt>
                <c:pt idx="44">
                  <c:v>1.8</c:v>
                </c:pt>
                <c:pt idx="45">
                  <c:v>2</c:v>
                </c:pt>
                <c:pt idx="46">
                  <c:v>2.2000000000000002</c:v>
                </c:pt>
                <c:pt idx="47">
                  <c:v>2.4</c:v>
                </c:pt>
                <c:pt idx="48">
                  <c:v>2.6</c:v>
                </c:pt>
                <c:pt idx="49">
                  <c:v>2.8</c:v>
                </c:pt>
                <c:pt idx="50">
                  <c:v>3</c:v>
                </c:pt>
                <c:pt idx="51">
                  <c:v>3.2</c:v>
                </c:pt>
                <c:pt idx="52">
                  <c:v>3.4</c:v>
                </c:pt>
                <c:pt idx="53">
                  <c:v>3.6</c:v>
                </c:pt>
                <c:pt idx="54">
                  <c:v>3.8</c:v>
                </c:pt>
                <c:pt idx="55">
                  <c:v>4</c:v>
                </c:pt>
                <c:pt idx="56">
                  <c:v>4.2</c:v>
                </c:pt>
                <c:pt idx="57">
                  <c:v>4.4000000000000004</c:v>
                </c:pt>
                <c:pt idx="58">
                  <c:v>4.5999999999999996</c:v>
                </c:pt>
                <c:pt idx="59">
                  <c:v>4.8</c:v>
                </c:pt>
                <c:pt idx="60">
                  <c:v>5</c:v>
                </c:pt>
                <c:pt idx="61">
                  <c:v>5.2</c:v>
                </c:pt>
                <c:pt idx="62">
                  <c:v>5.4</c:v>
                </c:pt>
                <c:pt idx="63">
                  <c:v>5.6</c:v>
                </c:pt>
                <c:pt idx="64">
                  <c:v>5.8</c:v>
                </c:pt>
                <c:pt idx="65">
                  <c:v>6</c:v>
                </c:pt>
                <c:pt idx="66">
                  <c:v>6.2</c:v>
                </c:pt>
                <c:pt idx="67">
                  <c:v>6.4</c:v>
                </c:pt>
                <c:pt idx="68">
                  <c:v>6.6</c:v>
                </c:pt>
                <c:pt idx="69">
                  <c:v>6.8</c:v>
                </c:pt>
                <c:pt idx="70">
                  <c:v>7</c:v>
                </c:pt>
              </c:numCache>
            </c:numRef>
          </c:xVal>
          <c:yVal>
            <c:numRef>
              <c:f>'Dist. Normal 03'!$C$10:$C$80</c:f>
              <c:numCache>
                <c:formatCode>0.00%</c:formatCode>
                <c:ptCount val="71"/>
                <c:pt idx="0">
                  <c:v>1.8303322170155714E-11</c:v>
                </c:pt>
                <c:pt idx="1">
                  <c:v>7.1313281239960764E-11</c:v>
                </c:pt>
                <c:pt idx="2">
                  <c:v>2.6695566147628519E-10</c:v>
                </c:pt>
                <c:pt idx="3">
                  <c:v>9.601433370312266E-10</c:v>
                </c:pt>
                <c:pt idx="4">
                  <c:v>3.3178842435472809E-9</c:v>
                </c:pt>
                <c:pt idx="5">
                  <c:v>1.1015763624682308E-8</c:v>
                </c:pt>
                <c:pt idx="6">
                  <c:v>3.513955094820434E-8</c:v>
                </c:pt>
                <c:pt idx="7">
                  <c:v>1.0769760042543276E-7</c:v>
                </c:pt>
                <c:pt idx="8">
                  <c:v>3.1713492167159643E-7</c:v>
                </c:pt>
                <c:pt idx="9">
                  <c:v>8.9724351623833067E-7</c:v>
                </c:pt>
                <c:pt idx="10">
                  <c:v>2.4389607458933522E-6</c:v>
                </c:pt>
                <c:pt idx="11">
                  <c:v>6.3698251788670899E-6</c:v>
                </c:pt>
                <c:pt idx="12">
                  <c:v>1.5983741106905475E-5</c:v>
                </c:pt>
                <c:pt idx="13">
                  <c:v>3.8535196742086994E-5</c:v>
                </c:pt>
                <c:pt idx="14">
                  <c:v>8.9261657177132616E-5</c:v>
                </c:pt>
                <c:pt idx="15">
                  <c:v>1.9865547139277272E-4</c:v>
                </c:pt>
                <c:pt idx="16">
                  <c:v>4.2478027055075219E-4</c:v>
                </c:pt>
                <c:pt idx="17">
                  <c:v>8.7268269504576015E-4</c:v>
                </c:pt>
                <c:pt idx="18">
                  <c:v>1.7225689390536812E-3</c:v>
                </c:pt>
                <c:pt idx="19">
                  <c:v>3.2668190561999182E-3</c:v>
                </c:pt>
                <c:pt idx="20">
                  <c:v>5.9525324197758538E-3</c:v>
                </c:pt>
                <c:pt idx="21">
                  <c:v>1.0420934814422605E-2</c:v>
                </c:pt>
                <c:pt idx="22">
                  <c:v>1.752830049356854E-2</c:v>
                </c:pt>
                <c:pt idx="23">
                  <c:v>2.8327037741601186E-2</c:v>
                </c:pt>
                <c:pt idx="24">
                  <c:v>4.3983595980427191E-2</c:v>
                </c:pt>
                <c:pt idx="25">
                  <c:v>6.5615814774676595E-2</c:v>
                </c:pt>
                <c:pt idx="26">
                  <c:v>9.4049077376886947E-2</c:v>
                </c:pt>
                <c:pt idx="27">
                  <c:v>0.12951759566589174</c:v>
                </c:pt>
                <c:pt idx="28">
                  <c:v>0.17136859204780741</c:v>
                </c:pt>
                <c:pt idx="29">
                  <c:v>0.21785217703255058</c:v>
                </c:pt>
                <c:pt idx="30">
                  <c:v>0.26608524989875482</c:v>
                </c:pt>
                <c:pt idx="31">
                  <c:v>0.31225393336676127</c:v>
                </c:pt>
                <c:pt idx="32">
                  <c:v>0.35206532676429952</c:v>
                </c:pt>
                <c:pt idx="33">
                  <c:v>0.38138781546052408</c:v>
                </c:pt>
                <c:pt idx="34">
                  <c:v>0.39695254747701181</c:v>
                </c:pt>
                <c:pt idx="35">
                  <c:v>0.39695254747701181</c:v>
                </c:pt>
                <c:pt idx="36">
                  <c:v>0.38138781546052408</c:v>
                </c:pt>
                <c:pt idx="37">
                  <c:v>0.35206532676429952</c:v>
                </c:pt>
                <c:pt idx="38">
                  <c:v>0.31225393336676127</c:v>
                </c:pt>
                <c:pt idx="39">
                  <c:v>0.26608524989875482</c:v>
                </c:pt>
                <c:pt idx="40">
                  <c:v>0.21785217703255053</c:v>
                </c:pt>
                <c:pt idx="41">
                  <c:v>0.17136859204780736</c:v>
                </c:pt>
                <c:pt idx="42">
                  <c:v>0.12951759566589174</c:v>
                </c:pt>
                <c:pt idx="43">
                  <c:v>9.4049077376886905E-2</c:v>
                </c:pt>
                <c:pt idx="44">
                  <c:v>6.5615814774676581E-2</c:v>
                </c:pt>
                <c:pt idx="45">
                  <c:v>4.3983595980427191E-2</c:v>
                </c:pt>
                <c:pt idx="46">
                  <c:v>2.8327037741601158E-2</c:v>
                </c:pt>
                <c:pt idx="47">
                  <c:v>1.752830049356854E-2</c:v>
                </c:pt>
                <c:pt idx="48">
                  <c:v>1.0420934814422592E-2</c:v>
                </c:pt>
                <c:pt idx="49">
                  <c:v>5.9525324197758538E-3</c:v>
                </c:pt>
                <c:pt idx="50">
                  <c:v>3.2668190561999182E-3</c:v>
                </c:pt>
                <c:pt idx="51">
                  <c:v>1.7225689390536784E-3</c:v>
                </c:pt>
                <c:pt idx="52">
                  <c:v>8.7268269504576015E-4</c:v>
                </c:pt>
                <c:pt idx="53">
                  <c:v>4.2478027055075143E-4</c:v>
                </c:pt>
                <c:pt idx="54">
                  <c:v>1.9865547139277272E-4</c:v>
                </c:pt>
                <c:pt idx="55">
                  <c:v>8.9261657177132928E-5</c:v>
                </c:pt>
                <c:pt idx="56">
                  <c:v>3.8535196742087129E-5</c:v>
                </c:pt>
                <c:pt idx="57">
                  <c:v>1.5983741106905475E-5</c:v>
                </c:pt>
                <c:pt idx="58">
                  <c:v>6.3698251788671238E-6</c:v>
                </c:pt>
                <c:pt idx="59">
                  <c:v>2.4389607458933653E-6</c:v>
                </c:pt>
                <c:pt idx="60">
                  <c:v>8.9724351623833374E-7</c:v>
                </c:pt>
                <c:pt idx="61">
                  <c:v>3.1713492167159759E-7</c:v>
                </c:pt>
                <c:pt idx="62">
                  <c:v>1.0769760042543276E-7</c:v>
                </c:pt>
                <c:pt idx="63">
                  <c:v>3.5139550948204466E-8</c:v>
                </c:pt>
                <c:pt idx="64">
                  <c:v>1.1015763624682348E-8</c:v>
                </c:pt>
                <c:pt idx="65">
                  <c:v>3.3178842435473049E-9</c:v>
                </c:pt>
                <c:pt idx="66">
                  <c:v>9.6014333703123363E-10</c:v>
                </c:pt>
                <c:pt idx="67">
                  <c:v>2.6695566147628519E-10</c:v>
                </c:pt>
                <c:pt idx="68">
                  <c:v>7.1313281239961009E-11</c:v>
                </c:pt>
                <c:pt idx="69">
                  <c:v>1.8303322170155846E-11</c:v>
                </c:pt>
                <c:pt idx="70">
                  <c:v>4.5135436772055174E-12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E5-4A61-8402-B3CA8A410A9C}"/>
            </c:ext>
          </c:extLst>
        </c:ser>
        <c:ser>
          <c:idx val="0"/>
          <c:order val="1"/>
          <c:tx>
            <c:v>P(X&lt;x)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'Dist. Normal 03'!$B$10:$B$80</c:f>
              <c:numCache>
                <c:formatCode>_(* #,##0.00_);_(* \(#,##0.00\);_(* "-"??_);_(@_)</c:formatCode>
                <c:ptCount val="71"/>
                <c:pt idx="0">
                  <c:v>-7</c:v>
                </c:pt>
                <c:pt idx="1">
                  <c:v>-6.8</c:v>
                </c:pt>
                <c:pt idx="2">
                  <c:v>-6.6</c:v>
                </c:pt>
                <c:pt idx="3">
                  <c:v>-6.4</c:v>
                </c:pt>
                <c:pt idx="4">
                  <c:v>-6.2</c:v>
                </c:pt>
                <c:pt idx="5">
                  <c:v>-6</c:v>
                </c:pt>
                <c:pt idx="6">
                  <c:v>-5.8</c:v>
                </c:pt>
                <c:pt idx="7">
                  <c:v>-5.6</c:v>
                </c:pt>
                <c:pt idx="8">
                  <c:v>-5.4</c:v>
                </c:pt>
                <c:pt idx="9">
                  <c:v>-5.2</c:v>
                </c:pt>
                <c:pt idx="10">
                  <c:v>-5</c:v>
                </c:pt>
                <c:pt idx="11">
                  <c:v>-4.8</c:v>
                </c:pt>
                <c:pt idx="12">
                  <c:v>-4.5999999999999996</c:v>
                </c:pt>
                <c:pt idx="13">
                  <c:v>-4.4000000000000004</c:v>
                </c:pt>
                <c:pt idx="14">
                  <c:v>-4.2</c:v>
                </c:pt>
                <c:pt idx="15">
                  <c:v>-4</c:v>
                </c:pt>
                <c:pt idx="16">
                  <c:v>-3.8</c:v>
                </c:pt>
                <c:pt idx="17">
                  <c:v>-3.6</c:v>
                </c:pt>
                <c:pt idx="18">
                  <c:v>-3.4</c:v>
                </c:pt>
                <c:pt idx="19">
                  <c:v>-3.2</c:v>
                </c:pt>
                <c:pt idx="20">
                  <c:v>-3</c:v>
                </c:pt>
                <c:pt idx="21">
                  <c:v>-2.8</c:v>
                </c:pt>
                <c:pt idx="22">
                  <c:v>-2.6</c:v>
                </c:pt>
                <c:pt idx="23">
                  <c:v>-2.4</c:v>
                </c:pt>
                <c:pt idx="24">
                  <c:v>-2.2000000000000002</c:v>
                </c:pt>
                <c:pt idx="25">
                  <c:v>-2</c:v>
                </c:pt>
                <c:pt idx="26">
                  <c:v>-1.8</c:v>
                </c:pt>
                <c:pt idx="27">
                  <c:v>-1.6</c:v>
                </c:pt>
                <c:pt idx="28">
                  <c:v>-1.4</c:v>
                </c:pt>
                <c:pt idx="29">
                  <c:v>-1.2</c:v>
                </c:pt>
                <c:pt idx="30">
                  <c:v>-1</c:v>
                </c:pt>
                <c:pt idx="31">
                  <c:v>-0.8</c:v>
                </c:pt>
                <c:pt idx="32">
                  <c:v>-0.6</c:v>
                </c:pt>
                <c:pt idx="33">
                  <c:v>-0.4</c:v>
                </c:pt>
                <c:pt idx="34">
                  <c:v>-0.2</c:v>
                </c:pt>
                <c:pt idx="35">
                  <c:v>0</c:v>
                </c:pt>
                <c:pt idx="36">
                  <c:v>0.2</c:v>
                </c:pt>
                <c:pt idx="37">
                  <c:v>0.4</c:v>
                </c:pt>
                <c:pt idx="38">
                  <c:v>0.6</c:v>
                </c:pt>
                <c:pt idx="39">
                  <c:v>0.8</c:v>
                </c:pt>
                <c:pt idx="40">
                  <c:v>1</c:v>
                </c:pt>
                <c:pt idx="41">
                  <c:v>1.2</c:v>
                </c:pt>
                <c:pt idx="42">
                  <c:v>1.4</c:v>
                </c:pt>
                <c:pt idx="43">
                  <c:v>1.6</c:v>
                </c:pt>
                <c:pt idx="44">
                  <c:v>1.8</c:v>
                </c:pt>
                <c:pt idx="45">
                  <c:v>2</c:v>
                </c:pt>
                <c:pt idx="46">
                  <c:v>2.2000000000000002</c:v>
                </c:pt>
                <c:pt idx="47">
                  <c:v>2.4</c:v>
                </c:pt>
                <c:pt idx="48">
                  <c:v>2.6</c:v>
                </c:pt>
                <c:pt idx="49">
                  <c:v>2.8</c:v>
                </c:pt>
                <c:pt idx="50">
                  <c:v>3</c:v>
                </c:pt>
                <c:pt idx="51">
                  <c:v>3.2</c:v>
                </c:pt>
                <c:pt idx="52">
                  <c:v>3.4</c:v>
                </c:pt>
                <c:pt idx="53">
                  <c:v>3.6</c:v>
                </c:pt>
                <c:pt idx="54">
                  <c:v>3.8</c:v>
                </c:pt>
                <c:pt idx="55">
                  <c:v>4</c:v>
                </c:pt>
                <c:pt idx="56">
                  <c:v>4.2</c:v>
                </c:pt>
                <c:pt idx="57">
                  <c:v>4.4000000000000004</c:v>
                </c:pt>
                <c:pt idx="58">
                  <c:v>4.5999999999999996</c:v>
                </c:pt>
                <c:pt idx="59">
                  <c:v>4.8</c:v>
                </c:pt>
                <c:pt idx="60">
                  <c:v>5</c:v>
                </c:pt>
                <c:pt idx="61">
                  <c:v>5.2</c:v>
                </c:pt>
                <c:pt idx="62">
                  <c:v>5.4</c:v>
                </c:pt>
                <c:pt idx="63">
                  <c:v>5.6</c:v>
                </c:pt>
                <c:pt idx="64">
                  <c:v>5.8</c:v>
                </c:pt>
                <c:pt idx="65">
                  <c:v>6</c:v>
                </c:pt>
                <c:pt idx="66">
                  <c:v>6.2</c:v>
                </c:pt>
                <c:pt idx="67">
                  <c:v>6.4</c:v>
                </c:pt>
                <c:pt idx="68">
                  <c:v>6.6</c:v>
                </c:pt>
                <c:pt idx="69">
                  <c:v>6.8</c:v>
                </c:pt>
                <c:pt idx="70">
                  <c:v>7</c:v>
                </c:pt>
              </c:numCache>
            </c:numRef>
          </c:xVal>
          <c:yVal>
            <c:numRef>
              <c:f>'Dist. Normal 03'!$D$10:$D$80</c:f>
              <c:numCache>
                <c:formatCode>0.0%</c:formatCode>
                <c:ptCount val="71"/>
                <c:pt idx="0">
                  <c:v>2.600126965638173E-12</c:v>
                </c:pt>
                <c:pt idx="1">
                  <c:v>1.0420976987965154E-11</c:v>
                </c:pt>
                <c:pt idx="2">
                  <c:v>4.0160005838590881E-11</c:v>
                </c:pt>
                <c:pt idx="3">
                  <c:v>1.4882282217622964E-10</c:v>
                </c:pt>
                <c:pt idx="4">
                  <c:v>5.3034232629488091E-10</c:v>
                </c:pt>
                <c:pt idx="5">
                  <c:v>1.8175078630994233E-9</c:v>
                </c:pt>
                <c:pt idx="6">
                  <c:v>5.9903714010635288E-9</c:v>
                </c:pt>
                <c:pt idx="7">
                  <c:v>1.8989562465887691E-8</c:v>
                </c:pt>
                <c:pt idx="8">
                  <c:v>5.7901340399645582E-8</c:v>
                </c:pt>
                <c:pt idx="9">
                  <c:v>1.6982674071475934E-7</c:v>
                </c:pt>
                <c:pt idx="10">
                  <c:v>4.7918327659031834E-7</c:v>
                </c:pt>
                <c:pt idx="11">
                  <c:v>1.3008074539172773E-6</c:v>
                </c:pt>
                <c:pt idx="12">
                  <c:v>3.3976731247300535E-6</c:v>
                </c:pt>
                <c:pt idx="13">
                  <c:v>8.5399054709917671E-6</c:v>
                </c:pt>
                <c:pt idx="14">
                  <c:v>2.0657506912546673E-5</c:v>
                </c:pt>
                <c:pt idx="15">
                  <c:v>4.8096344017602614E-5</c:v>
                </c:pt>
                <c:pt idx="16">
                  <c:v>1.0779973347738824E-4</c:v>
                </c:pt>
                <c:pt idx="17">
                  <c:v>2.3262907903552504E-4</c:v>
                </c:pt>
                <c:pt idx="18">
                  <c:v>4.8342414238377744E-4</c:v>
                </c:pt>
                <c:pt idx="19">
                  <c:v>9.676032132183561E-4</c:v>
                </c:pt>
                <c:pt idx="20">
                  <c:v>1.8658133003840378E-3</c:v>
                </c:pt>
                <c:pt idx="21">
                  <c:v>3.4669738030406677E-3</c:v>
                </c:pt>
                <c:pt idx="22">
                  <c:v>6.2096653257761331E-3</c:v>
                </c:pt>
                <c:pt idx="23">
                  <c:v>1.0724110021675811E-2</c:v>
                </c:pt>
                <c:pt idx="24">
                  <c:v>1.7864420562816546E-2</c:v>
                </c:pt>
                <c:pt idx="25">
                  <c:v>2.87165598160018E-2</c:v>
                </c:pt>
                <c:pt idx="26">
                  <c:v>4.4565462758543041E-2</c:v>
                </c:pt>
                <c:pt idx="27">
                  <c:v>6.6807201268858057E-2</c:v>
                </c:pt>
                <c:pt idx="28">
                  <c:v>9.6800484585610344E-2</c:v>
                </c:pt>
                <c:pt idx="29">
                  <c:v>0.13566606094638267</c:v>
                </c:pt>
                <c:pt idx="30">
                  <c:v>0.1840601253467595</c:v>
                </c:pt>
                <c:pt idx="31">
                  <c:v>0.24196365222307298</c:v>
                </c:pt>
                <c:pt idx="32">
                  <c:v>0.30853753872598688</c:v>
                </c:pt>
                <c:pt idx="33">
                  <c:v>0.38208857781104733</c:v>
                </c:pt>
                <c:pt idx="34">
                  <c:v>0.46017216272297101</c:v>
                </c:pt>
                <c:pt idx="35">
                  <c:v>0.53982783727702899</c:v>
                </c:pt>
                <c:pt idx="36">
                  <c:v>0.61791142218895267</c:v>
                </c:pt>
                <c:pt idx="37">
                  <c:v>0.69146246127401312</c:v>
                </c:pt>
                <c:pt idx="38">
                  <c:v>0.75803634777692697</c:v>
                </c:pt>
                <c:pt idx="39">
                  <c:v>0.81593987465324047</c:v>
                </c:pt>
                <c:pt idx="40">
                  <c:v>0.86433393905361733</c:v>
                </c:pt>
                <c:pt idx="41">
                  <c:v>0.9031995154143897</c:v>
                </c:pt>
                <c:pt idx="42">
                  <c:v>0.93319279873114191</c:v>
                </c:pt>
                <c:pt idx="43">
                  <c:v>0.95543453724145699</c:v>
                </c:pt>
                <c:pt idx="44">
                  <c:v>0.97128344018399826</c:v>
                </c:pt>
                <c:pt idx="45">
                  <c:v>0.98213557943718344</c:v>
                </c:pt>
                <c:pt idx="46">
                  <c:v>0.98927588997832416</c:v>
                </c:pt>
                <c:pt idx="47">
                  <c:v>0.99379033467422384</c:v>
                </c:pt>
                <c:pt idx="48">
                  <c:v>0.99653302619695938</c:v>
                </c:pt>
                <c:pt idx="49">
                  <c:v>0.99813418669961596</c:v>
                </c:pt>
                <c:pt idx="50">
                  <c:v>0.99903239678678168</c:v>
                </c:pt>
                <c:pt idx="51">
                  <c:v>0.99951657585761622</c:v>
                </c:pt>
                <c:pt idx="52">
                  <c:v>0.99976737092096446</c:v>
                </c:pt>
                <c:pt idx="53">
                  <c:v>0.99989220026652259</c:v>
                </c:pt>
                <c:pt idx="54">
                  <c:v>0.99995190365598241</c:v>
                </c:pt>
                <c:pt idx="55">
                  <c:v>0.99997934249308751</c:v>
                </c:pt>
                <c:pt idx="56">
                  <c:v>0.99999146009452899</c:v>
                </c:pt>
                <c:pt idx="57">
                  <c:v>0.99999660232687526</c:v>
                </c:pt>
                <c:pt idx="58">
                  <c:v>0.99999869919254614</c:v>
                </c:pt>
                <c:pt idx="59">
                  <c:v>0.99999952081672339</c:v>
                </c:pt>
                <c:pt idx="60">
                  <c:v>0.99999983017325933</c:v>
                </c:pt>
                <c:pt idx="61">
                  <c:v>0.99999994209865961</c:v>
                </c:pt>
                <c:pt idx="62">
                  <c:v>0.99999998101043752</c:v>
                </c:pt>
                <c:pt idx="63">
                  <c:v>0.99999999400962858</c:v>
                </c:pt>
                <c:pt idx="64">
                  <c:v>0.99999999818249219</c:v>
                </c:pt>
                <c:pt idx="65">
                  <c:v>0.99999999946965767</c:v>
                </c:pt>
                <c:pt idx="66">
                  <c:v>0.99999999985117716</c:v>
                </c:pt>
                <c:pt idx="67">
                  <c:v>0.99999999995984001</c:v>
                </c:pt>
                <c:pt idx="68">
                  <c:v>0.999999999989579</c:v>
                </c:pt>
                <c:pt idx="69">
                  <c:v>0.99999999999739986</c:v>
                </c:pt>
                <c:pt idx="70">
                  <c:v>0.99999999999937617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5-4A61-8402-B3CA8A410A9C}"/>
            </c:ext>
          </c:extLst>
        </c:ser>
        <c:ser>
          <c:idx val="9"/>
          <c:order val="2"/>
          <c:tx>
            <c:v>m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51478145675635E-2"/>
                  <c:y val="0.11660729276414417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C00000"/>
                      </a:solidFill>
                      <a:latin typeface="Symbol"/>
                      <a:ea typeface="Symbol"/>
                      <a:cs typeface="Symbo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E5-4A61-8402-B3CA8A410A9C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C00000"/>
                    </a:solidFill>
                    <a:latin typeface="Symbol"/>
                    <a:ea typeface="Symbol"/>
                    <a:cs typeface="Symbol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03'!$H$2</c:f>
              <c:numCache>
                <c:formatCode>_(* #,##0.00_);_(* \(#,##0.00\);_(* "-"??_);_(@_)</c:formatCode>
                <c:ptCount val="1"/>
                <c:pt idx="0">
                  <c:v>-0.1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5E5-4A61-8402-B3CA8A410A9C}"/>
            </c:ext>
          </c:extLst>
        </c:ser>
        <c:ser>
          <c:idx val="10"/>
          <c:order val="3"/>
          <c:tx>
            <c:v>f(x)=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E5-4A61-8402-B3CA8A410A9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4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'Dist. Normal 03'!$M$5</c:f>
                <c:numCache>
                  <c:formatCode>General</c:formatCode>
                  <c:ptCount val="1"/>
                  <c:pt idx="0">
                    <c:v>0.39695254747701181</c:v>
                  </c:pt>
                </c:numCache>
              </c:numRef>
            </c:minus>
            <c:spPr>
              <a:ln w="38100">
                <a:pattFill prst="pct75">
                  <a:fgClr>
                    <a:srgbClr val="0000FF"/>
                  </a:fgClr>
                  <a:bgClr>
                    <a:srgbClr val="FFFFFF"/>
                  </a:bgClr>
                </a:pattFill>
                <a:prstDash val="solid"/>
              </a:ln>
            </c:spPr>
          </c:errBar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'Dist. Normal 03'!$M$5</c:f>
              <c:numCache>
                <c:formatCode>0.00%</c:formatCode>
                <c:ptCount val="1"/>
                <c:pt idx="0">
                  <c:v>0.39695254747701181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E5-4A61-8402-B3CA8A410A9C}"/>
            </c:ext>
          </c:extLst>
        </c:ser>
        <c:ser>
          <c:idx val="11"/>
          <c:order val="4"/>
          <c:tx>
            <c:v>P(X&lt;x)=</c:v>
          </c:tx>
          <c:spPr>
            <a:ln w="19050">
              <a:noFill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2654817351107607E-3"/>
                  <c:y val="-1.25622798803894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400" b="1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E5-4A61-8402-B3CA8A410A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1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'Dist. Normal 03'!$K$6</c:f>
                <c:numCache>
                  <c:formatCode>General</c:formatCode>
                  <c:ptCount val="1"/>
                  <c:pt idx="0">
                    <c:v>0.14287528980001718</c:v>
                  </c:pt>
                </c:numCache>
              </c:numRef>
            </c:minus>
            <c:spPr>
              <a:ln w="25400">
                <a:solidFill>
                  <a:srgbClr val="808000"/>
                </a:solidFill>
                <a:prstDash val="solid"/>
              </a:ln>
            </c:spPr>
          </c:errBar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'Dist. Normal 03'!$M$7</c:f>
              <c:numCache>
                <c:formatCode>0.0%</c:formatCode>
                <c:ptCount val="1"/>
                <c:pt idx="0">
                  <c:v>0.53982783727702899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E5-4A61-8402-B3CA8A410A9C}"/>
            </c:ext>
          </c:extLst>
        </c:ser>
        <c:ser>
          <c:idx val="12"/>
          <c:order val="5"/>
          <c:tx>
            <c:v>x=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816045129191739E-4"/>
                  <c:y val="-5.7449257986919668E-2"/>
                </c:manualLayout>
              </c:layout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E5-4A61-8402-B3CA8A410A9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'Dist. Normal 03'!$H$6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15E5-4A61-8402-B3CA8A410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095896"/>
        <c:axId val="388094720"/>
      </c:scatterChart>
      <c:valAx>
        <c:axId val="388095896"/>
        <c:scaling>
          <c:orientation val="minMax"/>
          <c:max val="7"/>
          <c:min val="-7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8094720"/>
        <c:crosses val="autoZero"/>
        <c:crossBetween val="midCat"/>
        <c:majorUnit val="1"/>
      </c:valAx>
      <c:valAx>
        <c:axId val="38809472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88095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ymbol"/>
          <a:ea typeface="Symbol"/>
          <a:cs typeface="Symbo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Scroll" dx="15" fmlaLink="$F$10" horiz="1" max="50" page="10" val="50"/>
</file>

<file path=xl/ctrlProps/ctrlProp10.xml><?xml version="1.0" encoding="utf-8"?>
<formControlPr xmlns="http://schemas.microsoft.com/office/spreadsheetml/2009/9/main" objectType="Scroll" dx="15" fmlaLink="$J$2" horiz="1" max="100" page="10" val="49"/>
</file>

<file path=xl/ctrlProps/ctrlProp11.xml><?xml version="1.0" encoding="utf-8"?>
<formControlPr xmlns="http://schemas.microsoft.com/office/spreadsheetml/2009/9/main" objectType="Scroll" dx="15" fmlaLink="$J$3" horiz="1" max="40" page="10" val="10"/>
</file>

<file path=xl/ctrlProps/ctrlProp12.xml><?xml version="1.0" encoding="utf-8"?>
<formControlPr xmlns="http://schemas.microsoft.com/office/spreadsheetml/2009/9/main" objectType="Scroll" dx="15" fmlaLink="$J$6" horiz="1" max="140" page="10" val="70"/>
</file>

<file path=xl/ctrlProps/ctrlProp13.xml><?xml version="1.0" encoding="utf-8"?>
<formControlPr xmlns="http://schemas.microsoft.com/office/spreadsheetml/2009/9/main" objectType="Scroll" dx="15" fmlaLink="$F$5" horiz="1" max="200" page="10" val="182"/>
</file>

<file path=xl/ctrlProps/ctrlProp14.xml><?xml version="1.0" encoding="utf-8"?>
<formControlPr xmlns="http://schemas.microsoft.com/office/spreadsheetml/2009/9/main" objectType="Scroll" dx="15" fmlaLink="$F$6" horiz="1" max="50" page="10" val="43"/>
</file>

<file path=xl/ctrlProps/ctrlProp15.xml><?xml version="1.0" encoding="utf-8"?>
<formControlPr xmlns="http://schemas.microsoft.com/office/spreadsheetml/2009/9/main" objectType="Scroll" dx="15" fmlaLink="$F$8" horiz="1" max="300" page="10" val="276"/>
</file>

<file path=xl/ctrlProps/ctrlProp2.xml><?xml version="1.0" encoding="utf-8"?>
<formControlPr xmlns="http://schemas.microsoft.com/office/spreadsheetml/2009/9/main" objectType="Scroll" dx="15" fmlaLink="$F$11" horiz="1" max="100" page="10" val="20"/>
</file>

<file path=xl/ctrlProps/ctrlProp3.xml><?xml version="1.0" encoding="utf-8"?>
<formControlPr xmlns="http://schemas.microsoft.com/office/spreadsheetml/2009/9/main" objectType="Scroll" dx="15" fmlaLink="$F$13" horiz="1" max="50" page="10" val="9"/>
</file>

<file path=xl/ctrlProps/ctrlProp4.xml><?xml version="1.0" encoding="utf-8"?>
<formControlPr xmlns="http://schemas.microsoft.com/office/spreadsheetml/2009/9/main" objectType="Scroll" dx="15" fmlaLink="$F$9" horiz="1" max="20" page="10" val="17"/>
</file>

<file path=xl/ctrlProps/ctrlProp5.xml><?xml version="1.0" encoding="utf-8"?>
<formControlPr xmlns="http://schemas.microsoft.com/office/spreadsheetml/2009/9/main" objectType="Scroll" dx="15" fmlaLink="$F$11" horiz="1" max="15" page="10" val="6"/>
</file>

<file path=xl/ctrlProps/ctrlProp6.xml><?xml version="1.0" encoding="utf-8"?>
<formControlPr xmlns="http://schemas.microsoft.com/office/spreadsheetml/2009/9/main" objectType="Scroll" dx="15" fmlaLink="$G$9" horiz="1" max="48" page="10" val="30"/>
</file>

<file path=xl/ctrlProps/ctrlProp7.xml><?xml version="1.0" encoding="utf-8"?>
<formControlPr xmlns="http://schemas.microsoft.com/office/spreadsheetml/2009/9/main" objectType="Scroll" dx="15" fmlaLink="$G$10" horiz="1" max="48" page="10" val="42"/>
</file>

<file path=xl/ctrlProps/ctrlProp8.xml><?xml version="1.0" encoding="utf-8"?>
<formControlPr xmlns="http://schemas.microsoft.com/office/spreadsheetml/2009/9/main" objectType="Scroll" dx="15" fmlaLink="$G$6" horiz="1" max="72" noThreeD="1" page="10" val="44"/>
</file>

<file path=xl/ctrlProps/ctrlProp9.xml><?xml version="1.0" encoding="utf-8"?>
<formControlPr xmlns="http://schemas.microsoft.com/office/spreadsheetml/2009/9/main" objectType="Scroll" dx="15" fmlaLink="$G$7" horiz="1" max="32" min="22" page="10" val="2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3.xml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353241</xdr:colOff>
      <xdr:row>1</xdr:row>
      <xdr:rowOff>10886</xdr:rowOff>
    </xdr:from>
    <xdr:to>
      <xdr:col>15</xdr:col>
      <xdr:colOff>315141</xdr:colOff>
      <xdr:row>18</xdr:row>
      <xdr:rowOff>24129</xdr:rowOff>
    </xdr:to>
    <xdr:graphicFrame macro="">
      <xdr:nvGraphicFramePr>
        <xdr:cNvPr id="119809" name="Chart 1">
          <a:extLst>
            <a:ext uri="{FF2B5EF4-FFF2-40B4-BE49-F238E27FC236}">
              <a16:creationId xmlns:a16="http://schemas.microsoft.com/office/drawing/2014/main" id="{00000000-0008-0000-0000-000001D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8</xdr:col>
      <xdr:colOff>92527</xdr:colOff>
      <xdr:row>1</xdr:row>
      <xdr:rowOff>117927</xdr:rowOff>
    </xdr:from>
    <xdr:to>
      <xdr:col>9</xdr:col>
      <xdr:colOff>634403</xdr:colOff>
      <xdr:row>5</xdr:row>
      <xdr:rowOff>166365</xdr:rowOff>
    </xdr:to>
    <xdr:pic>
      <xdr:nvPicPr>
        <xdr:cNvPr id="119817" name="Picture 9">
          <a:extLst>
            <a:ext uri="{FF2B5EF4-FFF2-40B4-BE49-F238E27FC236}">
              <a16:creationId xmlns:a16="http://schemas.microsoft.com/office/drawing/2014/main" id="{00000000-0008-0000-0000-000009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0277" y="299355"/>
          <a:ext cx="900558" cy="705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43543</xdr:colOff>
          <xdr:row>9</xdr:row>
          <xdr:rowOff>27214</xdr:rowOff>
        </xdr:from>
        <xdr:to>
          <xdr:col>6</xdr:col>
          <xdr:colOff>223157</xdr:colOff>
          <xdr:row>10</xdr:row>
          <xdr:rowOff>0</xdr:rowOff>
        </xdr:to>
        <xdr:sp macro="" textlink="">
          <xdr:nvSpPr>
            <xdr:cNvPr id="119828" name="Scroll Bar 20" hidden="1">
              <a:extLst>
                <a:ext uri="{63B3BB69-23CF-44E3-9099-C40C66FF867C}">
                  <a14:compatExt spid="_x0000_s119828"/>
                </a:ext>
                <a:ext uri="{FF2B5EF4-FFF2-40B4-BE49-F238E27FC236}">
                  <a16:creationId xmlns:a16="http://schemas.microsoft.com/office/drawing/2014/main" id="{00000000-0008-0000-0000-000014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43543</xdr:colOff>
          <xdr:row>10</xdr:row>
          <xdr:rowOff>27214</xdr:rowOff>
        </xdr:from>
        <xdr:to>
          <xdr:col>6</xdr:col>
          <xdr:colOff>223157</xdr:colOff>
          <xdr:row>11</xdr:row>
          <xdr:rowOff>0</xdr:rowOff>
        </xdr:to>
        <xdr:sp macro="" textlink="">
          <xdr:nvSpPr>
            <xdr:cNvPr id="119829" name="Scroll Bar 21" hidden="1">
              <a:extLst>
                <a:ext uri="{63B3BB69-23CF-44E3-9099-C40C66FF867C}">
                  <a14:compatExt spid="_x0000_s119829"/>
                </a:ext>
                <a:ext uri="{FF2B5EF4-FFF2-40B4-BE49-F238E27FC236}">
                  <a16:creationId xmlns:a16="http://schemas.microsoft.com/office/drawing/2014/main" id="{00000000-0008-0000-0000-000015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43543</xdr:colOff>
          <xdr:row>12</xdr:row>
          <xdr:rowOff>5443</xdr:rowOff>
        </xdr:from>
        <xdr:to>
          <xdr:col>6</xdr:col>
          <xdr:colOff>228600</xdr:colOff>
          <xdr:row>12</xdr:row>
          <xdr:rowOff>157843</xdr:rowOff>
        </xdr:to>
        <xdr:sp macro="" textlink="">
          <xdr:nvSpPr>
            <xdr:cNvPr id="119830" name="Scroll Bar 22" hidden="1">
              <a:extLst>
                <a:ext uri="{63B3BB69-23CF-44E3-9099-C40C66FF867C}">
                  <a14:compatExt spid="_x0000_s119830"/>
                </a:ext>
                <a:ext uri="{FF2B5EF4-FFF2-40B4-BE49-F238E27FC236}">
                  <a16:creationId xmlns:a16="http://schemas.microsoft.com/office/drawing/2014/main" id="{00000000-0008-0000-0000-000016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72571</xdr:colOff>
      <xdr:row>1</xdr:row>
      <xdr:rowOff>140605</xdr:rowOff>
    </xdr:from>
    <xdr:to>
      <xdr:col>14</xdr:col>
      <xdr:colOff>558801</xdr:colOff>
      <xdr:row>5</xdr:row>
      <xdr:rowOff>165459</xdr:rowOff>
    </xdr:to>
    <xdr:pic>
      <xdr:nvPicPr>
        <xdr:cNvPr id="119832" name="Picture 24">
          <a:extLst>
            <a:ext uri="{FF2B5EF4-FFF2-40B4-BE49-F238E27FC236}">
              <a16:creationId xmlns:a16="http://schemas.microsoft.com/office/drawing/2014/main" id="{00000000-0008-0000-0000-000018D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49" y="322033"/>
          <a:ext cx="889907" cy="691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58965</xdr:colOff>
      <xdr:row>0</xdr:row>
      <xdr:rowOff>131535</xdr:rowOff>
    </xdr:from>
    <xdr:ext cx="2343975" cy="4641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58965" y="131535"/>
              <a:ext cx="2343975" cy="46416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b="0" i="1">
                        <a:latin typeface="Cambria Math" panose="02040503050406030204" pitchFamily="18" charset="0"/>
                      </a:rPr>
                      <m:t>𝑝</m:t>
                    </m:r>
                    <m:d>
                      <m:d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pt-BR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</m:num>
                      <m:den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  <m:d>
                          <m:d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200" b="1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𝒏</m:t>
                            </m:r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!</m:t>
                        </m:r>
                      </m:den>
                    </m:f>
                    <m:sSup>
                      <m:sSup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1200" b="1" i="1">
                            <a:solidFill>
                              <a:schemeClr val="accent5"/>
                            </a:solidFill>
                            <a:latin typeface="Cambria Math" panose="02040503050406030204" pitchFamily="18" charset="0"/>
                          </a:rPr>
                          <m:t>𝒑</m:t>
                        </m:r>
                      </m:e>
                      <m:sup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sSup>
                      <m:sSupPr>
                        <m:ctrlPr>
                          <a:rPr lang="pt-BR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pt-BR" sz="12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BR" sz="12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r>
                              <a:rPr lang="pt-BR" sz="1200" b="1" i="1">
                                <a:solidFill>
                                  <a:schemeClr val="accent5"/>
                                </a:solidFill>
                                <a:latin typeface="Cambria Math" panose="02040503050406030204" pitchFamily="18" charset="0"/>
                              </a:rPr>
                              <m:t>𝒑</m:t>
                            </m:r>
                          </m:e>
                        </m:d>
                      </m:e>
                      <m:sup>
                        <m:r>
                          <a:rPr lang="pt-BR" sz="12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𝒏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pt-BR" sz="12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pt-BR" sz="1200" b="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58965" y="131535"/>
              <a:ext cx="2343975" cy="464166"/>
            </a:xfrm>
            <a:prstGeom prst="rect">
              <a:avLst/>
            </a:prstGeom>
            <a:solidFill>
              <a:schemeClr val="bg1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𝑝(𝑥)=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!/𝑥!(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−𝑥)! </a:t>
              </a:r>
              <a:r>
                <a:rPr lang="pt-BR" sz="12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𝒑</a:t>
              </a:r>
              <a:r>
                <a:rPr lang="pt-BR" sz="12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^</a:t>
              </a:r>
              <a:r>
                <a:rPr lang="pt-BR" sz="1200" b="0" i="0">
                  <a:latin typeface="Cambria Math" panose="02040503050406030204" pitchFamily="18" charset="0"/>
                </a:rPr>
                <a:t>𝑥 (1−</a:t>
              </a:r>
              <a:r>
                <a:rPr lang="pt-BR" sz="1200" b="1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𝒑</a:t>
              </a:r>
              <a:r>
                <a:rPr lang="pt-BR" sz="1200" b="0" i="0">
                  <a:solidFill>
                    <a:schemeClr val="accent5"/>
                  </a:solidFill>
                  <a:latin typeface="Cambria Math" panose="02040503050406030204" pitchFamily="18" charset="0"/>
                </a:rPr>
                <a:t>)^(</a:t>
              </a:r>
              <a:r>
                <a:rPr lang="pt-BR" sz="12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𝒏</a:t>
              </a:r>
              <a:r>
                <a:rPr lang="pt-BR" sz="1200" b="0" i="0">
                  <a:latin typeface="Cambria Math" panose="02040503050406030204" pitchFamily="18" charset="0"/>
                </a:rPr>
                <a:t>−𝑥)</a:t>
              </a:r>
              <a:endParaRPr lang="pt-BR" sz="1200" b="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26670</xdr:colOff>
      <xdr:row>1</xdr:row>
      <xdr:rowOff>74204</xdr:rowOff>
    </xdr:from>
    <xdr:to>
      <xdr:col>16</xdr:col>
      <xdr:colOff>345803</xdr:colOff>
      <xdr:row>19</xdr:row>
      <xdr:rowOff>1</xdr:rowOff>
    </xdr:to>
    <xdr:graphicFrame macro="">
      <xdr:nvGraphicFramePr>
        <xdr:cNvPr id="117761" name="Chart 1025">
          <a:extLst>
            <a:ext uri="{FF2B5EF4-FFF2-40B4-BE49-F238E27FC236}">
              <a16:creationId xmlns:a16="http://schemas.microsoft.com/office/drawing/2014/main" id="{00000000-0008-0000-0100-000001C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0</xdr:rowOff>
        </xdr:from>
        <xdr:to>
          <xdr:col>5</xdr:col>
          <xdr:colOff>332014</xdr:colOff>
          <xdr:row>4</xdr:row>
          <xdr:rowOff>0</xdr:rowOff>
        </xdr:to>
        <xdr:sp macro="" textlink="">
          <xdr:nvSpPr>
            <xdr:cNvPr id="117762" name="Object 1026" hidden="1">
              <a:extLst>
                <a:ext uri="{63B3BB69-23CF-44E3-9099-C40C66FF867C}">
                  <a14:compatExt spid="_x0000_s117762"/>
                </a:ext>
                <a:ext uri="{FF2B5EF4-FFF2-40B4-BE49-F238E27FC236}">
                  <a16:creationId xmlns:a16="http://schemas.microsoft.com/office/drawing/2014/main" id="{00000000-0008-0000-0100-00000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174171</xdr:colOff>
          <xdr:row>8</xdr:row>
          <xdr:rowOff>0</xdr:rowOff>
        </xdr:from>
        <xdr:to>
          <xdr:col>5</xdr:col>
          <xdr:colOff>370114</xdr:colOff>
          <xdr:row>9</xdr:row>
          <xdr:rowOff>10886</xdr:rowOff>
        </xdr:to>
        <xdr:sp macro="" textlink="">
          <xdr:nvSpPr>
            <xdr:cNvPr id="117777" name="Scroll Bar 1041" hidden="1">
              <a:extLst>
                <a:ext uri="{63B3BB69-23CF-44E3-9099-C40C66FF867C}">
                  <a14:compatExt spid="_x0000_s117777"/>
                </a:ext>
                <a:ext uri="{FF2B5EF4-FFF2-40B4-BE49-F238E27FC236}">
                  <a16:creationId xmlns:a16="http://schemas.microsoft.com/office/drawing/2014/main" id="{00000000-0008-0000-0100-000011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195943</xdr:colOff>
          <xdr:row>9</xdr:row>
          <xdr:rowOff>168729</xdr:rowOff>
        </xdr:from>
        <xdr:to>
          <xdr:col>5</xdr:col>
          <xdr:colOff>391886</xdr:colOff>
          <xdr:row>11</xdr:row>
          <xdr:rowOff>21771</xdr:rowOff>
        </xdr:to>
        <xdr:sp macro="" textlink="">
          <xdr:nvSpPr>
            <xdr:cNvPr id="117778" name="Scroll Bar 1042" hidden="1">
              <a:extLst>
                <a:ext uri="{63B3BB69-23CF-44E3-9099-C40C66FF867C}">
                  <a14:compatExt spid="_x0000_s117778"/>
                </a:ext>
                <a:ext uri="{FF2B5EF4-FFF2-40B4-BE49-F238E27FC236}">
                  <a16:creationId xmlns:a16="http://schemas.microsoft.com/office/drawing/2014/main" id="{00000000-0008-0000-0100-00001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233134</xdr:colOff>
      <xdr:row>2</xdr:row>
      <xdr:rowOff>908</xdr:rowOff>
    </xdr:from>
    <xdr:to>
      <xdr:col>10</xdr:col>
      <xdr:colOff>834408</xdr:colOff>
      <xdr:row>4</xdr:row>
      <xdr:rowOff>60054</xdr:rowOff>
    </xdr:to>
    <xdr:pic>
      <xdr:nvPicPr>
        <xdr:cNvPr id="117779" name="Picture 1043">
          <a:extLst>
            <a:ext uri="{FF2B5EF4-FFF2-40B4-BE49-F238E27FC236}">
              <a16:creationId xmlns:a16="http://schemas.microsoft.com/office/drawing/2014/main" id="{00000000-0008-0000-0100-000013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5492" y="504372"/>
          <a:ext cx="599641" cy="466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239377</xdr:colOff>
      <xdr:row>1</xdr:row>
      <xdr:rowOff>140607</xdr:rowOff>
    </xdr:from>
    <xdr:to>
      <xdr:col>16</xdr:col>
      <xdr:colOff>202837</xdr:colOff>
      <xdr:row>4</xdr:row>
      <xdr:rowOff>26671</xdr:rowOff>
    </xdr:to>
    <xdr:pic>
      <xdr:nvPicPr>
        <xdr:cNvPr id="117780" name="Picture 1044">
          <a:extLst>
            <a:ext uri="{FF2B5EF4-FFF2-40B4-BE49-F238E27FC236}">
              <a16:creationId xmlns:a16="http://schemas.microsoft.com/office/drawing/2014/main" id="{00000000-0008-0000-0100-000014C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6377" y="462643"/>
          <a:ext cx="61152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40640</xdr:colOff>
      <xdr:row>1</xdr:row>
      <xdr:rowOff>208003</xdr:rowOff>
    </xdr:from>
    <xdr:to>
      <xdr:col>16</xdr:col>
      <xdr:colOff>561340</xdr:colOff>
      <xdr:row>21</xdr:row>
      <xdr:rowOff>80734</xdr:rowOff>
    </xdr:to>
    <xdr:graphicFrame macro="">
      <xdr:nvGraphicFramePr>
        <xdr:cNvPr id="28675" name="Chart 3">
          <a:extLst>
            <a:ext uri="{FF2B5EF4-FFF2-40B4-BE49-F238E27FC236}">
              <a16:creationId xmlns:a16="http://schemas.microsoft.com/office/drawing/2014/main" id="{00000000-0008-0000-0200-000003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15</xdr:col>
      <xdr:colOff>103418</xdr:colOff>
      <xdr:row>2</xdr:row>
      <xdr:rowOff>62409</xdr:rowOff>
    </xdr:from>
    <xdr:to>
      <xdr:col>16</xdr:col>
      <xdr:colOff>497720</xdr:colOff>
      <xdr:row>5</xdr:row>
      <xdr:rowOff>130866</xdr:rowOff>
    </xdr:to>
    <xdr:pic>
      <xdr:nvPicPr>
        <xdr:cNvPr id="28728" name="Picture 56">
          <a:extLst>
            <a:ext uri="{FF2B5EF4-FFF2-40B4-BE49-F238E27FC236}">
              <a16:creationId xmlns:a16="http://schemas.microsoft.com/office/drawing/2014/main" id="{00000000-0008-0000-0200-00003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8862" y="404220"/>
          <a:ext cx="1043091" cy="6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11</xdr:col>
      <xdr:colOff>128174</xdr:colOff>
      <xdr:row>2</xdr:row>
      <xdr:rowOff>65135</xdr:rowOff>
    </xdr:from>
    <xdr:to>
      <xdr:col>13</xdr:col>
      <xdr:colOff>370721</xdr:colOff>
      <xdr:row>5</xdr:row>
      <xdr:rowOff>116956</xdr:rowOff>
    </xdr:to>
    <xdr:pic>
      <xdr:nvPicPr>
        <xdr:cNvPr id="28730" name="Picture 58">
          <a:extLst>
            <a:ext uri="{FF2B5EF4-FFF2-40B4-BE49-F238E27FC236}">
              <a16:creationId xmlns:a16="http://schemas.microsoft.com/office/drawing/2014/main" id="{00000000-0008-0000-0200-00003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1043" y="408579"/>
          <a:ext cx="1049722" cy="63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13</xdr:col>
      <xdr:colOff>294824</xdr:colOff>
      <xdr:row>2</xdr:row>
      <xdr:rowOff>65315</xdr:rowOff>
    </xdr:from>
    <xdr:to>
      <xdr:col>15</xdr:col>
      <xdr:colOff>40520</xdr:colOff>
      <xdr:row>5</xdr:row>
      <xdr:rowOff>115812</xdr:rowOff>
    </xdr:to>
    <xdr:pic>
      <xdr:nvPicPr>
        <xdr:cNvPr id="28732" name="Picture 60">
          <a:extLst>
            <a:ext uri="{FF2B5EF4-FFF2-40B4-BE49-F238E27FC236}">
              <a16:creationId xmlns:a16="http://schemas.microsoft.com/office/drawing/2014/main" id="{00000000-0008-0000-0200-00003C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4868" y="408759"/>
          <a:ext cx="1042185" cy="638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201386</xdr:colOff>
          <xdr:row>8</xdr:row>
          <xdr:rowOff>10886</xdr:rowOff>
        </xdr:from>
        <xdr:to>
          <xdr:col>8</xdr:col>
          <xdr:colOff>54429</xdr:colOff>
          <xdr:row>8</xdr:row>
          <xdr:rowOff>168729</xdr:rowOff>
        </xdr:to>
        <xdr:sp macro="" textlink="">
          <xdr:nvSpPr>
            <xdr:cNvPr id="28733" name="Scroll Bar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00000000-0008-0000-0200-00003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206829</xdr:colOff>
          <xdr:row>9</xdr:row>
          <xdr:rowOff>32657</xdr:rowOff>
        </xdr:from>
        <xdr:to>
          <xdr:col>8</xdr:col>
          <xdr:colOff>59871</xdr:colOff>
          <xdr:row>10</xdr:row>
          <xdr:rowOff>5443</xdr:rowOff>
        </xdr:to>
        <xdr:sp macro="" textlink="">
          <xdr:nvSpPr>
            <xdr:cNvPr id="28734" name="Scroll Bar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00000000-0008-0000-0200-00003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212271</xdr:colOff>
          <xdr:row>5</xdr:row>
          <xdr:rowOff>10886</xdr:rowOff>
        </xdr:from>
        <xdr:to>
          <xdr:col>8</xdr:col>
          <xdr:colOff>65314</xdr:colOff>
          <xdr:row>5</xdr:row>
          <xdr:rowOff>163286</xdr:rowOff>
        </xdr:to>
        <xdr:sp macro="" textlink="">
          <xdr:nvSpPr>
            <xdr:cNvPr id="28735" name="Scroll Bar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2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201386</xdr:colOff>
          <xdr:row>6</xdr:row>
          <xdr:rowOff>21771</xdr:rowOff>
        </xdr:from>
        <xdr:to>
          <xdr:col>8</xdr:col>
          <xdr:colOff>54429</xdr:colOff>
          <xdr:row>6</xdr:row>
          <xdr:rowOff>174171</xdr:rowOff>
        </xdr:to>
        <xdr:sp macro="" textlink="">
          <xdr:nvSpPr>
            <xdr:cNvPr id="28736" name="Scroll Bar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2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154215</xdr:colOff>
      <xdr:row>1</xdr:row>
      <xdr:rowOff>49890</xdr:rowOff>
    </xdr:from>
    <xdr:to>
      <xdr:col>6</xdr:col>
      <xdr:colOff>353785</xdr:colOff>
      <xdr:row>3</xdr:row>
      <xdr:rowOff>181428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154215" y="163283"/>
              <a:ext cx="2394856" cy="59418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pt-BR" sz="1600" i="1">
                      <a:latin typeface="Cambria Math" panose="02040503050406030204" pitchFamily="18" charset="0"/>
                    </a:rPr>
                    <m:t>𝑓</m:t>
                  </m:r>
                  <m:d>
                    <m:dPr>
                      <m:ctrlPr>
                        <a:rPr lang="pt-BR" sz="16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6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d>
                  <m:r>
                    <a:rPr lang="pt-BR" sz="16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6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𝝈</m:t>
                          </m:r>
                          <m:rad>
                            <m:radPr>
                              <m:degHide m:val="on"/>
                              <m:ctrlP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𝟐</m:t>
                              </m:r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𝝅</m:t>
                              </m:r>
                            </m:e>
                          </m:rad>
                        </m:den>
                      </m:f>
                    </m:e>
                  </m:d>
                </m:oMath>
              </a14:m>
              <a:r>
                <a:rPr lang="pt-BR" sz="1400"/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r>
                        <a:rPr lang="pt-B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f>
                        <m:fPr>
                          <m:ctrlP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den>
                      </m:f>
                      <m:sSup>
                        <m:sSupPr>
                          <m:ctrlP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pt-BR" sz="1800" b="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𝒙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𝝁</m:t>
                                  </m:r>
                                </m:num>
                                <m:den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𝝈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sup>
                  </m:sSup>
                </m:oMath>
              </a14:m>
              <a:endParaRPr lang="pt-BR" sz="1800"/>
            </a:p>
          </xdr:txBody>
        </xdr:sp>
      </mc:Choice>
      <mc:Fallback xmlns="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54215" y="163283"/>
              <a:ext cx="2394856" cy="594181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/>
              <a:r>
                <a:rPr lang="pt-BR" sz="1600" i="0">
                  <a:latin typeface="Cambria Math" panose="02040503050406030204" pitchFamily="18" charset="0"/>
                </a:rPr>
                <a:t>𝑓(𝑥)</a:t>
              </a:r>
              <a:r>
                <a:rPr lang="pt-BR" sz="1600" b="0" i="0">
                  <a:latin typeface="Cambria Math" panose="02040503050406030204" pitchFamily="18" charset="0"/>
                </a:rPr>
                <a:t>=</a:t>
              </a:r>
              <a:r>
                <a:rPr lang="pt-BR" sz="16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(</a:t>
              </a:r>
              <a:r>
                <a:rPr lang="pt-BR" sz="1600" b="1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𝟏/(𝝈√𝟐𝝅)</a:t>
              </a:r>
              <a:r>
                <a:rPr lang="pt-BR" sz="1600" b="0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400"/>
                <a:t> 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𝑒^(</a:t>
              </a:r>
              <a:r>
                <a:rPr lang="pt-BR" sz="18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−𝟏/𝟐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800" b="1" i="0">
                  <a:solidFill>
                    <a:srgbClr val="C00000"/>
                  </a:solidFill>
                  <a:effectLst/>
                  <a:latin typeface="+mn-lt"/>
                  <a:ea typeface="+mn-ea"/>
                  <a:cs typeface="+mn-cs"/>
                </a:rPr>
                <a:t>(𝒙−𝝁)/𝝈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)^2 )</a:t>
              </a:r>
              <a:endParaRPr lang="pt-BR" sz="1800"/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291013</xdr:colOff>
      <xdr:row>4</xdr:row>
      <xdr:rowOff>101028</xdr:rowOff>
    </xdr:from>
    <xdr:to>
      <xdr:col>8</xdr:col>
      <xdr:colOff>126892</xdr:colOff>
      <xdr:row>4</xdr:row>
      <xdr:rowOff>341307</xdr:rowOff>
    </xdr:to>
    <xdr:sp macro="" textlink="">
      <xdr:nvSpPr>
        <xdr:cNvPr id="2" name="AutoShape 9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785371" y="847193"/>
          <a:ext cx="591852" cy="240282"/>
        </a:xfrm>
        <a:prstGeom prst="wedgeRectCallout">
          <a:avLst>
            <a:gd name="adj1" fmla="val 33051"/>
            <a:gd name="adj2" fmla="val 107894"/>
          </a:avLst>
        </a:prstGeom>
        <a:solidFill>
          <a:schemeClr val="bg1"/>
        </a:solidFill>
        <a:ln w="9525" algn="ctr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Digite </a:t>
          </a:r>
          <a:r>
            <a:rPr lang="pt-BR" sz="1000" b="1" i="0" u="none" strike="noStrike" baseline="0">
              <a:solidFill>
                <a:srgbClr val="000000"/>
              </a:solidFill>
              <a:latin typeface="Symbol"/>
              <a:cs typeface="Arial"/>
            </a:rPr>
            <a:t>a</a:t>
          </a:r>
          <a:endParaRPr lang="pt-BR" sz="1000" b="1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</xdr:col>
      <xdr:colOff>152400</xdr:colOff>
      <xdr:row>1</xdr:row>
      <xdr:rowOff>27214</xdr:rowOff>
    </xdr:from>
    <xdr:to>
      <xdr:col>5</xdr:col>
      <xdr:colOff>549729</xdr:colOff>
      <xdr:row>2</xdr:row>
      <xdr:rowOff>87086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86443" y="168728"/>
          <a:ext cx="3009900" cy="25037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54864" tIns="64008" rIns="54864" bIns="64008" anchor="ctr" upright="1"/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 Black"/>
            </a:rPr>
            <a:t>Distribuição Normal</a:t>
          </a:r>
        </a:p>
      </xdr:txBody>
    </xdr:sp>
    <xdr:clientData/>
  </xdr:twoCellAnchor>
  <xdr:twoCellAnchor editAs="absolute">
    <xdr:from>
      <xdr:col>0</xdr:col>
      <xdr:colOff>74023</xdr:colOff>
      <xdr:row>2</xdr:row>
      <xdr:rowOff>215540</xdr:rowOff>
    </xdr:from>
    <xdr:to>
      <xdr:col>7</xdr:col>
      <xdr:colOff>421277</xdr:colOff>
      <xdr:row>19</xdr:row>
      <xdr:rowOff>114300</xdr:rowOff>
    </xdr:to>
    <xdr:grpSp>
      <xdr:nvGrpSpPr>
        <xdr:cNvPr id="4" name="Group 5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/>
        </xdr:cNvGrpSpPr>
      </xdr:nvGrpSpPr>
      <xdr:grpSpPr bwMode="auto">
        <a:xfrm>
          <a:off x="74023" y="547010"/>
          <a:ext cx="4135483" cy="3053440"/>
          <a:chOff x="7" y="52"/>
          <a:chExt cx="408" cy="333"/>
        </a:xfrm>
      </xdr:grpSpPr>
      <xdr:pic>
        <xdr:nvPicPr>
          <xdr:cNvPr id="5" name="Picture 25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" y="52"/>
            <a:ext cx="356" cy="3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6" name="Group 40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GrpSpPr>
            <a:grpSpLocks/>
          </xdr:cNvGrpSpPr>
        </xdr:nvGrpSpPr>
        <xdr:grpSpPr bwMode="auto">
          <a:xfrm>
            <a:off x="7" y="135"/>
            <a:ext cx="115" cy="176"/>
            <a:chOff x="0" y="143"/>
            <a:chExt cx="124" cy="179"/>
          </a:xfrm>
        </xdr:grpSpPr>
        <xdr:sp macro="" textlink="">
          <xdr:nvSpPr>
            <xdr:cNvPr id="23" name="AutoShape 31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0" y="247"/>
              <a:ext cx="75" cy="40"/>
            </a:xfrm>
            <a:prstGeom prst="cloudCallout">
              <a:avLst>
                <a:gd name="adj1" fmla="val -21292"/>
                <a:gd name="adj2" fmla="val 93634"/>
              </a:avLst>
            </a:prstGeom>
            <a:solidFill>
              <a:srgbClr xmlns:mc="http://schemas.openxmlformats.org/markup-compatibility/2006" xmlns:a14="http://schemas.microsoft.com/office/drawing/2010/main" val="003366" mc:Ignorable="a14" a14:legacySpreadsheetColorIndex="56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0,5%</a:t>
              </a:r>
            </a:p>
          </xdr:txBody>
        </xdr:sp>
        <xdr:sp macro="" textlink="">
          <xdr:nvSpPr>
            <xdr:cNvPr id="24" name="Line 32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95" y="277"/>
              <a:ext cx="0" cy="4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" name="Line 33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7" y="278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" name="Line 34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65" y="305"/>
              <a:ext cx="0" cy="15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" name="Line 35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7" y="306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8" name="AutoShape 36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4" y="190"/>
              <a:ext cx="77" cy="40"/>
            </a:xfrm>
            <a:prstGeom prst="cloudCallout">
              <a:avLst>
                <a:gd name="adj1" fmla="val -40912"/>
                <a:gd name="adj2" fmla="val 165000"/>
              </a:avLst>
            </a:prstGeom>
            <a:solidFill>
              <a:srgbClr xmlns:mc="http://schemas.openxmlformats.org/markup-compatibility/2006" xmlns:a14="http://schemas.microsoft.com/office/drawing/2010/main" val="800000" mc:Ignorable="a14" a14:legacySpreadsheetColorIndex="16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2,5%</a:t>
              </a:r>
            </a:p>
          </xdr:txBody>
        </xdr:sp>
        <xdr:sp macro="" textlink="">
          <xdr:nvSpPr>
            <xdr:cNvPr id="29" name="Line 37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23" y="223"/>
              <a:ext cx="0" cy="99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BCB800" mc:Ignorable="a14" a14:legacySpreadsheetColorIndex="19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" name="Line 38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04" y="224"/>
              <a:ext cx="20" cy="0"/>
            </a:xfrm>
            <a:prstGeom prst="line">
              <a:avLst/>
            </a:prstGeom>
            <a:noFill/>
            <a:ln w="28575">
              <a:solidFill>
                <a:srgbClr xmlns:mc="http://schemas.openxmlformats.org/markup-compatibility/2006" xmlns:a14="http://schemas.microsoft.com/office/drawing/2010/main" val="BCB800" mc:Ignorable="a14" a14:legacySpreadsheetColorIndex="19"/>
              </a:solidFill>
              <a:round/>
              <a:headEnd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AutoShape 39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74" y="143"/>
              <a:ext cx="44" cy="40"/>
            </a:xfrm>
            <a:prstGeom prst="cloudCallout">
              <a:avLst>
                <a:gd name="adj1" fmla="val -22731"/>
                <a:gd name="adj2" fmla="val 142500"/>
              </a:avLst>
            </a:prstGeom>
            <a:solidFill>
              <a:srgbClr val="A8A400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</xdr:spPr>
          <xdr:txBody>
            <a:bodyPr vertOverflow="clip" wrap="square" lIns="45720" tIns="32004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5%</a:t>
              </a:r>
            </a:p>
          </xdr:txBody>
        </xdr:sp>
      </xdr:grpSp>
      <xdr:grpSp>
        <xdr:nvGrpSpPr>
          <xdr:cNvPr id="7" name="Group 5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GrpSpPr>
            <a:grpSpLocks/>
          </xdr:cNvGrpSpPr>
        </xdr:nvGrpSpPr>
        <xdr:grpSpPr bwMode="auto">
          <a:xfrm>
            <a:off x="247" y="167"/>
            <a:ext cx="168" cy="176"/>
            <a:chOff x="247" y="167"/>
            <a:chExt cx="168" cy="176"/>
          </a:xfrm>
        </xdr:grpSpPr>
        <xdr:grpSp>
          <xdr:nvGrpSpPr>
            <xdr:cNvPr id="8" name="Group 53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7" y="167"/>
              <a:ext cx="70" cy="144"/>
              <a:chOff x="247" y="167"/>
              <a:chExt cx="70" cy="144"/>
            </a:xfrm>
          </xdr:grpSpPr>
          <xdr:sp macro="" textlink="">
            <xdr:nvSpPr>
              <xdr:cNvPr id="19" name="AutoShape 23">
                <a:extLst>
                  <a:ext uri="{FF2B5EF4-FFF2-40B4-BE49-F238E27FC236}">
                    <a16:creationId xmlns:a16="http://schemas.microsoft.com/office/drawing/2014/main" id="{00000000-0008-0000-0300-00001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6" y="167"/>
                <a:ext cx="41" cy="40"/>
              </a:xfrm>
              <a:prstGeom prst="cloudCallout">
                <a:avLst>
                  <a:gd name="adj1" fmla="val -90000"/>
                  <a:gd name="adj2" fmla="val 64815"/>
                </a:avLst>
              </a:prstGeom>
              <a:solidFill>
                <a:srgbClr val="A8A400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5%</a:t>
                </a:r>
              </a:p>
            </xdr:txBody>
          </xdr:sp>
          <xdr:grpSp>
            <xdr:nvGrpSpPr>
              <xdr:cNvPr id="20" name="Group 50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47" y="213"/>
                <a:ext cx="19" cy="98"/>
                <a:chOff x="247" y="213"/>
                <a:chExt cx="19" cy="98"/>
              </a:xfrm>
            </xdr:grpSpPr>
            <xdr:sp macro="" textlink="">
              <xdr:nvSpPr>
                <xdr:cNvPr id="21" name="Line 22">
                  <a:extLst>
                    <a:ext uri="{FF2B5EF4-FFF2-40B4-BE49-F238E27FC236}">
                      <a16:creationId xmlns:a16="http://schemas.microsoft.com/office/drawing/2014/main" id="{00000000-0008-0000-0300-000015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7" y="214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BCB800" mc:Ignorable="a14" a14:legacySpreadsheetColorIndex="19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" name="Line 21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48" y="213"/>
                  <a:ext cx="0" cy="98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BCB800" mc:Ignorable="a14" a14:legacySpreadsheetColorIndex="19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  <xdr:grpSp>
          <xdr:nvGrpSpPr>
            <xdr:cNvPr id="9" name="Group 52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2" y="230"/>
              <a:ext cx="83" cy="81"/>
              <a:chOff x="272" y="230"/>
              <a:chExt cx="83" cy="81"/>
            </a:xfrm>
          </xdr:grpSpPr>
          <xdr:sp macro="" textlink="">
            <xdr:nvSpPr>
              <xdr:cNvPr id="15" name="AutoShape 20">
                <a:extLst>
                  <a:ext uri="{FF2B5EF4-FFF2-40B4-BE49-F238E27FC236}">
                    <a16:creationId xmlns:a16="http://schemas.microsoft.com/office/drawing/2014/main" id="{00000000-0008-0000-0300-00000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8" y="230"/>
                <a:ext cx="57" cy="33"/>
              </a:xfrm>
              <a:prstGeom prst="cloudCallout">
                <a:avLst>
                  <a:gd name="adj1" fmla="val -69296"/>
                  <a:gd name="adj2" fmla="val 56060"/>
                </a:avLst>
              </a:prstGeom>
              <a:solidFill>
                <a:srgbClr xmlns:mc="http://schemas.openxmlformats.org/markup-compatibility/2006" xmlns:a14="http://schemas.microsoft.com/office/drawing/2010/main" val="800000" mc:Ignorable="a14" a14:legacySpreadsheetColorIndex="16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2,5%</a:t>
                </a:r>
              </a:p>
            </xdr:txBody>
          </xdr:sp>
          <xdr:grpSp>
            <xdr:nvGrpSpPr>
              <xdr:cNvPr id="16" name="Group 47">
                <a:extLst>
                  <a:ext uri="{FF2B5EF4-FFF2-40B4-BE49-F238E27FC236}">
                    <a16:creationId xmlns:a16="http://schemas.microsoft.com/office/drawing/2014/main" id="{00000000-0008-0000-0300-000010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72" y="266"/>
                <a:ext cx="19" cy="45"/>
                <a:chOff x="272" y="266"/>
                <a:chExt cx="19" cy="45"/>
              </a:xfrm>
            </xdr:grpSpPr>
            <xdr:sp macro="" textlink="">
              <xdr:nvSpPr>
                <xdr:cNvPr id="17" name="Line 16">
                  <a:extLst>
                    <a:ext uri="{FF2B5EF4-FFF2-40B4-BE49-F238E27FC236}">
                      <a16:creationId xmlns:a16="http://schemas.microsoft.com/office/drawing/2014/main" id="{00000000-0008-0000-0300-000011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74" y="266"/>
                  <a:ext cx="0" cy="45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8" name="Line 17">
                  <a:extLst>
                    <a:ext uri="{FF2B5EF4-FFF2-40B4-BE49-F238E27FC236}">
                      <a16:creationId xmlns:a16="http://schemas.microsoft.com/office/drawing/2014/main" id="{00000000-0008-0000-0300-000012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72" y="267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  <xdr:grpSp>
          <xdr:nvGrpSpPr>
            <xdr:cNvPr id="10" name="Group 51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1" y="295"/>
              <a:ext cx="114" cy="48"/>
              <a:chOff x="301" y="295"/>
              <a:chExt cx="114" cy="48"/>
            </a:xfrm>
          </xdr:grpSpPr>
          <xdr:sp macro="" textlink="">
            <xdr:nvSpPr>
              <xdr:cNvPr id="11" name="AutoShape 14">
                <a:extLst>
                  <a:ext uri="{FF2B5EF4-FFF2-40B4-BE49-F238E27FC236}">
                    <a16:creationId xmlns:a16="http://schemas.microsoft.com/office/drawing/2014/main" id="{00000000-0008-0000-03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3" y="307"/>
                <a:ext cx="62" cy="35"/>
              </a:xfrm>
              <a:prstGeom prst="cloudCallout">
                <a:avLst>
                  <a:gd name="adj1" fmla="val -98389"/>
                  <a:gd name="adj2" fmla="val -87144"/>
                </a:avLst>
              </a:prstGeom>
              <a:solidFill>
                <a:srgbClr xmlns:mc="http://schemas.openxmlformats.org/markup-compatibility/2006" xmlns:a14="http://schemas.microsoft.com/office/drawing/2010/main" val="003366" mc:Ignorable="a14" a14:legacySpreadsheetColorIndex="56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</xdr:spPr>
            <xdr:txBody>
              <a:bodyPr vertOverflow="clip" wrap="square" lIns="45720" tIns="32004" rIns="0" bIns="0" anchor="t" upright="1"/>
              <a:lstStyle/>
              <a:p>
                <a:pPr algn="l" rtl="0">
                  <a:defRPr sz="1000"/>
                </a:pPr>
                <a:r>
                  <a:rPr lang="pt-BR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0,5%</a:t>
                </a:r>
              </a:p>
            </xdr:txBody>
          </xdr:sp>
          <xdr:grpSp>
            <xdr:nvGrpSpPr>
              <xdr:cNvPr id="12" name="Group 49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1" y="295"/>
                <a:ext cx="19" cy="15"/>
                <a:chOff x="301" y="294"/>
                <a:chExt cx="19" cy="15"/>
              </a:xfrm>
            </xdr:grpSpPr>
            <xdr:sp macro="" textlink="">
              <xdr:nvSpPr>
                <xdr:cNvPr id="13" name="Line 18">
                  <a:extLst>
                    <a:ext uri="{FF2B5EF4-FFF2-40B4-BE49-F238E27FC236}">
                      <a16:creationId xmlns:a16="http://schemas.microsoft.com/office/drawing/2014/main" id="{00000000-0008-0000-0300-00000D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302" y="294"/>
                  <a:ext cx="0" cy="15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003366" mc:Ignorable="a14" a14:legacySpreadsheetColorIndex="56"/>
                  </a:solidFill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14" name="Line 19">
                  <a:extLst>
                    <a:ext uri="{FF2B5EF4-FFF2-40B4-BE49-F238E27FC236}">
                      <a16:creationId xmlns:a16="http://schemas.microsoft.com/office/drawing/2014/main" id="{00000000-0008-0000-0300-00000E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301" y="295"/>
                  <a:ext cx="19" cy="0"/>
                </a:xfrm>
                <a:prstGeom prst="line">
                  <a:avLst/>
                </a:prstGeom>
                <a:noFill/>
                <a:ln w="28575">
                  <a:solidFill>
                    <a:srgbClr xmlns:mc="http://schemas.openxmlformats.org/markup-compatibility/2006" xmlns:a14="http://schemas.microsoft.com/office/drawing/2010/main" val="003366" mc:Ignorable="a14" a14:legacySpreadsheetColorIndex="56"/>
                  </a:solidFill>
                  <a:round/>
                  <a:headEnd/>
                  <a:tailEnd type="triangl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</xdr:grpSp>
    </xdr:grpSp>
    <xdr:clientData/>
  </xdr:twoCellAnchor>
  <xdr:twoCellAnchor editAs="absolute">
    <xdr:from>
      <xdr:col>8</xdr:col>
      <xdr:colOff>101097</xdr:colOff>
      <xdr:row>15</xdr:row>
      <xdr:rowOff>39660</xdr:rowOff>
    </xdr:from>
    <xdr:to>
      <xdr:col>13</xdr:col>
      <xdr:colOff>532454</xdr:colOff>
      <xdr:row>17</xdr:row>
      <xdr:rowOff>39115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349789" y="2917441"/>
          <a:ext cx="3433497" cy="3069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0" bIns="68580" anchor="ctr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99%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CC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2,58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pt-BR" sz="1100" b="0" i="0" u="none" strike="noStrike" baseline="0">
              <a:solidFill>
                <a:srgbClr val="FFFFFF"/>
              </a:solidFill>
              <a:latin typeface="Arial Black"/>
              <a:cs typeface="Arial"/>
            </a:rPr>
            <a:t>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</a:t>
          </a:r>
          <a:r>
            <a:rPr lang="pt-BR" sz="1100" b="1" i="0" u="none" strike="noStrike" baseline="0">
              <a:solidFill>
                <a:srgbClr val="CC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2,58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5</xdr:col>
      <xdr:colOff>470756</xdr:colOff>
      <xdr:row>7</xdr:row>
      <xdr:rowOff>153847</xdr:rowOff>
    </xdr:from>
    <xdr:to>
      <xdr:col>12</xdr:col>
      <xdr:colOff>13556</xdr:colOff>
      <xdr:row>9</xdr:row>
      <xdr:rowOff>139799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320142" y="1772671"/>
          <a:ext cx="3504254" cy="302889"/>
        </a:xfrm>
        <a:prstGeom prst="rect">
          <a:avLst/>
        </a:prstGeom>
        <a:solidFill>
          <a:srgbClr val="A8A4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64008" bIns="6858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90%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1,65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m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1,65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6</xdr:col>
      <xdr:colOff>138251</xdr:colOff>
      <xdr:row>11</xdr:row>
      <xdr:rowOff>112748</xdr:rowOff>
    </xdr:from>
    <xdr:to>
      <xdr:col>12</xdr:col>
      <xdr:colOff>357049</xdr:colOff>
      <xdr:row>13</xdr:row>
      <xdr:rowOff>100233</xdr:rowOff>
    </xdr:to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641271" y="2361192"/>
          <a:ext cx="3521529" cy="304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</xdr:spPr>
      <xdr:txBody>
        <a:bodyPr vertOverflow="clip" wrap="square" lIns="64008" tIns="68580" rIns="64008" bIns="68580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Arial Black"/>
            </a:rPr>
            <a:t>95%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de chance de 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m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-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1,96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  £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pt-BR" sz="1100" b="0" i="0" u="none" strike="noStrike" baseline="0">
              <a:solidFill>
                <a:srgbClr val="FFFFFF"/>
              </a:solidFill>
              <a:latin typeface="Arial Black"/>
              <a:cs typeface="Arial"/>
            </a:rPr>
            <a:t>X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 £  m 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+ </a:t>
          </a:r>
          <a:r>
            <a:rPr lang="pt-BR" sz="1100" b="1" i="0" u="none" strike="noStrike" baseline="0">
              <a:solidFill>
                <a:srgbClr val="FFFF00"/>
              </a:solidFill>
              <a:latin typeface="Arial"/>
              <a:cs typeface="Arial"/>
            </a:rPr>
            <a:t>1,96</a:t>
          </a: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  <a:r>
            <a:rPr lang="pt-BR" sz="1100" b="1" i="0" u="none" strike="noStrike" baseline="0">
              <a:solidFill>
                <a:srgbClr val="FFFFFF"/>
              </a:solidFill>
              <a:latin typeface="Symbol"/>
              <a:cs typeface="Arial"/>
            </a:rPr>
            <a:t>s</a:t>
          </a:r>
          <a:endParaRPr lang="pt-BR" sz="1100" b="1" i="0" u="none" strike="noStrike" baseline="0">
            <a:solidFill>
              <a:srgbClr val="FFFFFF"/>
            </a:solidFill>
            <a:latin typeface="Symbol"/>
          </a:endParaRPr>
        </a:p>
      </xdr:txBody>
    </xdr:sp>
    <xdr:clientData/>
  </xdr:twoCellAnchor>
  <xdr:twoCellAnchor editAs="absolute">
    <xdr:from>
      <xdr:col>9</xdr:col>
      <xdr:colOff>190501</xdr:colOff>
      <xdr:row>4</xdr:row>
      <xdr:rowOff>203466</xdr:rowOff>
    </xdr:from>
    <xdr:to>
      <xdr:col>11</xdr:col>
      <xdr:colOff>890450</xdr:colOff>
      <xdr:row>6</xdr:row>
      <xdr:rowOff>215115</xdr:rowOff>
    </xdr:to>
    <xdr:grpSp>
      <xdr:nvGrpSpPr>
        <xdr:cNvPr id="35" name="Group 99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>
          <a:grpSpLocks/>
        </xdr:cNvGrpSpPr>
      </xdr:nvGrpSpPr>
      <xdr:grpSpPr bwMode="auto">
        <a:xfrm>
          <a:off x="5031922" y="955124"/>
          <a:ext cx="1635032" cy="647376"/>
          <a:chOff x="485" y="95"/>
          <a:chExt cx="162" cy="66"/>
        </a:xfrm>
        <a:solidFill>
          <a:schemeClr val="bg1">
            <a:lumMod val="85000"/>
          </a:schemeClr>
        </a:solidFill>
      </xdr:grpSpPr>
      <xdr:sp macro="" textlink="">
        <xdr:nvSpPr>
          <xdr:cNvPr id="36" name="Rectangle 83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485" y="95"/>
            <a:ext cx="162" cy="66"/>
          </a:xfrm>
          <a:prstGeom prst="rect">
            <a:avLst/>
          </a:prstGeom>
          <a:grp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7" name="Group 84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GrpSpPr>
            <a:grpSpLocks/>
          </xdr:cNvGrpSpPr>
        </xdr:nvGrpSpPr>
        <xdr:grpSpPr bwMode="auto">
          <a:xfrm>
            <a:off x="487" y="104"/>
            <a:ext cx="158" cy="52"/>
            <a:chOff x="217" y="63"/>
            <a:chExt cx="223" cy="66"/>
          </a:xfrm>
          <a:grpFill/>
        </xdr:grpSpPr>
        <xdr:sp macro="" textlink="">
          <xdr:nvSpPr>
            <xdr:cNvPr id="38" name="Freeform 85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SpPr>
              <a:spLocks/>
            </xdr:cNvSpPr>
          </xdr:nvSpPr>
          <xdr:spPr bwMode="auto">
            <a:xfrm>
              <a:off x="326" y="63"/>
              <a:ext cx="71" cy="45"/>
            </a:xfrm>
            <a:custGeom>
              <a:avLst/>
              <a:gdLst>
                <a:gd name="T0" fmla="*/ 0 w 1266"/>
                <a:gd name="T1" fmla="*/ 0 h 790"/>
                <a:gd name="T2" fmla="*/ 0 w 1266"/>
                <a:gd name="T3" fmla="*/ 0 h 790"/>
                <a:gd name="T4" fmla="*/ 0 w 1266"/>
                <a:gd name="T5" fmla="*/ 0 h 790"/>
                <a:gd name="T6" fmla="*/ 0 w 1266"/>
                <a:gd name="T7" fmla="*/ 0 h 790"/>
                <a:gd name="T8" fmla="*/ 0 w 1266"/>
                <a:gd name="T9" fmla="*/ 0 h 790"/>
                <a:gd name="T10" fmla="*/ 0 w 1266"/>
                <a:gd name="T11" fmla="*/ 0 h 790"/>
                <a:gd name="T12" fmla="*/ 0 w 1266"/>
                <a:gd name="T13" fmla="*/ 0 h 790"/>
                <a:gd name="T14" fmla="*/ 0 w 1266"/>
                <a:gd name="T15" fmla="*/ 0 h 790"/>
                <a:gd name="T16" fmla="*/ 0 w 1266"/>
                <a:gd name="T17" fmla="*/ 0 h 790"/>
                <a:gd name="T18" fmla="*/ 0 w 1266"/>
                <a:gd name="T19" fmla="*/ 0 h 790"/>
                <a:gd name="T20" fmla="*/ 0 w 1266"/>
                <a:gd name="T21" fmla="*/ 0 h 790"/>
                <a:gd name="T22" fmla="*/ 0 w 1266"/>
                <a:gd name="T23" fmla="*/ 0 h 790"/>
                <a:gd name="T24" fmla="*/ 0 w 1266"/>
                <a:gd name="T25" fmla="*/ 0 h 790"/>
                <a:gd name="T26" fmla="*/ 0 w 1266"/>
                <a:gd name="T27" fmla="*/ 0 h 790"/>
                <a:gd name="T28" fmla="*/ 0 w 1266"/>
                <a:gd name="T29" fmla="*/ 0 h 790"/>
                <a:gd name="T30" fmla="*/ 0 w 1266"/>
                <a:gd name="T31" fmla="*/ 0 h 79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266" h="790">
                  <a:moveTo>
                    <a:pt x="1266" y="790"/>
                  </a:moveTo>
                  <a:lnTo>
                    <a:pt x="1133" y="781"/>
                  </a:lnTo>
                  <a:lnTo>
                    <a:pt x="1065" y="771"/>
                  </a:lnTo>
                  <a:lnTo>
                    <a:pt x="998" y="758"/>
                  </a:lnTo>
                  <a:lnTo>
                    <a:pt x="932" y="741"/>
                  </a:lnTo>
                  <a:lnTo>
                    <a:pt x="865" y="716"/>
                  </a:lnTo>
                  <a:lnTo>
                    <a:pt x="800" y="684"/>
                  </a:lnTo>
                  <a:lnTo>
                    <a:pt x="665" y="592"/>
                  </a:lnTo>
                  <a:lnTo>
                    <a:pt x="532" y="463"/>
                  </a:lnTo>
                  <a:lnTo>
                    <a:pt x="399" y="309"/>
                  </a:lnTo>
                  <a:lnTo>
                    <a:pt x="333" y="229"/>
                  </a:lnTo>
                  <a:lnTo>
                    <a:pt x="266" y="155"/>
                  </a:lnTo>
                  <a:lnTo>
                    <a:pt x="198" y="92"/>
                  </a:lnTo>
                  <a:lnTo>
                    <a:pt x="133" y="42"/>
                  </a:lnTo>
                  <a:lnTo>
                    <a:pt x="65" y="10"/>
                  </a:lnTo>
                  <a:lnTo>
                    <a:pt x="0" y="0"/>
                  </a:lnTo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" name="Rectangle 86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23" y="107"/>
              <a:ext cx="18" cy="22"/>
            </a:xfrm>
            <a:prstGeom prst="rect">
              <a:avLst/>
            </a:prstGeom>
            <a:grpFill/>
            <a:ln>
              <a:noFill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</a:t>
              </a: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0" name="Freeform 87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262" y="94"/>
              <a:ext cx="26" cy="14"/>
            </a:xfrm>
            <a:custGeom>
              <a:avLst/>
              <a:gdLst>
                <a:gd name="T0" fmla="*/ 0 w 436"/>
                <a:gd name="T1" fmla="*/ 0 h 236"/>
                <a:gd name="T2" fmla="*/ 0 w 436"/>
                <a:gd name="T3" fmla="*/ 0 h 236"/>
                <a:gd name="T4" fmla="*/ 0 w 436"/>
                <a:gd name="T5" fmla="*/ 0 h 236"/>
                <a:gd name="T6" fmla="*/ 0 w 436"/>
                <a:gd name="T7" fmla="*/ 0 h 236"/>
                <a:gd name="T8" fmla="*/ 0 w 436"/>
                <a:gd name="T9" fmla="*/ 0 h 236"/>
                <a:gd name="T10" fmla="*/ 0 w 436"/>
                <a:gd name="T11" fmla="*/ 0 h 236"/>
                <a:gd name="T12" fmla="*/ 0 w 436"/>
                <a:gd name="T13" fmla="*/ 0 h 2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36" h="236">
                  <a:moveTo>
                    <a:pt x="436" y="236"/>
                  </a:moveTo>
                  <a:lnTo>
                    <a:pt x="0" y="236"/>
                  </a:lnTo>
                  <a:lnTo>
                    <a:pt x="109" y="196"/>
                  </a:lnTo>
                  <a:lnTo>
                    <a:pt x="248" y="137"/>
                  </a:lnTo>
                  <a:lnTo>
                    <a:pt x="348" y="78"/>
                  </a:lnTo>
                  <a:lnTo>
                    <a:pt x="436" y="0"/>
                  </a:lnTo>
                  <a:lnTo>
                    <a:pt x="436" y="236"/>
                  </a:lnTo>
                  <a:close/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" name="Freeform 88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361" y="94"/>
              <a:ext cx="26" cy="14"/>
            </a:xfrm>
            <a:custGeom>
              <a:avLst/>
              <a:gdLst>
                <a:gd name="T0" fmla="*/ 0 w 434"/>
                <a:gd name="T1" fmla="*/ 0 h 236"/>
                <a:gd name="T2" fmla="*/ 0 w 434"/>
                <a:gd name="T3" fmla="*/ 0 h 236"/>
                <a:gd name="T4" fmla="*/ 0 w 434"/>
                <a:gd name="T5" fmla="*/ 0 h 236"/>
                <a:gd name="T6" fmla="*/ 0 w 434"/>
                <a:gd name="T7" fmla="*/ 0 h 236"/>
                <a:gd name="T8" fmla="*/ 0 w 434"/>
                <a:gd name="T9" fmla="*/ 0 h 236"/>
                <a:gd name="T10" fmla="*/ 0 w 434"/>
                <a:gd name="T11" fmla="*/ 0 h 236"/>
                <a:gd name="T12" fmla="*/ 0 w 434"/>
                <a:gd name="T13" fmla="*/ 0 h 2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434" h="236">
                  <a:moveTo>
                    <a:pt x="0" y="236"/>
                  </a:moveTo>
                  <a:lnTo>
                    <a:pt x="434" y="236"/>
                  </a:lnTo>
                  <a:lnTo>
                    <a:pt x="325" y="196"/>
                  </a:lnTo>
                  <a:lnTo>
                    <a:pt x="188" y="137"/>
                  </a:lnTo>
                  <a:lnTo>
                    <a:pt x="88" y="78"/>
                  </a:lnTo>
                  <a:lnTo>
                    <a:pt x="0" y="0"/>
                  </a:lnTo>
                  <a:lnTo>
                    <a:pt x="0" y="236"/>
                  </a:lnTo>
                  <a:close/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2" name="Freeform 89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>
              <a:spLocks/>
            </xdr:cNvSpPr>
          </xdr:nvSpPr>
          <xdr:spPr bwMode="auto">
            <a:xfrm>
              <a:off x="250" y="63"/>
              <a:ext cx="76" cy="45"/>
            </a:xfrm>
            <a:custGeom>
              <a:avLst/>
              <a:gdLst>
                <a:gd name="T0" fmla="*/ 0 w 1266"/>
                <a:gd name="T1" fmla="*/ 0 h 790"/>
                <a:gd name="T2" fmla="*/ 0 w 1266"/>
                <a:gd name="T3" fmla="*/ 0 h 790"/>
                <a:gd name="T4" fmla="*/ 0 w 1266"/>
                <a:gd name="T5" fmla="*/ 0 h 790"/>
                <a:gd name="T6" fmla="*/ 0 w 1266"/>
                <a:gd name="T7" fmla="*/ 0 h 790"/>
                <a:gd name="T8" fmla="*/ 0 w 1266"/>
                <a:gd name="T9" fmla="*/ 0 h 790"/>
                <a:gd name="T10" fmla="*/ 0 w 1266"/>
                <a:gd name="T11" fmla="*/ 0 h 790"/>
                <a:gd name="T12" fmla="*/ 0 w 1266"/>
                <a:gd name="T13" fmla="*/ 0 h 790"/>
                <a:gd name="T14" fmla="*/ 0 w 1266"/>
                <a:gd name="T15" fmla="*/ 0 h 790"/>
                <a:gd name="T16" fmla="*/ 0 w 1266"/>
                <a:gd name="T17" fmla="*/ 0 h 790"/>
                <a:gd name="T18" fmla="*/ 0 w 1266"/>
                <a:gd name="T19" fmla="*/ 0 h 790"/>
                <a:gd name="T20" fmla="*/ 0 w 1266"/>
                <a:gd name="T21" fmla="*/ 0 h 790"/>
                <a:gd name="T22" fmla="*/ 0 w 1266"/>
                <a:gd name="T23" fmla="*/ 0 h 790"/>
                <a:gd name="T24" fmla="*/ 0 w 1266"/>
                <a:gd name="T25" fmla="*/ 0 h 790"/>
                <a:gd name="T26" fmla="*/ 0 w 1266"/>
                <a:gd name="T27" fmla="*/ 0 h 790"/>
                <a:gd name="T28" fmla="*/ 0 w 1266"/>
                <a:gd name="T29" fmla="*/ 0 h 790"/>
                <a:gd name="T30" fmla="*/ 0 w 1266"/>
                <a:gd name="T31" fmla="*/ 0 h 790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0" t="0" r="r" b="b"/>
              <a:pathLst>
                <a:path w="1266" h="790">
                  <a:moveTo>
                    <a:pt x="0" y="790"/>
                  </a:moveTo>
                  <a:lnTo>
                    <a:pt x="133" y="781"/>
                  </a:lnTo>
                  <a:lnTo>
                    <a:pt x="199" y="771"/>
                  </a:lnTo>
                  <a:lnTo>
                    <a:pt x="266" y="758"/>
                  </a:lnTo>
                  <a:lnTo>
                    <a:pt x="332" y="741"/>
                  </a:lnTo>
                  <a:lnTo>
                    <a:pt x="399" y="716"/>
                  </a:lnTo>
                  <a:lnTo>
                    <a:pt x="467" y="684"/>
                  </a:lnTo>
                  <a:lnTo>
                    <a:pt x="599" y="592"/>
                  </a:lnTo>
                  <a:lnTo>
                    <a:pt x="732" y="463"/>
                  </a:lnTo>
                  <a:lnTo>
                    <a:pt x="865" y="309"/>
                  </a:lnTo>
                  <a:lnTo>
                    <a:pt x="933" y="229"/>
                  </a:lnTo>
                  <a:lnTo>
                    <a:pt x="998" y="155"/>
                  </a:lnTo>
                  <a:lnTo>
                    <a:pt x="1066" y="92"/>
                  </a:lnTo>
                  <a:lnTo>
                    <a:pt x="1131" y="42"/>
                  </a:lnTo>
                  <a:lnTo>
                    <a:pt x="1199" y="10"/>
                  </a:lnTo>
                  <a:lnTo>
                    <a:pt x="1266" y="0"/>
                  </a:lnTo>
                </a:path>
              </a:pathLst>
            </a:custGeom>
            <a:grpFill/>
            <a:ln w="9525" cmpd="sng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3" name="Line 90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0" y="107"/>
              <a:ext cx="156" cy="0"/>
            </a:xfrm>
            <a:prstGeom prst="line">
              <a:avLst/>
            </a:prstGeom>
            <a:grp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</xdr:spPr>
        </xdr:sp>
        <xdr:sp macro="" textlink="">
          <xdr:nvSpPr>
            <xdr:cNvPr id="44" name="Line 91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370" y="79"/>
              <a:ext cx="24" cy="23"/>
            </a:xfrm>
            <a:prstGeom prst="line">
              <a:avLst/>
            </a:prstGeom>
            <a:grpFill/>
            <a:ln w="12700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 type="stealth" w="med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5490A8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" name="Line 92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7" y="79"/>
              <a:ext cx="25" cy="23"/>
            </a:xfrm>
            <a:prstGeom prst="line">
              <a:avLst/>
            </a:prstGeom>
            <a:grpFill/>
            <a:ln w="12700">
              <a:solidFill>
                <a:srgbClr xmlns:mc="http://schemas.openxmlformats.org/markup-compatibility/2006" xmlns:a14="http://schemas.microsoft.com/office/drawing/2010/main" val="333333" mc:Ignorable="a14" a14:legacySpreadsheetColorIndex="63"/>
              </a:solidFill>
              <a:round/>
              <a:headEnd/>
              <a:tailEnd type="stealth" w="med" len="lg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5490A8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6" name="Rectangle 93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7" y="68"/>
              <a:ext cx="47" cy="20"/>
            </a:xfrm>
            <a:prstGeom prst="rect">
              <a:avLst/>
            </a:prstGeom>
            <a:grpFill/>
            <a:ln>
              <a:noFill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</a:t>
              </a: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/2</a:t>
              </a:r>
            </a:p>
            <a:p>
              <a:pPr algn="ctr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7" name="Rectangle 94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" y="67"/>
              <a:ext cx="39" cy="22"/>
            </a:xfrm>
            <a:prstGeom prst="rect">
              <a:avLst/>
            </a:prstGeom>
            <a:grpFill/>
            <a:ln>
              <a:noFill/>
            </a:ln>
            <a:effectLst/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Symbol"/>
                </a:rPr>
                <a:t></a:t>
              </a: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/2</a:t>
              </a:r>
            </a:p>
            <a:p>
              <a:pPr algn="l" rtl="0">
                <a:defRPr sz="1000"/>
              </a:pPr>
              <a:endParaRPr lang="pt-BR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12</xdr:col>
      <xdr:colOff>267789</xdr:colOff>
      <xdr:row>1</xdr:row>
      <xdr:rowOff>544</xdr:rowOff>
    </xdr:from>
    <xdr:to>
      <xdr:col>16</xdr:col>
      <xdr:colOff>97243</xdr:colOff>
      <xdr:row>3</xdr:row>
      <xdr:rowOff>137163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7063196" y="142058"/>
              <a:ext cx="2393040" cy="593819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lang="pt-BR" sz="1600" i="1">
                      <a:latin typeface="Cambria Math" panose="02040503050406030204" pitchFamily="18" charset="0"/>
                    </a:rPr>
                    <m:t>𝑓</m:t>
                  </m:r>
                  <m:d>
                    <m:dPr>
                      <m:ctrlPr>
                        <a:rPr lang="pt-BR" sz="16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6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d>
                  <m:r>
                    <a:rPr lang="pt-BR" sz="16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600" b="0" i="1">
                          <a:solidFill>
                            <a:srgbClr val="0070C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600" b="1" i="1">
                              <a:solidFill>
                                <a:srgbClr val="0070C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𝝈</m:t>
                          </m:r>
                          <m:rad>
                            <m:radPr>
                              <m:degHide m:val="on"/>
                              <m:ctrlP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radPr>
                            <m:deg/>
                            <m:e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𝟐</m:t>
                              </m:r>
                              <m:r>
                                <a:rPr lang="pt-BR" sz="1600" b="1" i="1">
                                  <a:solidFill>
                                    <a:srgbClr val="0070C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𝝅</m:t>
                              </m:r>
                            </m:e>
                          </m:rad>
                        </m:den>
                      </m:f>
                    </m:e>
                  </m:d>
                </m:oMath>
              </a14:m>
              <a:r>
                <a:rPr lang="pt-BR" sz="1400"/>
                <a:t> </a:t>
              </a:r>
              <a14:m>
                <m:oMath xmlns:m="http://schemas.openxmlformats.org/officeDocument/2006/math">
                  <m:sSup>
                    <m:sSupPr>
                      <m:ctrlP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pt-BR" sz="18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𝑒</m:t>
                      </m:r>
                    </m:e>
                    <m:sup>
                      <m:r>
                        <a:rPr lang="pt-BR" sz="1800" b="1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f>
                        <m:fPr>
                          <m:ctrlP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pt-BR" sz="1800" b="1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den>
                      </m:f>
                      <m:sSup>
                        <m:sSupPr>
                          <m:ctrlP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lang="pt-BR" sz="1800" b="0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f>
                                <m:fPr>
                                  <m:ctrlP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𝒙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𝝁</m:t>
                                  </m:r>
                                </m:num>
                                <m:den>
                                  <m:r>
                                    <a:rPr lang="pt-BR" sz="1800" b="1" i="1">
                                      <a:solidFill>
                                        <a:srgbClr val="C00000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𝝈</m:t>
                                  </m:r>
                                </m:den>
                              </m:f>
                            </m:e>
                          </m:d>
                        </m:e>
                        <m:sup>
                          <m:r>
                            <a:rPr lang="pt-BR" sz="1800" b="0" i="1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sup>
                  </m:sSup>
                </m:oMath>
              </a14:m>
              <a:endParaRPr lang="pt-BR" sz="1800"/>
            </a:p>
          </xdr:txBody>
        </xdr:sp>
      </mc:Choice>
      <mc:Fallback xmlns="">
        <xdr:sp macro="" textlink="">
          <xdr:nvSpPr>
            <xdr:cNvPr id="48" name="CaixaDeTexto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7063196" y="142058"/>
              <a:ext cx="2393040" cy="593819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600" i="0">
                  <a:latin typeface="Cambria Math" panose="02040503050406030204" pitchFamily="18" charset="0"/>
                </a:rPr>
                <a:t>𝑓(𝑥)</a:t>
              </a:r>
              <a:r>
                <a:rPr lang="pt-BR" sz="1600" b="0" i="0">
                  <a:latin typeface="Cambria Math" panose="02040503050406030204" pitchFamily="18" charset="0"/>
                </a:rPr>
                <a:t>=</a:t>
              </a:r>
              <a:r>
                <a:rPr lang="pt-BR" sz="1600" b="0" i="0">
                  <a:solidFill>
                    <a:srgbClr val="0070C0"/>
                  </a:solidFill>
                  <a:latin typeface="Cambria Math" panose="02040503050406030204" pitchFamily="18" charset="0"/>
                </a:rPr>
                <a:t>(</a:t>
              </a:r>
              <a:r>
                <a:rPr lang="pt-BR" sz="1600" b="1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𝟏/(𝝈√𝟐𝝅)</a:t>
              </a:r>
              <a:r>
                <a:rPr lang="pt-BR" sz="1600" b="0" i="0">
                  <a:solidFill>
                    <a:srgbClr val="0070C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400"/>
                <a:t> 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𝑒^(</a:t>
              </a:r>
              <a:r>
                <a:rPr lang="pt-BR" sz="18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−𝟏/𝟐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</a:t>
              </a:r>
              <a:r>
                <a:rPr lang="pt-BR" sz="1800" b="1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(𝒙−𝝁)/𝝈</a:t>
              </a:r>
              <a:r>
                <a:rPr lang="pt-BR" sz="1800" b="0" i="0">
                  <a:solidFill>
                    <a:srgbClr val="C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8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^2 )</a:t>
              </a:r>
              <a:endParaRPr lang="pt-BR" sz="1800"/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1</xdr:row>
          <xdr:rowOff>10886</xdr:rowOff>
        </xdr:from>
        <xdr:to>
          <xdr:col>10</xdr:col>
          <xdr:colOff>582386</xdr:colOff>
          <xdr:row>1</xdr:row>
          <xdr:rowOff>201386</xdr:rowOff>
        </xdr:to>
        <xdr:sp macro="" textlink="">
          <xdr:nvSpPr>
            <xdr:cNvPr id="123905" name="Scroll Bar 1" hidden="1">
              <a:extLst>
                <a:ext uri="{63B3BB69-23CF-44E3-9099-C40C66FF867C}">
                  <a14:compatExt spid="_x0000_s123905"/>
                </a:ext>
                <a:ext uri="{FF2B5EF4-FFF2-40B4-BE49-F238E27FC236}">
                  <a16:creationId xmlns:a16="http://schemas.microsoft.com/office/drawing/2014/main" id="{00000000-0008-0000-0400-000001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4</xdr:col>
      <xdr:colOff>153447</xdr:colOff>
      <xdr:row>7</xdr:row>
      <xdr:rowOff>78362</xdr:rowOff>
    </xdr:from>
    <xdr:to>
      <xdr:col>14</xdr:col>
      <xdr:colOff>202975</xdr:colOff>
      <xdr:row>22</xdr:row>
      <xdr:rowOff>14568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2</xdr:row>
          <xdr:rowOff>16329</xdr:rowOff>
        </xdr:from>
        <xdr:to>
          <xdr:col>10</xdr:col>
          <xdr:colOff>582386</xdr:colOff>
          <xdr:row>2</xdr:row>
          <xdr:rowOff>212271</xdr:rowOff>
        </xdr:to>
        <xdr:sp macro="" textlink="">
          <xdr:nvSpPr>
            <xdr:cNvPr id="123906" name="Scroll Bar 2" hidden="1">
              <a:extLst>
                <a:ext uri="{63B3BB69-23CF-44E3-9099-C40C66FF867C}">
                  <a14:compatExt spid="_x0000_s123906"/>
                </a:ext>
                <a:ext uri="{FF2B5EF4-FFF2-40B4-BE49-F238E27FC236}">
                  <a16:creationId xmlns:a16="http://schemas.microsoft.com/office/drawing/2014/main" id="{00000000-0008-0000-0400-000002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59871</xdr:colOff>
          <xdr:row>0</xdr:row>
          <xdr:rowOff>97971</xdr:rowOff>
        </xdr:from>
        <xdr:to>
          <xdr:col>5</xdr:col>
          <xdr:colOff>244929</xdr:colOff>
          <xdr:row>3</xdr:row>
          <xdr:rowOff>125186</xdr:rowOff>
        </xdr:to>
        <xdr:sp macro="" textlink="">
          <xdr:nvSpPr>
            <xdr:cNvPr id="123907" name="Object 3" hidden="1">
              <a:extLst>
                <a:ext uri="{63B3BB69-23CF-44E3-9099-C40C66FF867C}">
                  <a14:compatExt spid="_x0000_s123907"/>
                </a:ext>
                <a:ext uri="{FF2B5EF4-FFF2-40B4-BE49-F238E27FC236}">
                  <a16:creationId xmlns:a16="http://schemas.microsoft.com/office/drawing/2014/main" id="{00000000-0008-0000-0400-000003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89803" dir="2700000" algn="ctr" rotWithShape="0">
                      <a:srgbClr val="FFAC99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304800</xdr:colOff>
          <xdr:row>5</xdr:row>
          <xdr:rowOff>10886</xdr:rowOff>
        </xdr:from>
        <xdr:to>
          <xdr:col>10</xdr:col>
          <xdr:colOff>582386</xdr:colOff>
          <xdr:row>5</xdr:row>
          <xdr:rowOff>201386</xdr:rowOff>
        </xdr:to>
        <xdr:sp macro="" textlink="">
          <xdr:nvSpPr>
            <xdr:cNvPr id="123908" name="Scroll Bar 4" hidden="1">
              <a:extLst>
                <a:ext uri="{63B3BB69-23CF-44E3-9099-C40C66FF867C}">
                  <a14:compatExt spid="_x0000_s123908"/>
                </a:ext>
                <a:ext uri="{FF2B5EF4-FFF2-40B4-BE49-F238E27FC236}">
                  <a16:creationId xmlns:a16="http://schemas.microsoft.com/office/drawing/2014/main" id="{00000000-0008-0000-0400-000004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5</xdr:col>
      <xdr:colOff>226423</xdr:colOff>
      <xdr:row>11</xdr:row>
      <xdr:rowOff>76200</xdr:rowOff>
    </xdr:from>
    <xdr:to>
      <xdr:col>9</xdr:col>
      <xdr:colOff>114300</xdr:colOff>
      <xdr:row>15</xdr:row>
      <xdr:rowOff>38100</xdr:rowOff>
    </xdr:to>
    <xdr:pic>
      <xdr:nvPicPr>
        <xdr:cNvPr id="3" name="Picture 2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476500"/>
          <a:ext cx="15240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1</xdr:row>
      <xdr:rowOff>87086</xdr:rowOff>
    </xdr:from>
    <xdr:to>
      <xdr:col>8</xdr:col>
      <xdr:colOff>451757</xdr:colOff>
      <xdr:row>4</xdr:row>
      <xdr:rowOff>27214</xdr:rowOff>
    </xdr:to>
    <xdr:grpSp>
      <xdr:nvGrpSpPr>
        <xdr:cNvPr id="115762" name="Group 50">
          <a:extLst>
            <a:ext uri="{FF2B5EF4-FFF2-40B4-BE49-F238E27FC236}">
              <a16:creationId xmlns:a16="http://schemas.microsoft.com/office/drawing/2014/main" id="{00000000-0008-0000-0500-000032C40100}"/>
            </a:ext>
          </a:extLst>
        </xdr:cNvPr>
        <xdr:cNvGrpSpPr>
          <a:grpSpLocks/>
        </xdr:cNvGrpSpPr>
      </xdr:nvGrpSpPr>
      <xdr:grpSpPr bwMode="auto">
        <a:xfrm>
          <a:off x="2701290" y="407670"/>
          <a:ext cx="1489710" cy="350520"/>
          <a:chOff x="268" y="43"/>
          <a:chExt cx="148" cy="37"/>
        </a:xfrm>
      </xdr:grpSpPr>
      <xdr:sp macro="" textlink="">
        <xdr:nvSpPr>
          <xdr:cNvPr id="115731" name="Cloud">
            <a:extLst>
              <a:ext uri="{FF2B5EF4-FFF2-40B4-BE49-F238E27FC236}">
                <a16:creationId xmlns:a16="http://schemas.microsoft.com/office/drawing/2014/main" id="{00000000-0008-0000-0500-000013C40100}"/>
              </a:ext>
            </a:extLst>
          </xdr:cNvPr>
          <xdr:cNvSpPr>
            <a:spLocks noChangeAspect="1" noEditPoints="1" noChangeArrowheads="1"/>
          </xdr:cNvSpPr>
        </xdr:nvSpPr>
        <xdr:spPr bwMode="auto">
          <a:xfrm>
            <a:off x="268" y="43"/>
            <a:ext cx="148" cy="37"/>
          </a:xfrm>
          <a:custGeom>
            <a:avLst/>
            <a:gdLst>
              <a:gd name="T0" fmla="*/ 67 w 21600"/>
              <a:gd name="T1" fmla="*/ 10800 h 21600"/>
              <a:gd name="T2" fmla="*/ 10800 w 21600"/>
              <a:gd name="T3" fmla="*/ 21577 h 21600"/>
              <a:gd name="T4" fmla="*/ 21582 w 21600"/>
              <a:gd name="T5" fmla="*/ 10800 h 21600"/>
              <a:gd name="T6" fmla="*/ 10800 w 21600"/>
              <a:gd name="T7" fmla="*/ 1235 h 21600"/>
              <a:gd name="T8" fmla="*/ 2977 w 21600"/>
              <a:gd name="T9" fmla="*/ 3262 h 21600"/>
              <a:gd name="T10" fmla="*/ 17087 w 21600"/>
              <a:gd name="T11" fmla="*/ 17337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 extrusionOk="0">
                <a:moveTo>
                  <a:pt x="1949" y="7180"/>
                </a:moveTo>
                <a:cubicBezTo>
                  <a:pt x="841" y="7336"/>
                  <a:pt x="0" y="8613"/>
                  <a:pt x="0" y="10137"/>
                </a:cubicBezTo>
                <a:cubicBezTo>
                  <a:pt x="0" y="11192"/>
                  <a:pt x="409" y="12169"/>
                  <a:pt x="1074" y="12702"/>
                </a:cubicBezTo>
                <a:lnTo>
                  <a:pt x="1063" y="12668"/>
                </a:lnTo>
                <a:cubicBezTo>
                  <a:pt x="685" y="13217"/>
                  <a:pt x="475" y="13940"/>
                  <a:pt x="475" y="14691"/>
                </a:cubicBezTo>
                <a:cubicBezTo>
                  <a:pt x="475" y="16325"/>
                  <a:pt x="1451" y="17650"/>
                  <a:pt x="2655" y="17650"/>
                </a:cubicBezTo>
                <a:cubicBezTo>
                  <a:pt x="2739" y="17650"/>
                  <a:pt x="2824" y="17643"/>
                  <a:pt x="2909" y="17629"/>
                </a:cubicBezTo>
                <a:lnTo>
                  <a:pt x="2897" y="17649"/>
                </a:lnTo>
                <a:cubicBezTo>
                  <a:pt x="3585" y="19288"/>
                  <a:pt x="4863" y="20300"/>
                  <a:pt x="6247" y="20300"/>
                </a:cubicBezTo>
                <a:cubicBezTo>
                  <a:pt x="6947" y="20300"/>
                  <a:pt x="7635" y="20039"/>
                  <a:pt x="8235" y="19546"/>
                </a:cubicBezTo>
                <a:lnTo>
                  <a:pt x="8229" y="19550"/>
                </a:lnTo>
                <a:cubicBezTo>
                  <a:pt x="8855" y="20829"/>
                  <a:pt x="9908" y="21597"/>
                  <a:pt x="11036" y="21597"/>
                </a:cubicBezTo>
                <a:cubicBezTo>
                  <a:pt x="12523" y="21597"/>
                  <a:pt x="13836" y="20267"/>
                  <a:pt x="14267" y="18324"/>
                </a:cubicBezTo>
                <a:lnTo>
                  <a:pt x="14270" y="18350"/>
                </a:lnTo>
                <a:cubicBezTo>
                  <a:pt x="14730" y="18740"/>
                  <a:pt x="15260" y="18947"/>
                  <a:pt x="15802" y="18947"/>
                </a:cubicBezTo>
                <a:cubicBezTo>
                  <a:pt x="17390" y="18947"/>
                  <a:pt x="18682" y="17205"/>
                  <a:pt x="18694" y="15045"/>
                </a:cubicBezTo>
                <a:lnTo>
                  <a:pt x="18689" y="15035"/>
                </a:lnTo>
                <a:cubicBezTo>
                  <a:pt x="20357" y="14710"/>
                  <a:pt x="21597" y="12765"/>
                  <a:pt x="21597" y="10472"/>
                </a:cubicBezTo>
                <a:cubicBezTo>
                  <a:pt x="21597" y="9456"/>
                  <a:pt x="21350" y="8469"/>
                  <a:pt x="20896" y="7663"/>
                </a:cubicBezTo>
                <a:lnTo>
                  <a:pt x="20889" y="7661"/>
                </a:lnTo>
                <a:cubicBezTo>
                  <a:pt x="21031" y="7208"/>
                  <a:pt x="21105" y="6721"/>
                  <a:pt x="21105" y="6228"/>
                </a:cubicBezTo>
                <a:cubicBezTo>
                  <a:pt x="21105" y="4588"/>
                  <a:pt x="20299" y="3150"/>
                  <a:pt x="19139" y="2719"/>
                </a:cubicBezTo>
                <a:lnTo>
                  <a:pt x="19148" y="2712"/>
                </a:lnTo>
                <a:cubicBezTo>
                  <a:pt x="18940" y="1142"/>
                  <a:pt x="17933" y="0"/>
                  <a:pt x="16758" y="0"/>
                </a:cubicBezTo>
                <a:cubicBezTo>
                  <a:pt x="16044" y="0"/>
                  <a:pt x="15367" y="426"/>
                  <a:pt x="14905" y="1165"/>
                </a:cubicBezTo>
                <a:lnTo>
                  <a:pt x="14909" y="1170"/>
                </a:lnTo>
                <a:cubicBezTo>
                  <a:pt x="14497" y="432"/>
                  <a:pt x="13855" y="0"/>
                  <a:pt x="13174" y="0"/>
                </a:cubicBezTo>
                <a:cubicBezTo>
                  <a:pt x="12347" y="0"/>
                  <a:pt x="11590" y="637"/>
                  <a:pt x="11221" y="1645"/>
                </a:cubicBezTo>
                <a:lnTo>
                  <a:pt x="11229" y="1694"/>
                </a:lnTo>
                <a:cubicBezTo>
                  <a:pt x="10730" y="1024"/>
                  <a:pt x="10058" y="650"/>
                  <a:pt x="9358" y="650"/>
                </a:cubicBezTo>
                <a:cubicBezTo>
                  <a:pt x="8372" y="650"/>
                  <a:pt x="7466" y="1391"/>
                  <a:pt x="7003" y="2578"/>
                </a:cubicBezTo>
                <a:lnTo>
                  <a:pt x="6995" y="2602"/>
                </a:lnTo>
                <a:cubicBezTo>
                  <a:pt x="6477" y="2189"/>
                  <a:pt x="5888" y="1972"/>
                  <a:pt x="5288" y="1972"/>
                </a:cubicBezTo>
                <a:cubicBezTo>
                  <a:pt x="3423" y="1972"/>
                  <a:pt x="1912" y="4029"/>
                  <a:pt x="1912" y="6567"/>
                </a:cubicBezTo>
                <a:cubicBezTo>
                  <a:pt x="1912" y="6774"/>
                  <a:pt x="1922" y="6981"/>
                  <a:pt x="1942" y="7186"/>
                </a:cubicBezTo>
                <a:close/>
              </a:path>
              <a:path w="21600" h="21600" fill="none" extrusionOk="0">
                <a:moveTo>
                  <a:pt x="1074" y="12702"/>
                </a:moveTo>
                <a:cubicBezTo>
                  <a:pt x="1407" y="12969"/>
                  <a:pt x="1786" y="13110"/>
                  <a:pt x="2172" y="13110"/>
                </a:cubicBezTo>
                <a:cubicBezTo>
                  <a:pt x="2228" y="13110"/>
                  <a:pt x="2285" y="13107"/>
                  <a:pt x="2341" y="13101"/>
                </a:cubicBezTo>
              </a:path>
              <a:path w="21600" h="21600" fill="none" extrusionOk="0">
                <a:moveTo>
                  <a:pt x="2909" y="17629"/>
                </a:moveTo>
                <a:cubicBezTo>
                  <a:pt x="3099" y="17599"/>
                  <a:pt x="3285" y="17535"/>
                  <a:pt x="3463" y="17439"/>
                </a:cubicBezTo>
              </a:path>
              <a:path w="21600" h="21600" fill="none" extrusionOk="0">
                <a:moveTo>
                  <a:pt x="7895" y="18680"/>
                </a:moveTo>
                <a:cubicBezTo>
                  <a:pt x="7983" y="18985"/>
                  <a:pt x="8095" y="19277"/>
                  <a:pt x="8229" y="19550"/>
                </a:cubicBezTo>
              </a:path>
              <a:path w="21600" h="21600" fill="none" extrusionOk="0">
                <a:moveTo>
                  <a:pt x="14267" y="18324"/>
                </a:moveTo>
                <a:cubicBezTo>
                  <a:pt x="14336" y="18013"/>
                  <a:pt x="14380" y="17693"/>
                  <a:pt x="14400" y="17370"/>
                </a:cubicBezTo>
              </a:path>
              <a:path w="21600" h="21600" fill="none" extrusionOk="0">
                <a:moveTo>
                  <a:pt x="18694" y="15045"/>
                </a:moveTo>
                <a:cubicBezTo>
                  <a:pt x="18694" y="15034"/>
                  <a:pt x="18695" y="15024"/>
                  <a:pt x="18695" y="15013"/>
                </a:cubicBezTo>
                <a:cubicBezTo>
                  <a:pt x="18695" y="13508"/>
                  <a:pt x="18063" y="12136"/>
                  <a:pt x="17069" y="11477"/>
                </a:cubicBezTo>
              </a:path>
              <a:path w="21600" h="21600" fill="none" extrusionOk="0">
                <a:moveTo>
                  <a:pt x="20165" y="8999"/>
                </a:moveTo>
                <a:cubicBezTo>
                  <a:pt x="20479" y="8635"/>
                  <a:pt x="20726" y="8177"/>
                  <a:pt x="20889" y="7661"/>
                </a:cubicBezTo>
              </a:path>
              <a:path w="21600" h="21600" fill="none" extrusionOk="0">
                <a:moveTo>
                  <a:pt x="19186" y="3344"/>
                </a:moveTo>
                <a:cubicBezTo>
                  <a:pt x="19186" y="3328"/>
                  <a:pt x="19187" y="3313"/>
                  <a:pt x="19187" y="3297"/>
                </a:cubicBezTo>
                <a:cubicBezTo>
                  <a:pt x="19187" y="3101"/>
                  <a:pt x="19174" y="2905"/>
                  <a:pt x="19148" y="2712"/>
                </a:cubicBezTo>
              </a:path>
              <a:path w="21600" h="21600" fill="none" extrusionOk="0">
                <a:moveTo>
                  <a:pt x="14905" y="1165"/>
                </a:moveTo>
                <a:cubicBezTo>
                  <a:pt x="14754" y="1408"/>
                  <a:pt x="14629" y="1679"/>
                  <a:pt x="14535" y="1971"/>
                </a:cubicBezTo>
              </a:path>
              <a:path w="21600" h="21600" fill="none" extrusionOk="0">
                <a:moveTo>
                  <a:pt x="11221" y="1645"/>
                </a:moveTo>
                <a:cubicBezTo>
                  <a:pt x="11140" y="1866"/>
                  <a:pt x="11080" y="2099"/>
                  <a:pt x="11041" y="2340"/>
                </a:cubicBezTo>
              </a:path>
              <a:path w="21600" h="21600" fill="none" extrusionOk="0">
                <a:moveTo>
                  <a:pt x="7645" y="3276"/>
                </a:moveTo>
                <a:cubicBezTo>
                  <a:pt x="7449" y="3016"/>
                  <a:pt x="7231" y="2790"/>
                  <a:pt x="6995" y="2602"/>
                </a:cubicBezTo>
              </a:path>
              <a:path w="21600" h="21600" fill="none" extrusionOk="0">
                <a:moveTo>
                  <a:pt x="1942" y="7186"/>
                </a:moveTo>
                <a:cubicBezTo>
                  <a:pt x="1966" y="7426"/>
                  <a:pt x="2004" y="7663"/>
                  <a:pt x="2056" y="789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7961" dir="2700000" algn="ctr" rotWithShape="0">
              <a:srgbClr val="808080"/>
            </a:outerShdw>
          </a:effec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pt-BR" sz="1200" b="1" i="0" u="none" strike="noStrike" baseline="0">
                <a:solidFill>
                  <a:srgbClr val="800000"/>
                </a:solidFill>
                <a:latin typeface="Arial"/>
                <a:cs typeface="Arial"/>
              </a:rPr>
              <a:t>       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(</a:t>
            </a:r>
            <a:r>
              <a:rPr lang="pt-BR" sz="1100" b="0" i="0" u="none" strike="noStrike" baseline="0">
                <a:solidFill>
                  <a:schemeClr val="accent1">
                    <a:lumMod val="75000"/>
                  </a:schemeClr>
                </a:solidFill>
                <a:latin typeface="Arial Black"/>
                <a:cs typeface="Arial"/>
              </a:rPr>
              <a:t>X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- 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Symbol"/>
                <a:cs typeface="Arial"/>
              </a:rPr>
              <a:t>m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)/</a:t>
            </a:r>
            <a:r>
              <a:rPr lang="pt-BR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Symbol"/>
                <a:cs typeface="Arial"/>
              </a:rPr>
              <a:t>s</a:t>
            </a:r>
            <a:endParaRPr lang="pt-BR" sz="1200" b="1" i="0" u="none" strike="noStrike" baseline="0">
              <a:solidFill>
                <a:schemeClr val="accent1">
                  <a:lumMod val="75000"/>
                </a:schemeClr>
              </a:solidFill>
              <a:latin typeface="Symbol"/>
            </a:endParaRPr>
          </a:p>
        </xdr:txBody>
      </xdr:sp>
      <xdr:sp macro="" textlink="">
        <xdr:nvSpPr>
          <xdr:cNvPr id="115732" name="Text Box 20">
            <a:extLst>
              <a:ext uri="{FF2B5EF4-FFF2-40B4-BE49-F238E27FC236}">
                <a16:creationId xmlns:a16="http://schemas.microsoft.com/office/drawing/2014/main" id="{00000000-0008-0000-0500-000014C401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5" y="49"/>
            <a:ext cx="23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28398" dir="12393903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800000"/>
                </a:solidFill>
                <a:latin typeface="Arial Black"/>
              </a:rPr>
              <a:t>Z</a:t>
            </a:r>
            <a:r>
              <a:rPr lang="pt-BR" sz="1200" b="1" i="0" u="none" strike="noStrike" baseline="0">
                <a:solidFill>
                  <a:srgbClr val="800000"/>
                </a:solidFill>
                <a:latin typeface="Arial"/>
                <a:cs typeface="Arial"/>
              </a:rPr>
              <a:t> 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=</a:t>
            </a:r>
          </a:p>
        </xdr:txBody>
      </xdr:sp>
    </xdr:grpSp>
    <xdr:clientData/>
  </xdr:twoCellAnchor>
  <xdr:twoCellAnchor editAs="oneCell">
    <xdr:from>
      <xdr:col>12</xdr:col>
      <xdr:colOff>70757</xdr:colOff>
      <xdr:row>6</xdr:row>
      <xdr:rowOff>21771</xdr:rowOff>
    </xdr:from>
    <xdr:to>
      <xdr:col>13</xdr:col>
      <xdr:colOff>168729</xdr:colOff>
      <xdr:row>9</xdr:row>
      <xdr:rowOff>136071</xdr:rowOff>
    </xdr:to>
    <xdr:pic>
      <xdr:nvPicPr>
        <xdr:cNvPr id="115751" name="Picture 39">
          <a:extLst>
            <a:ext uri="{FF2B5EF4-FFF2-40B4-BE49-F238E27FC236}">
              <a16:creationId xmlns:a16="http://schemas.microsoft.com/office/drawing/2014/main" id="{00000000-0008-0000-0500-000027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37557"/>
          <a:ext cx="713014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108857</xdr:colOff>
          <xdr:row>4</xdr:row>
          <xdr:rowOff>21771</xdr:rowOff>
        </xdr:from>
        <xdr:to>
          <xdr:col>6</xdr:col>
          <xdr:colOff>223157</xdr:colOff>
          <xdr:row>4</xdr:row>
          <xdr:rowOff>168729</xdr:rowOff>
        </xdr:to>
        <xdr:sp macro="" textlink="">
          <xdr:nvSpPr>
            <xdr:cNvPr id="115755" name="Scroll Bar 43" hidden="1">
              <a:extLst>
                <a:ext uri="{63B3BB69-23CF-44E3-9099-C40C66FF867C}">
                  <a14:compatExt spid="_x0000_s115755"/>
                </a:ext>
                <a:ext uri="{FF2B5EF4-FFF2-40B4-BE49-F238E27FC236}">
                  <a16:creationId xmlns:a16="http://schemas.microsoft.com/office/drawing/2014/main" id="{00000000-0008-0000-0500-00002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108857</xdr:colOff>
          <xdr:row>5</xdr:row>
          <xdr:rowOff>27214</xdr:rowOff>
        </xdr:from>
        <xdr:to>
          <xdr:col>6</xdr:col>
          <xdr:colOff>223157</xdr:colOff>
          <xdr:row>5</xdr:row>
          <xdr:rowOff>179614</xdr:rowOff>
        </xdr:to>
        <xdr:sp macro="" textlink="">
          <xdr:nvSpPr>
            <xdr:cNvPr id="115756" name="Scroll Bar 44" hidden="1">
              <a:extLst>
                <a:ext uri="{63B3BB69-23CF-44E3-9099-C40C66FF867C}">
                  <a14:compatExt spid="_x0000_s115756"/>
                </a:ext>
                <a:ext uri="{FF2B5EF4-FFF2-40B4-BE49-F238E27FC236}">
                  <a16:creationId xmlns:a16="http://schemas.microsoft.com/office/drawing/2014/main" id="{00000000-0008-0000-0500-00002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119743</xdr:colOff>
          <xdr:row>7</xdr:row>
          <xdr:rowOff>59871</xdr:rowOff>
        </xdr:from>
        <xdr:to>
          <xdr:col>6</xdr:col>
          <xdr:colOff>234043</xdr:colOff>
          <xdr:row>7</xdr:row>
          <xdr:rowOff>212271</xdr:rowOff>
        </xdr:to>
        <xdr:sp macro="" textlink="">
          <xdr:nvSpPr>
            <xdr:cNvPr id="115757" name="Scroll Bar 45" hidden="1">
              <a:extLst>
                <a:ext uri="{63B3BB69-23CF-44E3-9099-C40C66FF867C}">
                  <a14:compatExt spid="_x0000_s115757"/>
                </a:ext>
                <a:ext uri="{FF2B5EF4-FFF2-40B4-BE49-F238E27FC236}">
                  <a16:creationId xmlns:a16="http://schemas.microsoft.com/office/drawing/2014/main" id="{00000000-0008-0000-0500-00002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179614</xdr:colOff>
      <xdr:row>6</xdr:row>
      <xdr:rowOff>38100</xdr:rowOff>
    </xdr:from>
    <xdr:to>
      <xdr:col>15</xdr:col>
      <xdr:colOff>119743</xdr:colOff>
      <xdr:row>9</xdr:row>
      <xdr:rowOff>87086</xdr:rowOff>
    </xdr:to>
    <xdr:pic>
      <xdr:nvPicPr>
        <xdr:cNvPr id="115761" name="Picture 49">
          <a:extLst>
            <a:ext uri="{FF2B5EF4-FFF2-40B4-BE49-F238E27FC236}">
              <a16:creationId xmlns:a16="http://schemas.microsoft.com/office/drawing/2014/main" id="{00000000-0008-0000-0500-000031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153886"/>
          <a:ext cx="685800" cy="429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5219/Desktop/&amp;%20FEA/&amp;&amp;&amp;%20Aulas/Aula05/_A_13_Amostrag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s e Prob. Centradas"/>
      <sheetName val="IC. - Média Amostral"/>
      <sheetName val="Est IC (desvio conhecido)"/>
      <sheetName val="Est IC (desv conhec) Ex01a"/>
      <sheetName val="Est IC (desv conhec) Ex01b"/>
      <sheetName val="Est n Ex01c"/>
      <sheetName val="Est IC (desvio deconhecido) "/>
      <sheetName val="Dist. t-Student"/>
      <sheetName val="Est Proporção  Ex"/>
      <sheetName val="Dados Auxili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N6">
            <v>0.05</v>
          </cell>
        </row>
        <row r="9">
          <cell r="N9">
            <v>29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3C0000" mc:Ignorable="a14" a14:legacySpreadsheetColorIndex="60"/>
            </a:gs>
            <a:gs pos="100000">
              <a:srgbClr xmlns:mc="http://schemas.openxmlformats.org/markup-compatibility/2006" xmlns:a14="http://schemas.microsoft.com/office/drawing/2010/main" val="090000" mc:Ignorable="a14" a14:legacySpreadsheetColorIndex="9"/>
            </a:gs>
          </a:gsLst>
          <a:lin ang="0" scaled="1"/>
        </a:gra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3C0000" mc:Ignorable="a14" a14:legacySpreadsheetColorIndex="60"/>
            </a:gs>
            <a:gs pos="100000">
              <a:srgbClr xmlns:mc="http://schemas.openxmlformats.org/markup-compatibility/2006" xmlns:a14="http://schemas.microsoft.com/office/drawing/2010/main" val="090000" mc:Ignorable="a14" a14:legacySpreadsheetColorIndex="9"/>
            </a:gs>
          </a:gsLst>
          <a:lin ang="0" scaled="1"/>
        </a:gra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image" Target="../media/image9.emf"/><Relationship Id="rId4" Type="http://schemas.openxmlformats.org/officeDocument/2006/relationships/oleObject" Target="../embeddings/oleObject2.bin"/><Relationship Id="rId9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omments" Target="../comments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L20"/>
  <sheetViews>
    <sheetView zoomScale="150" zoomScaleNormal="150" workbookViewId="0">
      <selection activeCell="B7" sqref="B7:C7"/>
    </sheetView>
  </sheetViews>
  <sheetFormatPr defaultColWidth="9.15234375" defaultRowHeight="12.45"/>
  <cols>
    <col min="1" max="1" width="1.69140625" style="66" customWidth="1"/>
    <col min="2" max="2" width="3.69140625" style="66" customWidth="1"/>
    <col min="3" max="3" width="6" style="66" customWidth="1"/>
    <col min="4" max="4" width="12.15234375" style="66" customWidth="1"/>
    <col min="5" max="5" width="3.3828125" style="66" customWidth="1"/>
    <col min="6" max="6" width="7.69140625" style="66" customWidth="1"/>
    <col min="7" max="7" width="11.84375" style="66" bestFit="1" customWidth="1"/>
    <col min="8" max="8" width="8.3828125" style="66" customWidth="1"/>
    <col min="9" max="9" width="5" style="66" customWidth="1"/>
    <col min="10" max="10" width="12.84375" style="66" customWidth="1"/>
    <col min="11" max="11" width="1.69140625" style="66" customWidth="1"/>
    <col min="12" max="12" width="9.3828125" style="66" customWidth="1"/>
    <col min="13" max="14" width="5.69140625" style="66" customWidth="1"/>
    <col min="15" max="16384" width="9.15234375" style="66"/>
  </cols>
  <sheetData>
    <row r="1" spans="2:12" s="62" customFormat="1" ht="14.5" customHeight="1">
      <c r="B1" s="64"/>
      <c r="C1" s="64"/>
      <c r="D1" s="64"/>
      <c r="E1" s="64"/>
      <c r="F1" s="64"/>
      <c r="G1" s="64"/>
    </row>
    <row r="2" spans="2:12" s="62" customFormat="1" ht="14.5" customHeight="1">
      <c r="B2" s="64"/>
      <c r="C2" s="64"/>
      <c r="D2" s="64"/>
      <c r="E2" s="64"/>
      <c r="G2" s="65"/>
    </row>
    <row r="3" spans="2:12" s="62" customFormat="1" ht="14.25" customHeight="1">
      <c r="B3" s="64"/>
      <c r="C3" s="64"/>
      <c r="D3" s="64"/>
      <c r="E3" s="64"/>
    </row>
    <row r="4" spans="2:12" ht="9.75" customHeight="1"/>
    <row r="5" spans="2:12" ht="14.5" customHeight="1">
      <c r="G5" s="109"/>
      <c r="I5" s="62" t="str">
        <f>"P(X&lt;=" &amp; C13 &amp; ")=" &amp; 100*ROUND(G16,4) &amp; "%"</f>
        <v>P(X&lt;=9)=44,37%</v>
      </c>
    </row>
    <row r="6" spans="2:12" ht="14.5" customHeight="1">
      <c r="B6" s="174" t="s">
        <v>18</v>
      </c>
      <c r="C6" s="175"/>
      <c r="D6" s="77" t="s">
        <v>67</v>
      </c>
      <c r="E6" s="67"/>
      <c r="F6" s="79">
        <f>C10*C11</f>
        <v>10</v>
      </c>
      <c r="I6" s="66">
        <f>25-C13</f>
        <v>16</v>
      </c>
      <c r="L6" s="66" t="str">
        <f>"P(X=" &amp; C13 &amp; ")=" &amp; 100*ROUND(G17,4) &amp; "%"</f>
        <v>P(X=9)=13,64%</v>
      </c>
    </row>
    <row r="7" spans="2:12" ht="14.5" customHeight="1">
      <c r="B7" s="174" t="s">
        <v>16</v>
      </c>
      <c r="C7" s="175"/>
      <c r="D7" s="78" t="s">
        <v>68</v>
      </c>
      <c r="E7" s="67" t="s">
        <v>3</v>
      </c>
      <c r="F7" s="80">
        <f>SQRT(C10*C11*(1-C11))</f>
        <v>2.8284271247461903</v>
      </c>
      <c r="I7" s="66" t="str">
        <f>"P(X&gt;" &amp; C13 &amp; ")=" &amp; 100*ROUND(G18,4) &amp; "%"</f>
        <v>P(X&gt;9)=55,63%</v>
      </c>
    </row>
    <row r="8" spans="2:12" ht="14.5" customHeight="1"/>
    <row r="9" spans="2:12" ht="14.5" customHeight="1">
      <c r="E9" s="68"/>
    </row>
    <row r="10" spans="2:12" ht="14.5" customHeight="1">
      <c r="B10" s="112" t="s">
        <v>14</v>
      </c>
      <c r="C10" s="74">
        <f>F10</f>
        <v>50</v>
      </c>
      <c r="D10" s="69" t="s">
        <v>24</v>
      </c>
      <c r="E10" s="68"/>
      <c r="F10" s="70">
        <v>50</v>
      </c>
      <c r="K10" s="71"/>
    </row>
    <row r="11" spans="2:12" ht="14.5" customHeight="1">
      <c r="B11" s="113" t="s">
        <v>15</v>
      </c>
      <c r="C11" s="75">
        <f>F11/100</f>
        <v>0.2</v>
      </c>
      <c r="D11" s="69" t="s">
        <v>25</v>
      </c>
      <c r="F11" s="70">
        <v>20</v>
      </c>
    </row>
    <row r="12" spans="2:12" ht="14.5" customHeight="1">
      <c r="E12" s="68"/>
      <c r="G12" s="71"/>
    </row>
    <row r="13" spans="2:12" ht="14.5" customHeight="1">
      <c r="B13" s="76" t="s">
        <v>9</v>
      </c>
      <c r="C13" s="76">
        <f>F13</f>
        <v>9</v>
      </c>
      <c r="D13" s="69" t="s">
        <v>35</v>
      </c>
      <c r="F13" s="70">
        <v>9</v>
      </c>
    </row>
    <row r="14" spans="2:12" ht="14.5" customHeight="1"/>
    <row r="15" spans="2:12" ht="14.5" customHeight="1">
      <c r="H15" s="71"/>
      <c r="I15" s="71"/>
    </row>
    <row r="16" spans="2:12" ht="16" customHeight="1">
      <c r="B16" s="178" t="s">
        <v>41</v>
      </c>
      <c r="C16" s="179"/>
      <c r="D16" s="171" t="s">
        <v>36</v>
      </c>
      <c r="E16" s="171"/>
      <c r="F16" s="172"/>
      <c r="G16" s="72">
        <f>IF(C13&gt;C10,0,BINOMDIST($C$13,$C$10,$C$11,TRUE))</f>
        <v>0.44374041329175101</v>
      </c>
      <c r="I16" s="114"/>
    </row>
    <row r="17" spans="2:8" ht="16" customHeight="1">
      <c r="B17" s="176" t="s">
        <v>39</v>
      </c>
      <c r="C17" s="177"/>
      <c r="D17" s="171" t="s">
        <v>37</v>
      </c>
      <c r="E17" s="171"/>
      <c r="F17" s="172"/>
      <c r="G17" s="167">
        <f>IF(C13&gt;C10,0,BINOMDIST($C$13,$C$10,$C$11,FALSE))</f>
        <v>0.13640878553591748</v>
      </c>
    </row>
    <row r="18" spans="2:8" ht="16" customHeight="1">
      <c r="B18" s="169" t="s">
        <v>40</v>
      </c>
      <c r="C18" s="170"/>
      <c r="D18" s="171" t="s">
        <v>38</v>
      </c>
      <c r="E18" s="171"/>
      <c r="F18" s="173"/>
      <c r="G18" s="73">
        <f>IF(C13&gt;C10,0,1-BINOMDIST($C$13,$C$10,$C$11,TRUE))</f>
        <v>0.55625958670824893</v>
      </c>
      <c r="H18" s="71"/>
    </row>
    <row r="19" spans="2:8" ht="14.15" customHeight="1">
      <c r="B19" s="71"/>
      <c r="C19" s="71"/>
      <c r="D19" s="71"/>
      <c r="E19" s="71"/>
      <c r="F19" s="71"/>
      <c r="G19" s="71"/>
      <c r="H19" s="71"/>
    </row>
    <row r="20" spans="2:8" ht="14.25" customHeight="1">
      <c r="B20" s="71"/>
      <c r="C20" s="71"/>
      <c r="D20" s="71"/>
      <c r="E20" s="71"/>
      <c r="F20" s="71"/>
      <c r="G20" s="166"/>
      <c r="H20" s="71"/>
    </row>
  </sheetData>
  <sheetProtection formatCells="0" formatColumns="0" formatRows="0" insertColumns="0" insertRows="0" insertHyperlinks="0" deleteColumns="0" deleteRows="0" sort="0" autoFilter="0" pivotTables="0"/>
  <mergeCells count="8">
    <mergeCell ref="B18:C18"/>
    <mergeCell ref="D16:F16"/>
    <mergeCell ref="D18:F18"/>
    <mergeCell ref="D17:F17"/>
    <mergeCell ref="B6:C6"/>
    <mergeCell ref="B7:C7"/>
    <mergeCell ref="B17:C17"/>
    <mergeCell ref="B16:C16"/>
  </mergeCells>
  <phoneticPr fontId="5" type="noConversion"/>
  <pageMargins left="0.75" right="0.75" top="1" bottom="1" header="0.49212598499999999" footer="0.49212598499999999"/>
  <pageSetup scale="80" orientation="portrait" horizontalDpi="4294967294" verticalDpi="300" r:id="rId1"/>
  <headerFooter alignWithMargins="0">
    <oddHeader>&amp;L&amp;"Arial,Negrito"&amp;18&amp;F
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28" r:id="rId4" name="Scroll Bar 20">
              <controlPr defaultSize="0" autoPict="0">
                <anchor>
                  <from>
                    <xdr:col>5</xdr:col>
                    <xdr:colOff>43543</xdr:colOff>
                    <xdr:row>9</xdr:row>
                    <xdr:rowOff>27214</xdr:rowOff>
                  </from>
                  <to>
                    <xdr:col>6</xdr:col>
                    <xdr:colOff>223157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9" r:id="rId5" name="Scroll Bar 21">
              <controlPr defaultSize="0" autoPict="0">
                <anchor>
                  <from>
                    <xdr:col>5</xdr:col>
                    <xdr:colOff>43543</xdr:colOff>
                    <xdr:row>10</xdr:row>
                    <xdr:rowOff>27214</xdr:rowOff>
                  </from>
                  <to>
                    <xdr:col>6</xdr:col>
                    <xdr:colOff>223157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0" r:id="rId6" name="Scroll Bar 22">
              <controlPr defaultSize="0" autoPict="0">
                <anchor>
                  <from>
                    <xdr:col>5</xdr:col>
                    <xdr:colOff>43543</xdr:colOff>
                    <xdr:row>12</xdr:row>
                    <xdr:rowOff>5443</xdr:rowOff>
                  </from>
                  <to>
                    <xdr:col>6</xdr:col>
                    <xdr:colOff>228600</xdr:colOff>
                    <xdr:row>12</xdr:row>
                    <xdr:rowOff>157843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6"/>
  <sheetViews>
    <sheetView zoomScale="150" zoomScaleNormal="150" workbookViewId="0">
      <selection activeCell="G19" sqref="G19"/>
    </sheetView>
  </sheetViews>
  <sheetFormatPr defaultColWidth="9.15234375" defaultRowHeight="12.45"/>
  <cols>
    <col min="1" max="1" width="1.69140625" style="19" customWidth="1"/>
    <col min="2" max="2" width="3.69140625" style="19" customWidth="1"/>
    <col min="3" max="3" width="5.69140625" style="19" customWidth="1"/>
    <col min="4" max="4" width="5.3828125" style="19" customWidth="1"/>
    <col min="5" max="5" width="2.15234375" style="19" customWidth="1"/>
    <col min="6" max="6" width="7.3828125" style="19" customWidth="1"/>
    <col min="7" max="7" width="6.4609375" style="19" customWidth="1"/>
    <col min="8" max="8" width="10.3828125" style="19" customWidth="1"/>
    <col min="9" max="9" width="8.3828125" style="19" customWidth="1"/>
    <col min="10" max="10" width="5" style="19" customWidth="1"/>
    <col min="11" max="11" width="12.84375" style="19" customWidth="1"/>
    <col min="12" max="12" width="1.69140625" style="19" customWidth="1"/>
    <col min="13" max="13" width="9.3828125" style="19" customWidth="1"/>
    <col min="14" max="15" width="5.69140625" style="19" customWidth="1"/>
    <col min="16" max="16384" width="9.15234375" style="19"/>
  </cols>
  <sheetData>
    <row r="1" spans="1:12" s="61" customFormat="1" ht="25.5" customHeight="1" thickTop="1" thickBot="1">
      <c r="A1" s="60" t="s">
        <v>30</v>
      </c>
    </row>
    <row r="2" spans="1:12" s="17" customFormat="1" ht="14.5" customHeight="1" thickTop="1">
      <c r="B2" s="18"/>
      <c r="C2" s="18"/>
      <c r="D2" s="18"/>
      <c r="E2" s="18"/>
      <c r="F2" s="18"/>
      <c r="G2" s="18"/>
      <c r="H2" s="18"/>
    </row>
    <row r="3" spans="1:12" s="17" customFormat="1" ht="18" customHeight="1">
      <c r="B3" s="180" t="s">
        <v>22</v>
      </c>
      <c r="C3" s="181"/>
      <c r="D3" s="18"/>
      <c r="E3" s="18"/>
      <c r="F3" s="18"/>
      <c r="G3" s="18"/>
      <c r="H3" s="18"/>
    </row>
    <row r="4" spans="1:12" s="17" customFormat="1" ht="14.5" customHeight="1">
      <c r="B4" s="182"/>
      <c r="C4" s="183"/>
      <c r="D4" s="18"/>
      <c r="E4" s="18"/>
      <c r="F4" s="18"/>
      <c r="H4" s="18"/>
    </row>
    <row r="5" spans="1:12" ht="14.5" customHeight="1"/>
    <row r="6" spans="1:12" ht="14.5" customHeight="1">
      <c r="B6" s="190" t="s">
        <v>17</v>
      </c>
      <c r="C6" s="191"/>
      <c r="D6" s="23" t="s">
        <v>8</v>
      </c>
      <c r="E6" s="30" t="s">
        <v>3</v>
      </c>
      <c r="F6" s="24">
        <f>C9</f>
        <v>8.5</v>
      </c>
      <c r="K6" s="19" t="str">
        <f>"P(X&lt;=x) = " &amp; ROUND(H13,4)*100 &amp; "%"</f>
        <v>P(X&lt;=x) = 25,62%</v>
      </c>
    </row>
    <row r="7" spans="1:12" ht="14.5" customHeight="1">
      <c r="B7" s="190" t="s">
        <v>16</v>
      </c>
      <c r="C7" s="191"/>
      <c r="D7" s="23" t="s">
        <v>23</v>
      </c>
      <c r="E7" s="30" t="s">
        <v>3</v>
      </c>
      <c r="F7" s="25">
        <f>SQRT(C9)</f>
        <v>2.9154759474226504</v>
      </c>
      <c r="K7" s="19" t="str">
        <f>"P(X=x) = " &amp; ROUND(H14,4)*100 &amp; "%"</f>
        <v>P(X=x) = 10,66%</v>
      </c>
    </row>
    <row r="8" spans="1:12" ht="14.5" customHeight="1">
      <c r="B8" s="22"/>
      <c r="C8" s="22"/>
      <c r="D8" s="22"/>
      <c r="E8" s="22"/>
      <c r="F8" s="22"/>
      <c r="G8" s="22"/>
      <c r="K8" s="19" t="str">
        <f>"P(X&gt;x) = " &amp; ROUND(H15,4)*100 &amp; "%"</f>
        <v>P(X&gt;x) = 74,38%</v>
      </c>
    </row>
    <row r="9" spans="1:12" ht="14.5" customHeight="1">
      <c r="B9" s="81" t="s">
        <v>8</v>
      </c>
      <c r="C9" s="82">
        <f>F9/2</f>
        <v>8.5</v>
      </c>
      <c r="D9" s="20" t="s">
        <v>27</v>
      </c>
      <c r="E9" s="20"/>
      <c r="F9" s="49">
        <v>17</v>
      </c>
      <c r="L9" s="22"/>
    </row>
    <row r="10" spans="1:12" ht="14.5" customHeight="1">
      <c r="B10" s="83"/>
      <c r="C10" s="83"/>
      <c r="D10" s="22"/>
      <c r="E10" s="22"/>
      <c r="F10" s="22"/>
      <c r="G10" s="22"/>
      <c r="H10" s="22"/>
    </row>
    <row r="11" spans="1:12" ht="14.5" customHeight="1">
      <c r="B11" s="84" t="s">
        <v>9</v>
      </c>
      <c r="C11" s="85">
        <f>F11</f>
        <v>6</v>
      </c>
      <c r="D11" s="20" t="s">
        <v>26</v>
      </c>
      <c r="E11" s="20"/>
      <c r="F11" s="50">
        <v>6</v>
      </c>
    </row>
    <row r="12" spans="1:12" ht="14.5" customHeight="1"/>
    <row r="13" spans="1:12" ht="14.5" customHeight="1">
      <c r="B13" s="188" t="s">
        <v>42</v>
      </c>
      <c r="C13" s="189"/>
      <c r="D13" s="86" t="s">
        <v>43</v>
      </c>
      <c r="E13" s="87"/>
      <c r="F13" s="87"/>
      <c r="G13" s="88"/>
      <c r="H13" s="92">
        <f>POISSON(C11,C9,1)</f>
        <v>0.25617786116293184</v>
      </c>
    </row>
    <row r="14" spans="1:12" ht="14.5" customHeight="1">
      <c r="B14" s="184" t="s">
        <v>20</v>
      </c>
      <c r="C14" s="185"/>
      <c r="D14" s="86" t="s">
        <v>44</v>
      </c>
      <c r="E14" s="86"/>
      <c r="F14" s="86"/>
      <c r="G14" s="89"/>
      <c r="H14" s="93">
        <f>POISSON(C11,C9,0)</f>
        <v>0.10658055113524058</v>
      </c>
    </row>
    <row r="15" spans="1:12" ht="14.5" customHeight="1">
      <c r="B15" s="186" t="s">
        <v>21</v>
      </c>
      <c r="C15" s="187"/>
      <c r="D15" s="90" t="s">
        <v>45</v>
      </c>
      <c r="E15" s="90"/>
      <c r="F15" s="90"/>
      <c r="G15" s="91"/>
      <c r="H15" s="94">
        <f>1-POISSON(C11,C9,1)</f>
        <v>0.74382213883706816</v>
      </c>
      <c r="I15" s="22"/>
    </row>
    <row r="16" spans="1:12" ht="14.15" customHeight="1">
      <c r="B16" s="22"/>
      <c r="C16" s="22"/>
      <c r="D16" s="22"/>
      <c r="E16" s="22"/>
      <c r="F16" s="22"/>
      <c r="G16" s="22"/>
      <c r="H16" s="22"/>
      <c r="I16" s="22"/>
    </row>
  </sheetData>
  <sheetProtection formatCells="0" formatColumns="0" formatRows="0" insertColumns="0" insertRows="0" insertHyperlinks="0" deleteColumns="0" deleteRows="0" sort="0" autoFilter="0" pivotTables="0"/>
  <mergeCells count="6">
    <mergeCell ref="B3:C4"/>
    <mergeCell ref="B14:C14"/>
    <mergeCell ref="B15:C15"/>
    <mergeCell ref="B13:C13"/>
    <mergeCell ref="B6:C6"/>
    <mergeCell ref="B7:C7"/>
  </mergeCells>
  <phoneticPr fontId="5" type="noConversion"/>
  <pageMargins left="0.78740157480314965" right="0.78740157480314965" top="5.9055118110236222" bottom="0.98425196850393704" header="0.51181102362204722" footer="0.51181102362204722"/>
  <pageSetup scale="70" orientation="portrait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7762" r:id="rId4">
          <objectPr defaultSize="0" autoPict="0" r:id="rId5">
            <anchor moveWithCells="1">
              <from>
                <xdr:col>3</xdr:col>
                <xdr:colOff>38100</xdr:colOff>
                <xdr:row>2</xdr:row>
                <xdr:rowOff>0</xdr:rowOff>
              </from>
              <to>
                <xdr:col>5</xdr:col>
                <xdr:colOff>332014</xdr:colOff>
                <xdr:row>4</xdr:row>
                <xdr:rowOff>0</xdr:rowOff>
              </to>
            </anchor>
          </objectPr>
        </oleObject>
      </mc:Choice>
      <mc:Fallback>
        <oleObject progId="Equation.3" shapeId="11776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77" r:id="rId6" name="Scroll Bar 1041">
              <controlPr defaultSize="0" autoPict="0">
                <anchor>
                  <from>
                    <xdr:col>3</xdr:col>
                    <xdr:colOff>174171</xdr:colOff>
                    <xdr:row>8</xdr:row>
                    <xdr:rowOff>0</xdr:rowOff>
                  </from>
                  <to>
                    <xdr:col>5</xdr:col>
                    <xdr:colOff>370114</xdr:colOff>
                    <xdr:row>9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8" r:id="rId7" name="Scroll Bar 1042">
              <controlPr defaultSize="0" autoPict="0">
                <anchor>
                  <from>
                    <xdr:col>3</xdr:col>
                    <xdr:colOff>195943</xdr:colOff>
                    <xdr:row>9</xdr:row>
                    <xdr:rowOff>168729</xdr:rowOff>
                  </from>
                  <to>
                    <xdr:col>5</xdr:col>
                    <xdr:colOff>391886</xdr:colOff>
                    <xdr:row>11</xdr:row>
                    <xdr:rowOff>21771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N23"/>
  <sheetViews>
    <sheetView tabSelected="1" zoomScale="150" zoomScaleNormal="150" workbookViewId="0">
      <selection activeCell="D9" sqref="D9"/>
    </sheetView>
  </sheetViews>
  <sheetFormatPr defaultColWidth="9.15234375" defaultRowHeight="12.45"/>
  <cols>
    <col min="1" max="1" width="4" style="19" customWidth="1"/>
    <col min="2" max="2" width="6.84375" style="19" customWidth="1"/>
    <col min="3" max="3" width="6.15234375" style="19" customWidth="1"/>
    <col min="4" max="4" width="5.3046875" style="19" customWidth="1"/>
    <col min="5" max="5" width="1.84375" style="19" customWidth="1"/>
    <col min="6" max="6" width="6.84375" style="19" customWidth="1"/>
    <col min="7" max="7" width="5.69140625" style="19" customWidth="1"/>
    <col min="8" max="8" width="6.69140625" style="19" customWidth="1"/>
    <col min="9" max="9" width="2.84375" style="19" customWidth="1"/>
    <col min="10" max="13" width="5.69140625" style="19" customWidth="1"/>
    <col min="14" max="16384" width="9.15234375" style="19"/>
  </cols>
  <sheetData>
    <row r="1" spans="2:14" s="17" customFormat="1" ht="9" customHeight="1">
      <c r="B1" s="18"/>
      <c r="C1" s="18"/>
    </row>
    <row r="2" spans="2:14" s="17" customFormat="1" ht="18" customHeight="1">
      <c r="B2" s="63"/>
      <c r="C2" s="18"/>
    </row>
    <row r="3" spans="2:14" s="17" customFormat="1" ht="18.75" customHeight="1">
      <c r="B3" s="62"/>
      <c r="C3" s="18"/>
    </row>
    <row r="4" spans="2:14" s="17" customFormat="1" ht="18.75" customHeight="1">
      <c r="C4" s="18"/>
    </row>
    <row r="5" spans="2:14" s="17" customFormat="1" ht="9.75" customHeight="1">
      <c r="C5" s="18"/>
    </row>
    <row r="6" spans="2:14" s="17" customFormat="1" ht="14.5" customHeight="1">
      <c r="B6" s="196" t="s">
        <v>18</v>
      </c>
      <c r="C6" s="196"/>
      <c r="D6" s="101" t="s">
        <v>0</v>
      </c>
      <c r="E6" s="83" t="s">
        <v>3</v>
      </c>
      <c r="F6" s="107">
        <f>(G6-24)/10</f>
        <v>2</v>
      </c>
      <c r="G6" s="28">
        <v>44</v>
      </c>
    </row>
    <row r="7" spans="2:14" ht="14.5" customHeight="1">
      <c r="B7" s="196" t="s">
        <v>16</v>
      </c>
      <c r="C7" s="196"/>
      <c r="D7" s="101" t="s">
        <v>1</v>
      </c>
      <c r="E7" s="83" t="s">
        <v>3</v>
      </c>
      <c r="F7" s="108">
        <f>(G7-16)/8</f>
        <v>1</v>
      </c>
      <c r="G7" s="21">
        <v>24</v>
      </c>
    </row>
    <row r="8" spans="2:14" ht="12.75" customHeight="1">
      <c r="N8" s="26">
        <f>(F10+F9)/2</f>
        <v>2</v>
      </c>
    </row>
    <row r="9" spans="2:14" ht="14.5" customHeight="1">
      <c r="B9" s="22"/>
      <c r="D9" s="102" t="s">
        <v>28</v>
      </c>
      <c r="E9" s="103"/>
      <c r="F9" s="110">
        <f>(G9-24)/6</f>
        <v>1</v>
      </c>
      <c r="G9" s="29">
        <v>30</v>
      </c>
      <c r="N9" s="27">
        <f>F10-F9</f>
        <v>2</v>
      </c>
    </row>
    <row r="10" spans="2:14" ht="14.5" customHeight="1">
      <c r="D10" s="104" t="s">
        <v>29</v>
      </c>
      <c r="E10" s="105"/>
      <c r="F10" s="111">
        <f>(G10-24)/6</f>
        <v>3</v>
      </c>
      <c r="G10" s="21">
        <v>42</v>
      </c>
    </row>
    <row r="11" spans="2:14" ht="14.5" customHeight="1"/>
    <row r="12" spans="2:14" s="51" customFormat="1" ht="14.5" customHeight="1">
      <c r="B12" s="198" t="s">
        <v>48</v>
      </c>
      <c r="C12" s="198"/>
      <c r="D12" s="199" t="s">
        <v>69</v>
      </c>
      <c r="E12" s="200"/>
      <c r="F12" s="200"/>
      <c r="G12" s="200"/>
      <c r="H12" s="204">
        <f>_xlfn.NORM.DIST(F9,$F$6,$F$7,TRUE)</f>
        <v>0.15865525393145699</v>
      </c>
      <c r="I12" s="204"/>
      <c r="J12" s="98"/>
    </row>
    <row r="13" spans="2:14" ht="6.45" customHeight="1">
      <c r="B13" s="100"/>
      <c r="C13" s="100"/>
    </row>
    <row r="14" spans="2:14" s="51" customFormat="1" ht="14.5" customHeight="1">
      <c r="B14" s="203" t="s">
        <v>49</v>
      </c>
      <c r="C14" s="203"/>
      <c r="D14" s="201" t="s">
        <v>70</v>
      </c>
      <c r="E14" s="202"/>
      <c r="F14" s="202"/>
      <c r="G14" s="202"/>
      <c r="H14" s="205">
        <f>_xlfn.NORM.DIST(F10,$F$6,$F$7,TRUE)</f>
        <v>0.84134474606854304</v>
      </c>
      <c r="I14" s="205"/>
      <c r="J14" s="99"/>
    </row>
    <row r="15" spans="2:14" ht="14.5" customHeight="1"/>
    <row r="16" spans="2:14" s="51" customFormat="1" ht="14.5" customHeight="1">
      <c r="B16" s="192" t="s">
        <v>50</v>
      </c>
      <c r="C16" s="193"/>
      <c r="D16" s="194" t="str">
        <f>TEXT(H14,"0,00%") &amp; " - " &amp;TEXT(H12,"0,00%") &amp;  " ="</f>
        <v>84,13% - 15,87% =</v>
      </c>
      <c r="E16" s="194"/>
      <c r="F16" s="194"/>
      <c r="G16" s="195"/>
      <c r="H16" s="206">
        <f>H14-H12</f>
        <v>0.68268949213708607</v>
      </c>
      <c r="I16" s="207"/>
    </row>
    <row r="17" spans="2:8" ht="14.5" customHeight="1"/>
    <row r="18" spans="2:8" s="97" customFormat="1" ht="16" customHeight="1">
      <c r="B18" s="95" t="s">
        <v>46</v>
      </c>
      <c r="C18" s="197">
        <f>_xlfn.NORM.DIST(F9,F6,F7,FALSE)</f>
        <v>0.24197072451914337</v>
      </c>
      <c r="D18" s="197"/>
      <c r="E18" s="106"/>
      <c r="F18" s="96" t="s">
        <v>47</v>
      </c>
      <c r="G18" s="197">
        <f>_xlfn.NORM.DIST(F10,F6,F7,FALSE)</f>
        <v>0.24197072451914337</v>
      </c>
      <c r="H18" s="197"/>
    </row>
    <row r="19" spans="2:8">
      <c r="E19" s="22"/>
    </row>
    <row r="20" spans="2:8">
      <c r="B20" s="22"/>
      <c r="C20" s="22"/>
      <c r="D20" s="22"/>
      <c r="E20" s="22"/>
      <c r="F20" s="22"/>
    </row>
    <row r="21" spans="2:8" ht="15" customHeight="1">
      <c r="B21" s="22"/>
      <c r="C21" s="22"/>
      <c r="D21" s="22"/>
      <c r="E21" s="22"/>
      <c r="F21" s="168"/>
    </row>
    <row r="22" spans="2:8">
      <c r="B22" s="22"/>
      <c r="C22" s="22"/>
      <c r="D22" s="22"/>
      <c r="E22" s="22"/>
      <c r="F22" s="22"/>
    </row>
    <row r="23" spans="2:8" ht="14.25" customHeight="1">
      <c r="B23" s="22"/>
      <c r="C23" s="22"/>
      <c r="D23" s="22"/>
      <c r="E23" s="22"/>
      <c r="F23" s="22"/>
    </row>
  </sheetData>
  <sheetProtection formatCells="0" formatColumns="0" formatRows="0" insertColumns="0" insertRows="0" insertHyperlinks="0" deleteColumns="0" deleteRows="0" sort="0" autoFilter="0" pivotTables="0"/>
  <mergeCells count="13">
    <mergeCell ref="B16:C16"/>
    <mergeCell ref="D16:G16"/>
    <mergeCell ref="B6:C6"/>
    <mergeCell ref="B7:C7"/>
    <mergeCell ref="C18:D18"/>
    <mergeCell ref="G18:H18"/>
    <mergeCell ref="B12:C12"/>
    <mergeCell ref="D12:G12"/>
    <mergeCell ref="D14:G14"/>
    <mergeCell ref="B14:C14"/>
    <mergeCell ref="H12:I12"/>
    <mergeCell ref="H14:I14"/>
    <mergeCell ref="H16:I16"/>
  </mergeCells>
  <phoneticPr fontId="5" type="noConversion"/>
  <pageMargins left="0.78740157480314965" right="0.78740157480314965" top="0.98425196850393704" bottom="0.98425196850393704" header="0.51181102362204722" footer="0.51181102362204722"/>
  <pageSetup scale="80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33" r:id="rId4" name="Scroll Bar 61">
              <controlPr defaultSize="0" autoPict="0">
                <anchor>
                  <from>
                    <xdr:col>6</xdr:col>
                    <xdr:colOff>201386</xdr:colOff>
                    <xdr:row>8</xdr:row>
                    <xdr:rowOff>10886</xdr:rowOff>
                  </from>
                  <to>
                    <xdr:col>8</xdr:col>
                    <xdr:colOff>54429</xdr:colOff>
                    <xdr:row>8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5" name="Scroll Bar 62">
              <controlPr defaultSize="0" autoPict="0">
                <anchor>
                  <from>
                    <xdr:col>6</xdr:col>
                    <xdr:colOff>206829</xdr:colOff>
                    <xdr:row>9</xdr:row>
                    <xdr:rowOff>32657</xdr:rowOff>
                  </from>
                  <to>
                    <xdr:col>8</xdr:col>
                    <xdr:colOff>59871</xdr:colOff>
                    <xdr:row>10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" name="Scroll Bar 63">
              <controlPr defaultSize="0" autoPict="0">
                <anchor>
                  <from>
                    <xdr:col>6</xdr:col>
                    <xdr:colOff>212271</xdr:colOff>
                    <xdr:row>5</xdr:row>
                    <xdr:rowOff>10886</xdr:rowOff>
                  </from>
                  <to>
                    <xdr:col>8</xdr:col>
                    <xdr:colOff>65314</xdr:colOff>
                    <xdr:row>5</xdr:row>
                    <xdr:rowOff>163286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7" name="Scroll Bar 64">
              <controlPr defaultSize="0" autoPict="0">
                <anchor>
                  <from>
                    <xdr:col>6</xdr:col>
                    <xdr:colOff>201386</xdr:colOff>
                    <xdr:row>6</xdr:row>
                    <xdr:rowOff>21771</xdr:rowOff>
                  </from>
                  <to>
                    <xdr:col>8</xdr:col>
                    <xdr:colOff>54429</xdr:colOff>
                    <xdr:row>6</xdr:row>
                    <xdr:rowOff>174171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9A14-EA0F-460D-BC0D-FC329E24EE18}">
  <dimension ref="H1:O22"/>
  <sheetViews>
    <sheetView showGridLines="0" zoomScale="140" zoomScaleNormal="140" workbookViewId="0">
      <selection activeCell="J21" sqref="J21"/>
    </sheetView>
  </sheetViews>
  <sheetFormatPr defaultRowHeight="12.45"/>
  <cols>
    <col min="1" max="1" width="3.3046875" style="157" customWidth="1"/>
    <col min="2" max="6" width="9.23046875" style="157"/>
    <col min="7" max="7" width="4.3046875" style="157" customWidth="1"/>
    <col min="8" max="8" width="6.3046875" style="157" customWidth="1"/>
    <col min="9" max="9" width="8.53515625" style="157" customWidth="1"/>
    <col min="10" max="10" width="5.53515625" style="157" customWidth="1"/>
    <col min="11" max="11" width="7.69140625" style="157" customWidth="1"/>
    <col min="12" max="12" width="14.3828125" style="157" customWidth="1"/>
    <col min="13" max="13" width="6.3046875" style="157" customWidth="1"/>
    <col min="14" max="14" width="9.23046875" style="157"/>
    <col min="15" max="15" width="11.53515625" style="157" bestFit="1" customWidth="1"/>
    <col min="16" max="256" width="9.23046875" style="157"/>
    <col min="257" max="257" width="3.3046875" style="157" customWidth="1"/>
    <col min="258" max="262" width="9.23046875" style="157"/>
    <col min="263" max="263" width="4.3046875" style="157" customWidth="1"/>
    <col min="264" max="264" width="6.3046875" style="157" customWidth="1"/>
    <col min="265" max="265" width="8.53515625" style="157" customWidth="1"/>
    <col min="266" max="266" width="5.53515625" style="157" customWidth="1"/>
    <col min="267" max="267" width="7.69140625" style="157" customWidth="1"/>
    <col min="268" max="268" width="14.3828125" style="157" customWidth="1"/>
    <col min="269" max="269" width="6.3046875" style="157" customWidth="1"/>
    <col min="270" max="270" width="9.23046875" style="157"/>
    <col min="271" max="271" width="11.53515625" style="157" bestFit="1" customWidth="1"/>
    <col min="272" max="512" width="9.23046875" style="157"/>
    <col min="513" max="513" width="3.3046875" style="157" customWidth="1"/>
    <col min="514" max="518" width="9.23046875" style="157"/>
    <col min="519" max="519" width="4.3046875" style="157" customWidth="1"/>
    <col min="520" max="520" width="6.3046875" style="157" customWidth="1"/>
    <col min="521" max="521" width="8.53515625" style="157" customWidth="1"/>
    <col min="522" max="522" width="5.53515625" style="157" customWidth="1"/>
    <col min="523" max="523" width="7.69140625" style="157" customWidth="1"/>
    <col min="524" max="524" width="14.3828125" style="157" customWidth="1"/>
    <col min="525" max="525" width="6.3046875" style="157" customWidth="1"/>
    <col min="526" max="526" width="9.23046875" style="157"/>
    <col min="527" max="527" width="11.53515625" style="157" bestFit="1" customWidth="1"/>
    <col min="528" max="768" width="9.23046875" style="157"/>
    <col min="769" max="769" width="3.3046875" style="157" customWidth="1"/>
    <col min="770" max="774" width="9.23046875" style="157"/>
    <col min="775" max="775" width="4.3046875" style="157" customWidth="1"/>
    <col min="776" max="776" width="6.3046875" style="157" customWidth="1"/>
    <col min="777" max="777" width="8.53515625" style="157" customWidth="1"/>
    <col min="778" max="778" width="5.53515625" style="157" customWidth="1"/>
    <col min="779" max="779" width="7.69140625" style="157" customWidth="1"/>
    <col min="780" max="780" width="14.3828125" style="157" customWidth="1"/>
    <col min="781" max="781" width="6.3046875" style="157" customWidth="1"/>
    <col min="782" max="782" width="9.23046875" style="157"/>
    <col min="783" max="783" width="11.53515625" style="157" bestFit="1" customWidth="1"/>
    <col min="784" max="1024" width="9.23046875" style="157"/>
    <col min="1025" max="1025" width="3.3046875" style="157" customWidth="1"/>
    <col min="1026" max="1030" width="9.23046875" style="157"/>
    <col min="1031" max="1031" width="4.3046875" style="157" customWidth="1"/>
    <col min="1032" max="1032" width="6.3046875" style="157" customWidth="1"/>
    <col min="1033" max="1033" width="8.53515625" style="157" customWidth="1"/>
    <col min="1034" max="1034" width="5.53515625" style="157" customWidth="1"/>
    <col min="1035" max="1035" width="7.69140625" style="157" customWidth="1"/>
    <col min="1036" max="1036" width="14.3828125" style="157" customWidth="1"/>
    <col min="1037" max="1037" width="6.3046875" style="157" customWidth="1"/>
    <col min="1038" max="1038" width="9.23046875" style="157"/>
    <col min="1039" max="1039" width="11.53515625" style="157" bestFit="1" customWidth="1"/>
    <col min="1040" max="1280" width="9.23046875" style="157"/>
    <col min="1281" max="1281" width="3.3046875" style="157" customWidth="1"/>
    <col min="1282" max="1286" width="9.23046875" style="157"/>
    <col min="1287" max="1287" width="4.3046875" style="157" customWidth="1"/>
    <col min="1288" max="1288" width="6.3046875" style="157" customWidth="1"/>
    <col min="1289" max="1289" width="8.53515625" style="157" customWidth="1"/>
    <col min="1290" max="1290" width="5.53515625" style="157" customWidth="1"/>
    <col min="1291" max="1291" width="7.69140625" style="157" customWidth="1"/>
    <col min="1292" max="1292" width="14.3828125" style="157" customWidth="1"/>
    <col min="1293" max="1293" width="6.3046875" style="157" customWidth="1"/>
    <col min="1294" max="1294" width="9.23046875" style="157"/>
    <col min="1295" max="1295" width="11.53515625" style="157" bestFit="1" customWidth="1"/>
    <col min="1296" max="1536" width="9.23046875" style="157"/>
    <col min="1537" max="1537" width="3.3046875" style="157" customWidth="1"/>
    <col min="1538" max="1542" width="9.23046875" style="157"/>
    <col min="1543" max="1543" width="4.3046875" style="157" customWidth="1"/>
    <col min="1544" max="1544" width="6.3046875" style="157" customWidth="1"/>
    <col min="1545" max="1545" width="8.53515625" style="157" customWidth="1"/>
    <col min="1546" max="1546" width="5.53515625" style="157" customWidth="1"/>
    <col min="1547" max="1547" width="7.69140625" style="157" customWidth="1"/>
    <col min="1548" max="1548" width="14.3828125" style="157" customWidth="1"/>
    <col min="1549" max="1549" width="6.3046875" style="157" customWidth="1"/>
    <col min="1550" max="1550" width="9.23046875" style="157"/>
    <col min="1551" max="1551" width="11.53515625" style="157" bestFit="1" customWidth="1"/>
    <col min="1552" max="1792" width="9.23046875" style="157"/>
    <col min="1793" max="1793" width="3.3046875" style="157" customWidth="1"/>
    <col min="1794" max="1798" width="9.23046875" style="157"/>
    <col min="1799" max="1799" width="4.3046875" style="157" customWidth="1"/>
    <col min="1800" max="1800" width="6.3046875" style="157" customWidth="1"/>
    <col min="1801" max="1801" width="8.53515625" style="157" customWidth="1"/>
    <col min="1802" max="1802" width="5.53515625" style="157" customWidth="1"/>
    <col min="1803" max="1803" width="7.69140625" style="157" customWidth="1"/>
    <col min="1804" max="1804" width="14.3828125" style="157" customWidth="1"/>
    <col min="1805" max="1805" width="6.3046875" style="157" customWidth="1"/>
    <col min="1806" max="1806" width="9.23046875" style="157"/>
    <col min="1807" max="1807" width="11.53515625" style="157" bestFit="1" customWidth="1"/>
    <col min="1808" max="2048" width="9.23046875" style="157"/>
    <col min="2049" max="2049" width="3.3046875" style="157" customWidth="1"/>
    <col min="2050" max="2054" width="9.23046875" style="157"/>
    <col min="2055" max="2055" width="4.3046875" style="157" customWidth="1"/>
    <col min="2056" max="2056" width="6.3046875" style="157" customWidth="1"/>
    <col min="2057" max="2057" width="8.53515625" style="157" customWidth="1"/>
    <col min="2058" max="2058" width="5.53515625" style="157" customWidth="1"/>
    <col min="2059" max="2059" width="7.69140625" style="157" customWidth="1"/>
    <col min="2060" max="2060" width="14.3828125" style="157" customWidth="1"/>
    <col min="2061" max="2061" width="6.3046875" style="157" customWidth="1"/>
    <col min="2062" max="2062" width="9.23046875" style="157"/>
    <col min="2063" max="2063" width="11.53515625" style="157" bestFit="1" customWidth="1"/>
    <col min="2064" max="2304" width="9.23046875" style="157"/>
    <col min="2305" max="2305" width="3.3046875" style="157" customWidth="1"/>
    <col min="2306" max="2310" width="9.23046875" style="157"/>
    <col min="2311" max="2311" width="4.3046875" style="157" customWidth="1"/>
    <col min="2312" max="2312" width="6.3046875" style="157" customWidth="1"/>
    <col min="2313" max="2313" width="8.53515625" style="157" customWidth="1"/>
    <col min="2314" max="2314" width="5.53515625" style="157" customWidth="1"/>
    <col min="2315" max="2315" width="7.69140625" style="157" customWidth="1"/>
    <col min="2316" max="2316" width="14.3828125" style="157" customWidth="1"/>
    <col min="2317" max="2317" width="6.3046875" style="157" customWidth="1"/>
    <col min="2318" max="2318" width="9.23046875" style="157"/>
    <col min="2319" max="2319" width="11.53515625" style="157" bestFit="1" customWidth="1"/>
    <col min="2320" max="2560" width="9.23046875" style="157"/>
    <col min="2561" max="2561" width="3.3046875" style="157" customWidth="1"/>
    <col min="2562" max="2566" width="9.23046875" style="157"/>
    <col min="2567" max="2567" width="4.3046875" style="157" customWidth="1"/>
    <col min="2568" max="2568" width="6.3046875" style="157" customWidth="1"/>
    <col min="2569" max="2569" width="8.53515625" style="157" customWidth="1"/>
    <col min="2570" max="2570" width="5.53515625" style="157" customWidth="1"/>
    <col min="2571" max="2571" width="7.69140625" style="157" customWidth="1"/>
    <col min="2572" max="2572" width="14.3828125" style="157" customWidth="1"/>
    <col min="2573" max="2573" width="6.3046875" style="157" customWidth="1"/>
    <col min="2574" max="2574" width="9.23046875" style="157"/>
    <col min="2575" max="2575" width="11.53515625" style="157" bestFit="1" customWidth="1"/>
    <col min="2576" max="2816" width="9.23046875" style="157"/>
    <col min="2817" max="2817" width="3.3046875" style="157" customWidth="1"/>
    <col min="2818" max="2822" width="9.23046875" style="157"/>
    <col min="2823" max="2823" width="4.3046875" style="157" customWidth="1"/>
    <col min="2824" max="2824" width="6.3046875" style="157" customWidth="1"/>
    <col min="2825" max="2825" width="8.53515625" style="157" customWidth="1"/>
    <col min="2826" max="2826" width="5.53515625" style="157" customWidth="1"/>
    <col min="2827" max="2827" width="7.69140625" style="157" customWidth="1"/>
    <col min="2828" max="2828" width="14.3828125" style="157" customWidth="1"/>
    <col min="2829" max="2829" width="6.3046875" style="157" customWidth="1"/>
    <col min="2830" max="2830" width="9.23046875" style="157"/>
    <col min="2831" max="2831" width="11.53515625" style="157" bestFit="1" customWidth="1"/>
    <col min="2832" max="3072" width="9.23046875" style="157"/>
    <col min="3073" max="3073" width="3.3046875" style="157" customWidth="1"/>
    <col min="3074" max="3078" width="9.23046875" style="157"/>
    <col min="3079" max="3079" width="4.3046875" style="157" customWidth="1"/>
    <col min="3080" max="3080" width="6.3046875" style="157" customWidth="1"/>
    <col min="3081" max="3081" width="8.53515625" style="157" customWidth="1"/>
    <col min="3082" max="3082" width="5.53515625" style="157" customWidth="1"/>
    <col min="3083" max="3083" width="7.69140625" style="157" customWidth="1"/>
    <col min="3084" max="3084" width="14.3828125" style="157" customWidth="1"/>
    <col min="3085" max="3085" width="6.3046875" style="157" customWidth="1"/>
    <col min="3086" max="3086" width="9.23046875" style="157"/>
    <col min="3087" max="3087" width="11.53515625" style="157" bestFit="1" customWidth="1"/>
    <col min="3088" max="3328" width="9.23046875" style="157"/>
    <col min="3329" max="3329" width="3.3046875" style="157" customWidth="1"/>
    <col min="3330" max="3334" width="9.23046875" style="157"/>
    <col min="3335" max="3335" width="4.3046875" style="157" customWidth="1"/>
    <col min="3336" max="3336" width="6.3046875" style="157" customWidth="1"/>
    <col min="3337" max="3337" width="8.53515625" style="157" customWidth="1"/>
    <col min="3338" max="3338" width="5.53515625" style="157" customWidth="1"/>
    <col min="3339" max="3339" width="7.69140625" style="157" customWidth="1"/>
    <col min="3340" max="3340" width="14.3828125" style="157" customWidth="1"/>
    <col min="3341" max="3341" width="6.3046875" style="157" customWidth="1"/>
    <col min="3342" max="3342" width="9.23046875" style="157"/>
    <col min="3343" max="3343" width="11.53515625" style="157" bestFit="1" customWidth="1"/>
    <col min="3344" max="3584" width="9.23046875" style="157"/>
    <col min="3585" max="3585" width="3.3046875" style="157" customWidth="1"/>
    <col min="3586" max="3590" width="9.23046875" style="157"/>
    <col min="3591" max="3591" width="4.3046875" style="157" customWidth="1"/>
    <col min="3592" max="3592" width="6.3046875" style="157" customWidth="1"/>
    <col min="3593" max="3593" width="8.53515625" style="157" customWidth="1"/>
    <col min="3594" max="3594" width="5.53515625" style="157" customWidth="1"/>
    <col min="3595" max="3595" width="7.69140625" style="157" customWidth="1"/>
    <col min="3596" max="3596" width="14.3828125" style="157" customWidth="1"/>
    <col min="3597" max="3597" width="6.3046875" style="157" customWidth="1"/>
    <col min="3598" max="3598" width="9.23046875" style="157"/>
    <col min="3599" max="3599" width="11.53515625" style="157" bestFit="1" customWidth="1"/>
    <col min="3600" max="3840" width="9.23046875" style="157"/>
    <col min="3841" max="3841" width="3.3046875" style="157" customWidth="1"/>
    <col min="3842" max="3846" width="9.23046875" style="157"/>
    <col min="3847" max="3847" width="4.3046875" style="157" customWidth="1"/>
    <col min="3848" max="3848" width="6.3046875" style="157" customWidth="1"/>
    <col min="3849" max="3849" width="8.53515625" style="157" customWidth="1"/>
    <col min="3850" max="3850" width="5.53515625" style="157" customWidth="1"/>
    <col min="3851" max="3851" width="7.69140625" style="157" customWidth="1"/>
    <col min="3852" max="3852" width="14.3828125" style="157" customWidth="1"/>
    <col min="3853" max="3853" width="6.3046875" style="157" customWidth="1"/>
    <col min="3854" max="3854" width="9.23046875" style="157"/>
    <col min="3855" max="3855" width="11.53515625" style="157" bestFit="1" customWidth="1"/>
    <col min="3856" max="4096" width="9.23046875" style="157"/>
    <col min="4097" max="4097" width="3.3046875" style="157" customWidth="1"/>
    <col min="4098" max="4102" width="9.23046875" style="157"/>
    <col min="4103" max="4103" width="4.3046875" style="157" customWidth="1"/>
    <col min="4104" max="4104" width="6.3046875" style="157" customWidth="1"/>
    <col min="4105" max="4105" width="8.53515625" style="157" customWidth="1"/>
    <col min="4106" max="4106" width="5.53515625" style="157" customWidth="1"/>
    <col min="4107" max="4107" width="7.69140625" style="157" customWidth="1"/>
    <col min="4108" max="4108" width="14.3828125" style="157" customWidth="1"/>
    <col min="4109" max="4109" width="6.3046875" style="157" customWidth="1"/>
    <col min="4110" max="4110" width="9.23046875" style="157"/>
    <col min="4111" max="4111" width="11.53515625" style="157" bestFit="1" customWidth="1"/>
    <col min="4112" max="4352" width="9.23046875" style="157"/>
    <col min="4353" max="4353" width="3.3046875" style="157" customWidth="1"/>
    <col min="4354" max="4358" width="9.23046875" style="157"/>
    <col min="4359" max="4359" width="4.3046875" style="157" customWidth="1"/>
    <col min="4360" max="4360" width="6.3046875" style="157" customWidth="1"/>
    <col min="4361" max="4361" width="8.53515625" style="157" customWidth="1"/>
    <col min="4362" max="4362" width="5.53515625" style="157" customWidth="1"/>
    <col min="4363" max="4363" width="7.69140625" style="157" customWidth="1"/>
    <col min="4364" max="4364" width="14.3828125" style="157" customWidth="1"/>
    <col min="4365" max="4365" width="6.3046875" style="157" customWidth="1"/>
    <col min="4366" max="4366" width="9.23046875" style="157"/>
    <col min="4367" max="4367" width="11.53515625" style="157" bestFit="1" customWidth="1"/>
    <col min="4368" max="4608" width="9.23046875" style="157"/>
    <col min="4609" max="4609" width="3.3046875" style="157" customWidth="1"/>
    <col min="4610" max="4614" width="9.23046875" style="157"/>
    <col min="4615" max="4615" width="4.3046875" style="157" customWidth="1"/>
    <col min="4616" max="4616" width="6.3046875" style="157" customWidth="1"/>
    <col min="4617" max="4617" width="8.53515625" style="157" customWidth="1"/>
    <col min="4618" max="4618" width="5.53515625" style="157" customWidth="1"/>
    <col min="4619" max="4619" width="7.69140625" style="157" customWidth="1"/>
    <col min="4620" max="4620" width="14.3828125" style="157" customWidth="1"/>
    <col min="4621" max="4621" width="6.3046875" style="157" customWidth="1"/>
    <col min="4622" max="4622" width="9.23046875" style="157"/>
    <col min="4623" max="4623" width="11.53515625" style="157" bestFit="1" customWidth="1"/>
    <col min="4624" max="4864" width="9.23046875" style="157"/>
    <col min="4865" max="4865" width="3.3046875" style="157" customWidth="1"/>
    <col min="4866" max="4870" width="9.23046875" style="157"/>
    <col min="4871" max="4871" width="4.3046875" style="157" customWidth="1"/>
    <col min="4872" max="4872" width="6.3046875" style="157" customWidth="1"/>
    <col min="4873" max="4873" width="8.53515625" style="157" customWidth="1"/>
    <col min="4874" max="4874" width="5.53515625" style="157" customWidth="1"/>
    <col min="4875" max="4875" width="7.69140625" style="157" customWidth="1"/>
    <col min="4876" max="4876" width="14.3828125" style="157" customWidth="1"/>
    <col min="4877" max="4877" width="6.3046875" style="157" customWidth="1"/>
    <col min="4878" max="4878" width="9.23046875" style="157"/>
    <col min="4879" max="4879" width="11.53515625" style="157" bestFit="1" customWidth="1"/>
    <col min="4880" max="5120" width="9.23046875" style="157"/>
    <col min="5121" max="5121" width="3.3046875" style="157" customWidth="1"/>
    <col min="5122" max="5126" width="9.23046875" style="157"/>
    <col min="5127" max="5127" width="4.3046875" style="157" customWidth="1"/>
    <col min="5128" max="5128" width="6.3046875" style="157" customWidth="1"/>
    <col min="5129" max="5129" width="8.53515625" style="157" customWidth="1"/>
    <col min="5130" max="5130" width="5.53515625" style="157" customWidth="1"/>
    <col min="5131" max="5131" width="7.69140625" style="157" customWidth="1"/>
    <col min="5132" max="5132" width="14.3828125" style="157" customWidth="1"/>
    <col min="5133" max="5133" width="6.3046875" style="157" customWidth="1"/>
    <col min="5134" max="5134" width="9.23046875" style="157"/>
    <col min="5135" max="5135" width="11.53515625" style="157" bestFit="1" customWidth="1"/>
    <col min="5136" max="5376" width="9.23046875" style="157"/>
    <col min="5377" max="5377" width="3.3046875" style="157" customWidth="1"/>
    <col min="5378" max="5382" width="9.23046875" style="157"/>
    <col min="5383" max="5383" width="4.3046875" style="157" customWidth="1"/>
    <col min="5384" max="5384" width="6.3046875" style="157" customWidth="1"/>
    <col min="5385" max="5385" width="8.53515625" style="157" customWidth="1"/>
    <col min="5386" max="5386" width="5.53515625" style="157" customWidth="1"/>
    <col min="5387" max="5387" width="7.69140625" style="157" customWidth="1"/>
    <col min="5388" max="5388" width="14.3828125" style="157" customWidth="1"/>
    <col min="5389" max="5389" width="6.3046875" style="157" customWidth="1"/>
    <col min="5390" max="5390" width="9.23046875" style="157"/>
    <col min="5391" max="5391" width="11.53515625" style="157" bestFit="1" customWidth="1"/>
    <col min="5392" max="5632" width="9.23046875" style="157"/>
    <col min="5633" max="5633" width="3.3046875" style="157" customWidth="1"/>
    <col min="5634" max="5638" width="9.23046875" style="157"/>
    <col min="5639" max="5639" width="4.3046875" style="157" customWidth="1"/>
    <col min="5640" max="5640" width="6.3046875" style="157" customWidth="1"/>
    <col min="5641" max="5641" width="8.53515625" style="157" customWidth="1"/>
    <col min="5642" max="5642" width="5.53515625" style="157" customWidth="1"/>
    <col min="5643" max="5643" width="7.69140625" style="157" customWidth="1"/>
    <col min="5644" max="5644" width="14.3828125" style="157" customWidth="1"/>
    <col min="5645" max="5645" width="6.3046875" style="157" customWidth="1"/>
    <col min="5646" max="5646" width="9.23046875" style="157"/>
    <col min="5647" max="5647" width="11.53515625" style="157" bestFit="1" customWidth="1"/>
    <col min="5648" max="5888" width="9.23046875" style="157"/>
    <col min="5889" max="5889" width="3.3046875" style="157" customWidth="1"/>
    <col min="5890" max="5894" width="9.23046875" style="157"/>
    <col min="5895" max="5895" width="4.3046875" style="157" customWidth="1"/>
    <col min="5896" max="5896" width="6.3046875" style="157" customWidth="1"/>
    <col min="5897" max="5897" width="8.53515625" style="157" customWidth="1"/>
    <col min="5898" max="5898" width="5.53515625" style="157" customWidth="1"/>
    <col min="5899" max="5899" width="7.69140625" style="157" customWidth="1"/>
    <col min="5900" max="5900" width="14.3828125" style="157" customWidth="1"/>
    <col min="5901" max="5901" width="6.3046875" style="157" customWidth="1"/>
    <col min="5902" max="5902" width="9.23046875" style="157"/>
    <col min="5903" max="5903" width="11.53515625" style="157" bestFit="1" customWidth="1"/>
    <col min="5904" max="6144" width="9.23046875" style="157"/>
    <col min="6145" max="6145" width="3.3046875" style="157" customWidth="1"/>
    <col min="6146" max="6150" width="9.23046875" style="157"/>
    <col min="6151" max="6151" width="4.3046875" style="157" customWidth="1"/>
    <col min="6152" max="6152" width="6.3046875" style="157" customWidth="1"/>
    <col min="6153" max="6153" width="8.53515625" style="157" customWidth="1"/>
    <col min="6154" max="6154" width="5.53515625" style="157" customWidth="1"/>
    <col min="6155" max="6155" width="7.69140625" style="157" customWidth="1"/>
    <col min="6156" max="6156" width="14.3828125" style="157" customWidth="1"/>
    <col min="6157" max="6157" width="6.3046875" style="157" customWidth="1"/>
    <col min="6158" max="6158" width="9.23046875" style="157"/>
    <col min="6159" max="6159" width="11.53515625" style="157" bestFit="1" customWidth="1"/>
    <col min="6160" max="6400" width="9.23046875" style="157"/>
    <col min="6401" max="6401" width="3.3046875" style="157" customWidth="1"/>
    <col min="6402" max="6406" width="9.23046875" style="157"/>
    <col min="6407" max="6407" width="4.3046875" style="157" customWidth="1"/>
    <col min="6408" max="6408" width="6.3046875" style="157" customWidth="1"/>
    <col min="6409" max="6409" width="8.53515625" style="157" customWidth="1"/>
    <col min="6410" max="6410" width="5.53515625" style="157" customWidth="1"/>
    <col min="6411" max="6411" width="7.69140625" style="157" customWidth="1"/>
    <col min="6412" max="6412" width="14.3828125" style="157" customWidth="1"/>
    <col min="6413" max="6413" width="6.3046875" style="157" customWidth="1"/>
    <col min="6414" max="6414" width="9.23046875" style="157"/>
    <col min="6415" max="6415" width="11.53515625" style="157" bestFit="1" customWidth="1"/>
    <col min="6416" max="6656" width="9.23046875" style="157"/>
    <col min="6657" max="6657" width="3.3046875" style="157" customWidth="1"/>
    <col min="6658" max="6662" width="9.23046875" style="157"/>
    <col min="6663" max="6663" width="4.3046875" style="157" customWidth="1"/>
    <col min="6664" max="6664" width="6.3046875" style="157" customWidth="1"/>
    <col min="6665" max="6665" width="8.53515625" style="157" customWidth="1"/>
    <col min="6666" max="6666" width="5.53515625" style="157" customWidth="1"/>
    <col min="6667" max="6667" width="7.69140625" style="157" customWidth="1"/>
    <col min="6668" max="6668" width="14.3828125" style="157" customWidth="1"/>
    <col min="6669" max="6669" width="6.3046875" style="157" customWidth="1"/>
    <col min="6670" max="6670" width="9.23046875" style="157"/>
    <col min="6671" max="6671" width="11.53515625" style="157" bestFit="1" customWidth="1"/>
    <col min="6672" max="6912" width="9.23046875" style="157"/>
    <col min="6913" max="6913" width="3.3046875" style="157" customWidth="1"/>
    <col min="6914" max="6918" width="9.23046875" style="157"/>
    <col min="6919" max="6919" width="4.3046875" style="157" customWidth="1"/>
    <col min="6920" max="6920" width="6.3046875" style="157" customWidth="1"/>
    <col min="6921" max="6921" width="8.53515625" style="157" customWidth="1"/>
    <col min="6922" max="6922" width="5.53515625" style="157" customWidth="1"/>
    <col min="6923" max="6923" width="7.69140625" style="157" customWidth="1"/>
    <col min="6924" max="6924" width="14.3828125" style="157" customWidth="1"/>
    <col min="6925" max="6925" width="6.3046875" style="157" customWidth="1"/>
    <col min="6926" max="6926" width="9.23046875" style="157"/>
    <col min="6927" max="6927" width="11.53515625" style="157" bestFit="1" customWidth="1"/>
    <col min="6928" max="7168" width="9.23046875" style="157"/>
    <col min="7169" max="7169" width="3.3046875" style="157" customWidth="1"/>
    <col min="7170" max="7174" width="9.23046875" style="157"/>
    <col min="7175" max="7175" width="4.3046875" style="157" customWidth="1"/>
    <col min="7176" max="7176" width="6.3046875" style="157" customWidth="1"/>
    <col min="7177" max="7177" width="8.53515625" style="157" customWidth="1"/>
    <col min="7178" max="7178" width="5.53515625" style="157" customWidth="1"/>
    <col min="7179" max="7179" width="7.69140625" style="157" customWidth="1"/>
    <col min="7180" max="7180" width="14.3828125" style="157" customWidth="1"/>
    <col min="7181" max="7181" width="6.3046875" style="157" customWidth="1"/>
    <col min="7182" max="7182" width="9.23046875" style="157"/>
    <col min="7183" max="7183" width="11.53515625" style="157" bestFit="1" customWidth="1"/>
    <col min="7184" max="7424" width="9.23046875" style="157"/>
    <col min="7425" max="7425" width="3.3046875" style="157" customWidth="1"/>
    <col min="7426" max="7430" width="9.23046875" style="157"/>
    <col min="7431" max="7431" width="4.3046875" style="157" customWidth="1"/>
    <col min="7432" max="7432" width="6.3046875" style="157" customWidth="1"/>
    <col min="7433" max="7433" width="8.53515625" style="157" customWidth="1"/>
    <col min="7434" max="7434" width="5.53515625" style="157" customWidth="1"/>
    <col min="7435" max="7435" width="7.69140625" style="157" customWidth="1"/>
    <col min="7436" max="7436" width="14.3828125" style="157" customWidth="1"/>
    <col min="7437" max="7437" width="6.3046875" style="157" customWidth="1"/>
    <col min="7438" max="7438" width="9.23046875" style="157"/>
    <col min="7439" max="7439" width="11.53515625" style="157" bestFit="1" customWidth="1"/>
    <col min="7440" max="7680" width="9.23046875" style="157"/>
    <col min="7681" max="7681" width="3.3046875" style="157" customWidth="1"/>
    <col min="7682" max="7686" width="9.23046875" style="157"/>
    <col min="7687" max="7687" width="4.3046875" style="157" customWidth="1"/>
    <col min="7688" max="7688" width="6.3046875" style="157" customWidth="1"/>
    <col min="7689" max="7689" width="8.53515625" style="157" customWidth="1"/>
    <col min="7690" max="7690" width="5.53515625" style="157" customWidth="1"/>
    <col min="7691" max="7691" width="7.69140625" style="157" customWidth="1"/>
    <col min="7692" max="7692" width="14.3828125" style="157" customWidth="1"/>
    <col min="7693" max="7693" width="6.3046875" style="157" customWidth="1"/>
    <col min="7694" max="7694" width="9.23046875" style="157"/>
    <col min="7695" max="7695" width="11.53515625" style="157" bestFit="1" customWidth="1"/>
    <col min="7696" max="7936" width="9.23046875" style="157"/>
    <col min="7937" max="7937" width="3.3046875" style="157" customWidth="1"/>
    <col min="7938" max="7942" width="9.23046875" style="157"/>
    <col min="7943" max="7943" width="4.3046875" style="157" customWidth="1"/>
    <col min="7944" max="7944" width="6.3046875" style="157" customWidth="1"/>
    <col min="7945" max="7945" width="8.53515625" style="157" customWidth="1"/>
    <col min="7946" max="7946" width="5.53515625" style="157" customWidth="1"/>
    <col min="7947" max="7947" width="7.69140625" style="157" customWidth="1"/>
    <col min="7948" max="7948" width="14.3828125" style="157" customWidth="1"/>
    <col min="7949" max="7949" width="6.3046875" style="157" customWidth="1"/>
    <col min="7950" max="7950" width="9.23046875" style="157"/>
    <col min="7951" max="7951" width="11.53515625" style="157" bestFit="1" customWidth="1"/>
    <col min="7952" max="8192" width="9.23046875" style="157"/>
    <col min="8193" max="8193" width="3.3046875" style="157" customWidth="1"/>
    <col min="8194" max="8198" width="9.23046875" style="157"/>
    <col min="8199" max="8199" width="4.3046875" style="157" customWidth="1"/>
    <col min="8200" max="8200" width="6.3046875" style="157" customWidth="1"/>
    <col min="8201" max="8201" width="8.53515625" style="157" customWidth="1"/>
    <col min="8202" max="8202" width="5.53515625" style="157" customWidth="1"/>
    <col min="8203" max="8203" width="7.69140625" style="157" customWidth="1"/>
    <col min="8204" max="8204" width="14.3828125" style="157" customWidth="1"/>
    <col min="8205" max="8205" width="6.3046875" style="157" customWidth="1"/>
    <col min="8206" max="8206" width="9.23046875" style="157"/>
    <col min="8207" max="8207" width="11.53515625" style="157" bestFit="1" customWidth="1"/>
    <col min="8208" max="8448" width="9.23046875" style="157"/>
    <col min="8449" max="8449" width="3.3046875" style="157" customWidth="1"/>
    <col min="8450" max="8454" width="9.23046875" style="157"/>
    <col min="8455" max="8455" width="4.3046875" style="157" customWidth="1"/>
    <col min="8456" max="8456" width="6.3046875" style="157" customWidth="1"/>
    <col min="8457" max="8457" width="8.53515625" style="157" customWidth="1"/>
    <col min="8458" max="8458" width="5.53515625" style="157" customWidth="1"/>
    <col min="8459" max="8459" width="7.69140625" style="157" customWidth="1"/>
    <col min="8460" max="8460" width="14.3828125" style="157" customWidth="1"/>
    <col min="8461" max="8461" width="6.3046875" style="157" customWidth="1"/>
    <col min="8462" max="8462" width="9.23046875" style="157"/>
    <col min="8463" max="8463" width="11.53515625" style="157" bestFit="1" customWidth="1"/>
    <col min="8464" max="8704" width="9.23046875" style="157"/>
    <col min="8705" max="8705" width="3.3046875" style="157" customWidth="1"/>
    <col min="8706" max="8710" width="9.23046875" style="157"/>
    <col min="8711" max="8711" width="4.3046875" style="157" customWidth="1"/>
    <col min="8712" max="8712" width="6.3046875" style="157" customWidth="1"/>
    <col min="8713" max="8713" width="8.53515625" style="157" customWidth="1"/>
    <col min="8714" max="8714" width="5.53515625" style="157" customWidth="1"/>
    <col min="8715" max="8715" width="7.69140625" style="157" customWidth="1"/>
    <col min="8716" max="8716" width="14.3828125" style="157" customWidth="1"/>
    <col min="8717" max="8717" width="6.3046875" style="157" customWidth="1"/>
    <col min="8718" max="8718" width="9.23046875" style="157"/>
    <col min="8719" max="8719" width="11.53515625" style="157" bestFit="1" customWidth="1"/>
    <col min="8720" max="8960" width="9.23046875" style="157"/>
    <col min="8961" max="8961" width="3.3046875" style="157" customWidth="1"/>
    <col min="8962" max="8966" width="9.23046875" style="157"/>
    <col min="8967" max="8967" width="4.3046875" style="157" customWidth="1"/>
    <col min="8968" max="8968" width="6.3046875" style="157" customWidth="1"/>
    <col min="8969" max="8969" width="8.53515625" style="157" customWidth="1"/>
    <col min="8970" max="8970" width="5.53515625" style="157" customWidth="1"/>
    <col min="8971" max="8971" width="7.69140625" style="157" customWidth="1"/>
    <col min="8972" max="8972" width="14.3828125" style="157" customWidth="1"/>
    <col min="8973" max="8973" width="6.3046875" style="157" customWidth="1"/>
    <col min="8974" max="8974" width="9.23046875" style="157"/>
    <col min="8975" max="8975" width="11.53515625" style="157" bestFit="1" customWidth="1"/>
    <col min="8976" max="9216" width="9.23046875" style="157"/>
    <col min="9217" max="9217" width="3.3046875" style="157" customWidth="1"/>
    <col min="9218" max="9222" width="9.23046875" style="157"/>
    <col min="9223" max="9223" width="4.3046875" style="157" customWidth="1"/>
    <col min="9224" max="9224" width="6.3046875" style="157" customWidth="1"/>
    <col min="9225" max="9225" width="8.53515625" style="157" customWidth="1"/>
    <col min="9226" max="9226" width="5.53515625" style="157" customWidth="1"/>
    <col min="9227" max="9227" width="7.69140625" style="157" customWidth="1"/>
    <col min="9228" max="9228" width="14.3828125" style="157" customWidth="1"/>
    <col min="9229" max="9229" width="6.3046875" style="157" customWidth="1"/>
    <col min="9230" max="9230" width="9.23046875" style="157"/>
    <col min="9231" max="9231" width="11.53515625" style="157" bestFit="1" customWidth="1"/>
    <col min="9232" max="9472" width="9.23046875" style="157"/>
    <col min="9473" max="9473" width="3.3046875" style="157" customWidth="1"/>
    <col min="9474" max="9478" width="9.23046875" style="157"/>
    <col min="9479" max="9479" width="4.3046875" style="157" customWidth="1"/>
    <col min="9480" max="9480" width="6.3046875" style="157" customWidth="1"/>
    <col min="9481" max="9481" width="8.53515625" style="157" customWidth="1"/>
    <col min="9482" max="9482" width="5.53515625" style="157" customWidth="1"/>
    <col min="9483" max="9483" width="7.69140625" style="157" customWidth="1"/>
    <col min="9484" max="9484" width="14.3828125" style="157" customWidth="1"/>
    <col min="9485" max="9485" width="6.3046875" style="157" customWidth="1"/>
    <col min="9486" max="9486" width="9.23046875" style="157"/>
    <col min="9487" max="9487" width="11.53515625" style="157" bestFit="1" customWidth="1"/>
    <col min="9488" max="9728" width="9.23046875" style="157"/>
    <col min="9729" max="9729" width="3.3046875" style="157" customWidth="1"/>
    <col min="9730" max="9734" width="9.23046875" style="157"/>
    <col min="9735" max="9735" width="4.3046875" style="157" customWidth="1"/>
    <col min="9736" max="9736" width="6.3046875" style="157" customWidth="1"/>
    <col min="9737" max="9737" width="8.53515625" style="157" customWidth="1"/>
    <col min="9738" max="9738" width="5.53515625" style="157" customWidth="1"/>
    <col min="9739" max="9739" width="7.69140625" style="157" customWidth="1"/>
    <col min="9740" max="9740" width="14.3828125" style="157" customWidth="1"/>
    <col min="9741" max="9741" width="6.3046875" style="157" customWidth="1"/>
    <col min="9742" max="9742" width="9.23046875" style="157"/>
    <col min="9743" max="9743" width="11.53515625" style="157" bestFit="1" customWidth="1"/>
    <col min="9744" max="9984" width="9.23046875" style="157"/>
    <col min="9985" max="9985" width="3.3046875" style="157" customWidth="1"/>
    <col min="9986" max="9990" width="9.23046875" style="157"/>
    <col min="9991" max="9991" width="4.3046875" style="157" customWidth="1"/>
    <col min="9992" max="9992" width="6.3046875" style="157" customWidth="1"/>
    <col min="9993" max="9993" width="8.53515625" style="157" customWidth="1"/>
    <col min="9994" max="9994" width="5.53515625" style="157" customWidth="1"/>
    <col min="9995" max="9995" width="7.69140625" style="157" customWidth="1"/>
    <col min="9996" max="9996" width="14.3828125" style="157" customWidth="1"/>
    <col min="9997" max="9997" width="6.3046875" style="157" customWidth="1"/>
    <col min="9998" max="9998" width="9.23046875" style="157"/>
    <col min="9999" max="9999" width="11.53515625" style="157" bestFit="1" customWidth="1"/>
    <col min="10000" max="10240" width="9.23046875" style="157"/>
    <col min="10241" max="10241" width="3.3046875" style="157" customWidth="1"/>
    <col min="10242" max="10246" width="9.23046875" style="157"/>
    <col min="10247" max="10247" width="4.3046875" style="157" customWidth="1"/>
    <col min="10248" max="10248" width="6.3046875" style="157" customWidth="1"/>
    <col min="10249" max="10249" width="8.53515625" style="157" customWidth="1"/>
    <col min="10250" max="10250" width="5.53515625" style="157" customWidth="1"/>
    <col min="10251" max="10251" width="7.69140625" style="157" customWidth="1"/>
    <col min="10252" max="10252" width="14.3828125" style="157" customWidth="1"/>
    <col min="10253" max="10253" width="6.3046875" style="157" customWidth="1"/>
    <col min="10254" max="10254" width="9.23046875" style="157"/>
    <col min="10255" max="10255" width="11.53515625" style="157" bestFit="1" customWidth="1"/>
    <col min="10256" max="10496" width="9.23046875" style="157"/>
    <col min="10497" max="10497" width="3.3046875" style="157" customWidth="1"/>
    <col min="10498" max="10502" width="9.23046875" style="157"/>
    <col min="10503" max="10503" width="4.3046875" style="157" customWidth="1"/>
    <col min="10504" max="10504" width="6.3046875" style="157" customWidth="1"/>
    <col min="10505" max="10505" width="8.53515625" style="157" customWidth="1"/>
    <col min="10506" max="10506" width="5.53515625" style="157" customWidth="1"/>
    <col min="10507" max="10507" width="7.69140625" style="157" customWidth="1"/>
    <col min="10508" max="10508" width="14.3828125" style="157" customWidth="1"/>
    <col min="10509" max="10509" width="6.3046875" style="157" customWidth="1"/>
    <col min="10510" max="10510" width="9.23046875" style="157"/>
    <col min="10511" max="10511" width="11.53515625" style="157" bestFit="1" customWidth="1"/>
    <col min="10512" max="10752" width="9.23046875" style="157"/>
    <col min="10753" max="10753" width="3.3046875" style="157" customWidth="1"/>
    <col min="10754" max="10758" width="9.23046875" style="157"/>
    <col min="10759" max="10759" width="4.3046875" style="157" customWidth="1"/>
    <col min="10760" max="10760" width="6.3046875" style="157" customWidth="1"/>
    <col min="10761" max="10761" width="8.53515625" style="157" customWidth="1"/>
    <col min="10762" max="10762" width="5.53515625" style="157" customWidth="1"/>
    <col min="10763" max="10763" width="7.69140625" style="157" customWidth="1"/>
    <col min="10764" max="10764" width="14.3828125" style="157" customWidth="1"/>
    <col min="10765" max="10765" width="6.3046875" style="157" customWidth="1"/>
    <col min="10766" max="10766" width="9.23046875" style="157"/>
    <col min="10767" max="10767" width="11.53515625" style="157" bestFit="1" customWidth="1"/>
    <col min="10768" max="11008" width="9.23046875" style="157"/>
    <col min="11009" max="11009" width="3.3046875" style="157" customWidth="1"/>
    <col min="11010" max="11014" width="9.23046875" style="157"/>
    <col min="11015" max="11015" width="4.3046875" style="157" customWidth="1"/>
    <col min="11016" max="11016" width="6.3046875" style="157" customWidth="1"/>
    <col min="11017" max="11017" width="8.53515625" style="157" customWidth="1"/>
    <col min="11018" max="11018" width="5.53515625" style="157" customWidth="1"/>
    <col min="11019" max="11019" width="7.69140625" style="157" customWidth="1"/>
    <col min="11020" max="11020" width="14.3828125" style="157" customWidth="1"/>
    <col min="11021" max="11021" width="6.3046875" style="157" customWidth="1"/>
    <col min="11022" max="11022" width="9.23046875" style="157"/>
    <col min="11023" max="11023" width="11.53515625" style="157" bestFit="1" customWidth="1"/>
    <col min="11024" max="11264" width="9.23046875" style="157"/>
    <col min="11265" max="11265" width="3.3046875" style="157" customWidth="1"/>
    <col min="11266" max="11270" width="9.23046875" style="157"/>
    <col min="11271" max="11271" width="4.3046875" style="157" customWidth="1"/>
    <col min="11272" max="11272" width="6.3046875" style="157" customWidth="1"/>
    <col min="11273" max="11273" width="8.53515625" style="157" customWidth="1"/>
    <col min="11274" max="11274" width="5.53515625" style="157" customWidth="1"/>
    <col min="11275" max="11275" width="7.69140625" style="157" customWidth="1"/>
    <col min="11276" max="11276" width="14.3828125" style="157" customWidth="1"/>
    <col min="11277" max="11277" width="6.3046875" style="157" customWidth="1"/>
    <col min="11278" max="11278" width="9.23046875" style="157"/>
    <col min="11279" max="11279" width="11.53515625" style="157" bestFit="1" customWidth="1"/>
    <col min="11280" max="11520" width="9.23046875" style="157"/>
    <col min="11521" max="11521" width="3.3046875" style="157" customWidth="1"/>
    <col min="11522" max="11526" width="9.23046875" style="157"/>
    <col min="11527" max="11527" width="4.3046875" style="157" customWidth="1"/>
    <col min="11528" max="11528" width="6.3046875" style="157" customWidth="1"/>
    <col min="11529" max="11529" width="8.53515625" style="157" customWidth="1"/>
    <col min="11530" max="11530" width="5.53515625" style="157" customWidth="1"/>
    <col min="11531" max="11531" width="7.69140625" style="157" customWidth="1"/>
    <col min="11532" max="11532" width="14.3828125" style="157" customWidth="1"/>
    <col min="11533" max="11533" width="6.3046875" style="157" customWidth="1"/>
    <col min="11534" max="11534" width="9.23046875" style="157"/>
    <col min="11535" max="11535" width="11.53515625" style="157" bestFit="1" customWidth="1"/>
    <col min="11536" max="11776" width="9.23046875" style="157"/>
    <col min="11777" max="11777" width="3.3046875" style="157" customWidth="1"/>
    <col min="11778" max="11782" width="9.23046875" style="157"/>
    <col min="11783" max="11783" width="4.3046875" style="157" customWidth="1"/>
    <col min="11784" max="11784" width="6.3046875" style="157" customWidth="1"/>
    <col min="11785" max="11785" width="8.53515625" style="157" customWidth="1"/>
    <col min="11786" max="11786" width="5.53515625" style="157" customWidth="1"/>
    <col min="11787" max="11787" width="7.69140625" style="157" customWidth="1"/>
    <col min="11788" max="11788" width="14.3828125" style="157" customWidth="1"/>
    <col min="11789" max="11789" width="6.3046875" style="157" customWidth="1"/>
    <col min="11790" max="11790" width="9.23046875" style="157"/>
    <col min="11791" max="11791" width="11.53515625" style="157" bestFit="1" customWidth="1"/>
    <col min="11792" max="12032" width="9.23046875" style="157"/>
    <col min="12033" max="12033" width="3.3046875" style="157" customWidth="1"/>
    <col min="12034" max="12038" width="9.23046875" style="157"/>
    <col min="12039" max="12039" width="4.3046875" style="157" customWidth="1"/>
    <col min="12040" max="12040" width="6.3046875" style="157" customWidth="1"/>
    <col min="12041" max="12041" width="8.53515625" style="157" customWidth="1"/>
    <col min="12042" max="12042" width="5.53515625" style="157" customWidth="1"/>
    <col min="12043" max="12043" width="7.69140625" style="157" customWidth="1"/>
    <col min="12044" max="12044" width="14.3828125" style="157" customWidth="1"/>
    <col min="12045" max="12045" width="6.3046875" style="157" customWidth="1"/>
    <col min="12046" max="12046" width="9.23046875" style="157"/>
    <col min="12047" max="12047" width="11.53515625" style="157" bestFit="1" customWidth="1"/>
    <col min="12048" max="12288" width="9.23046875" style="157"/>
    <col min="12289" max="12289" width="3.3046875" style="157" customWidth="1"/>
    <col min="12290" max="12294" width="9.23046875" style="157"/>
    <col min="12295" max="12295" width="4.3046875" style="157" customWidth="1"/>
    <col min="12296" max="12296" width="6.3046875" style="157" customWidth="1"/>
    <col min="12297" max="12297" width="8.53515625" style="157" customWidth="1"/>
    <col min="12298" max="12298" width="5.53515625" style="157" customWidth="1"/>
    <col min="12299" max="12299" width="7.69140625" style="157" customWidth="1"/>
    <col min="12300" max="12300" width="14.3828125" style="157" customWidth="1"/>
    <col min="12301" max="12301" width="6.3046875" style="157" customWidth="1"/>
    <col min="12302" max="12302" width="9.23046875" style="157"/>
    <col min="12303" max="12303" width="11.53515625" style="157" bestFit="1" customWidth="1"/>
    <col min="12304" max="12544" width="9.23046875" style="157"/>
    <col min="12545" max="12545" width="3.3046875" style="157" customWidth="1"/>
    <col min="12546" max="12550" width="9.23046875" style="157"/>
    <col min="12551" max="12551" width="4.3046875" style="157" customWidth="1"/>
    <col min="12552" max="12552" width="6.3046875" style="157" customWidth="1"/>
    <col min="12553" max="12553" width="8.53515625" style="157" customWidth="1"/>
    <col min="12554" max="12554" width="5.53515625" style="157" customWidth="1"/>
    <col min="12555" max="12555" width="7.69140625" style="157" customWidth="1"/>
    <col min="12556" max="12556" width="14.3828125" style="157" customWidth="1"/>
    <col min="12557" max="12557" width="6.3046875" style="157" customWidth="1"/>
    <col min="12558" max="12558" width="9.23046875" style="157"/>
    <col min="12559" max="12559" width="11.53515625" style="157" bestFit="1" customWidth="1"/>
    <col min="12560" max="12800" width="9.23046875" style="157"/>
    <col min="12801" max="12801" width="3.3046875" style="157" customWidth="1"/>
    <col min="12802" max="12806" width="9.23046875" style="157"/>
    <col min="12807" max="12807" width="4.3046875" style="157" customWidth="1"/>
    <col min="12808" max="12808" width="6.3046875" style="157" customWidth="1"/>
    <col min="12809" max="12809" width="8.53515625" style="157" customWidth="1"/>
    <col min="12810" max="12810" width="5.53515625" style="157" customWidth="1"/>
    <col min="12811" max="12811" width="7.69140625" style="157" customWidth="1"/>
    <col min="12812" max="12812" width="14.3828125" style="157" customWidth="1"/>
    <col min="12813" max="12813" width="6.3046875" style="157" customWidth="1"/>
    <col min="12814" max="12814" width="9.23046875" style="157"/>
    <col min="12815" max="12815" width="11.53515625" style="157" bestFit="1" customWidth="1"/>
    <col min="12816" max="13056" width="9.23046875" style="157"/>
    <col min="13057" max="13057" width="3.3046875" style="157" customWidth="1"/>
    <col min="13058" max="13062" width="9.23046875" style="157"/>
    <col min="13063" max="13063" width="4.3046875" style="157" customWidth="1"/>
    <col min="13064" max="13064" width="6.3046875" style="157" customWidth="1"/>
    <col min="13065" max="13065" width="8.53515625" style="157" customWidth="1"/>
    <col min="13066" max="13066" width="5.53515625" style="157" customWidth="1"/>
    <col min="13067" max="13067" width="7.69140625" style="157" customWidth="1"/>
    <col min="13068" max="13068" width="14.3828125" style="157" customWidth="1"/>
    <col min="13069" max="13069" width="6.3046875" style="157" customWidth="1"/>
    <col min="13070" max="13070" width="9.23046875" style="157"/>
    <col min="13071" max="13071" width="11.53515625" style="157" bestFit="1" customWidth="1"/>
    <col min="13072" max="13312" width="9.23046875" style="157"/>
    <col min="13313" max="13313" width="3.3046875" style="157" customWidth="1"/>
    <col min="13314" max="13318" width="9.23046875" style="157"/>
    <col min="13319" max="13319" width="4.3046875" style="157" customWidth="1"/>
    <col min="13320" max="13320" width="6.3046875" style="157" customWidth="1"/>
    <col min="13321" max="13321" width="8.53515625" style="157" customWidth="1"/>
    <col min="13322" max="13322" width="5.53515625" style="157" customWidth="1"/>
    <col min="13323" max="13323" width="7.69140625" style="157" customWidth="1"/>
    <col min="13324" max="13324" width="14.3828125" style="157" customWidth="1"/>
    <col min="13325" max="13325" width="6.3046875" style="157" customWidth="1"/>
    <col min="13326" max="13326" width="9.23046875" style="157"/>
    <col min="13327" max="13327" width="11.53515625" style="157" bestFit="1" customWidth="1"/>
    <col min="13328" max="13568" width="9.23046875" style="157"/>
    <col min="13569" max="13569" width="3.3046875" style="157" customWidth="1"/>
    <col min="13570" max="13574" width="9.23046875" style="157"/>
    <col min="13575" max="13575" width="4.3046875" style="157" customWidth="1"/>
    <col min="13576" max="13576" width="6.3046875" style="157" customWidth="1"/>
    <col min="13577" max="13577" width="8.53515625" style="157" customWidth="1"/>
    <col min="13578" max="13578" width="5.53515625" style="157" customWidth="1"/>
    <col min="13579" max="13579" width="7.69140625" style="157" customWidth="1"/>
    <col min="13580" max="13580" width="14.3828125" style="157" customWidth="1"/>
    <col min="13581" max="13581" width="6.3046875" style="157" customWidth="1"/>
    <col min="13582" max="13582" width="9.23046875" style="157"/>
    <col min="13583" max="13583" width="11.53515625" style="157" bestFit="1" customWidth="1"/>
    <col min="13584" max="13824" width="9.23046875" style="157"/>
    <col min="13825" max="13825" width="3.3046875" style="157" customWidth="1"/>
    <col min="13826" max="13830" width="9.23046875" style="157"/>
    <col min="13831" max="13831" width="4.3046875" style="157" customWidth="1"/>
    <col min="13832" max="13832" width="6.3046875" style="157" customWidth="1"/>
    <col min="13833" max="13833" width="8.53515625" style="157" customWidth="1"/>
    <col min="13834" max="13834" width="5.53515625" style="157" customWidth="1"/>
    <col min="13835" max="13835" width="7.69140625" style="157" customWidth="1"/>
    <col min="13836" max="13836" width="14.3828125" style="157" customWidth="1"/>
    <col min="13837" max="13837" width="6.3046875" style="157" customWidth="1"/>
    <col min="13838" max="13838" width="9.23046875" style="157"/>
    <col min="13839" max="13839" width="11.53515625" style="157" bestFit="1" customWidth="1"/>
    <col min="13840" max="14080" width="9.23046875" style="157"/>
    <col min="14081" max="14081" width="3.3046875" style="157" customWidth="1"/>
    <col min="14082" max="14086" width="9.23046875" style="157"/>
    <col min="14087" max="14087" width="4.3046875" style="157" customWidth="1"/>
    <col min="14088" max="14088" width="6.3046875" style="157" customWidth="1"/>
    <col min="14089" max="14089" width="8.53515625" style="157" customWidth="1"/>
    <col min="14090" max="14090" width="5.53515625" style="157" customWidth="1"/>
    <col min="14091" max="14091" width="7.69140625" style="157" customWidth="1"/>
    <col min="14092" max="14092" width="14.3828125" style="157" customWidth="1"/>
    <col min="14093" max="14093" width="6.3046875" style="157" customWidth="1"/>
    <col min="14094" max="14094" width="9.23046875" style="157"/>
    <col min="14095" max="14095" width="11.53515625" style="157" bestFit="1" customWidth="1"/>
    <col min="14096" max="14336" width="9.23046875" style="157"/>
    <col min="14337" max="14337" width="3.3046875" style="157" customWidth="1"/>
    <col min="14338" max="14342" width="9.23046875" style="157"/>
    <col min="14343" max="14343" width="4.3046875" style="157" customWidth="1"/>
    <col min="14344" max="14344" width="6.3046875" style="157" customWidth="1"/>
    <col min="14345" max="14345" width="8.53515625" style="157" customWidth="1"/>
    <col min="14346" max="14346" width="5.53515625" style="157" customWidth="1"/>
    <col min="14347" max="14347" width="7.69140625" style="157" customWidth="1"/>
    <col min="14348" max="14348" width="14.3828125" style="157" customWidth="1"/>
    <col min="14349" max="14349" width="6.3046875" style="157" customWidth="1"/>
    <col min="14350" max="14350" width="9.23046875" style="157"/>
    <col min="14351" max="14351" width="11.53515625" style="157" bestFit="1" customWidth="1"/>
    <col min="14352" max="14592" width="9.23046875" style="157"/>
    <col min="14593" max="14593" width="3.3046875" style="157" customWidth="1"/>
    <col min="14594" max="14598" width="9.23046875" style="157"/>
    <col min="14599" max="14599" width="4.3046875" style="157" customWidth="1"/>
    <col min="14600" max="14600" width="6.3046875" style="157" customWidth="1"/>
    <col min="14601" max="14601" width="8.53515625" style="157" customWidth="1"/>
    <col min="14602" max="14602" width="5.53515625" style="157" customWidth="1"/>
    <col min="14603" max="14603" width="7.69140625" style="157" customWidth="1"/>
    <col min="14604" max="14604" width="14.3828125" style="157" customWidth="1"/>
    <col min="14605" max="14605" width="6.3046875" style="157" customWidth="1"/>
    <col min="14606" max="14606" width="9.23046875" style="157"/>
    <col min="14607" max="14607" width="11.53515625" style="157" bestFit="1" customWidth="1"/>
    <col min="14608" max="14848" width="9.23046875" style="157"/>
    <col min="14849" max="14849" width="3.3046875" style="157" customWidth="1"/>
    <col min="14850" max="14854" width="9.23046875" style="157"/>
    <col min="14855" max="14855" width="4.3046875" style="157" customWidth="1"/>
    <col min="14856" max="14856" width="6.3046875" style="157" customWidth="1"/>
    <col min="14857" max="14857" width="8.53515625" style="157" customWidth="1"/>
    <col min="14858" max="14858" width="5.53515625" style="157" customWidth="1"/>
    <col min="14859" max="14859" width="7.69140625" style="157" customWidth="1"/>
    <col min="14860" max="14860" width="14.3828125" style="157" customWidth="1"/>
    <col min="14861" max="14861" width="6.3046875" style="157" customWidth="1"/>
    <col min="14862" max="14862" width="9.23046875" style="157"/>
    <col min="14863" max="14863" width="11.53515625" style="157" bestFit="1" customWidth="1"/>
    <col min="14864" max="15104" width="9.23046875" style="157"/>
    <col min="15105" max="15105" width="3.3046875" style="157" customWidth="1"/>
    <col min="15106" max="15110" width="9.23046875" style="157"/>
    <col min="15111" max="15111" width="4.3046875" style="157" customWidth="1"/>
    <col min="15112" max="15112" width="6.3046875" style="157" customWidth="1"/>
    <col min="15113" max="15113" width="8.53515625" style="157" customWidth="1"/>
    <col min="15114" max="15114" width="5.53515625" style="157" customWidth="1"/>
    <col min="15115" max="15115" width="7.69140625" style="157" customWidth="1"/>
    <col min="15116" max="15116" width="14.3828125" style="157" customWidth="1"/>
    <col min="15117" max="15117" width="6.3046875" style="157" customWidth="1"/>
    <col min="15118" max="15118" width="9.23046875" style="157"/>
    <col min="15119" max="15119" width="11.53515625" style="157" bestFit="1" customWidth="1"/>
    <col min="15120" max="15360" width="9.23046875" style="157"/>
    <col min="15361" max="15361" width="3.3046875" style="157" customWidth="1"/>
    <col min="15362" max="15366" width="9.23046875" style="157"/>
    <col min="15367" max="15367" width="4.3046875" style="157" customWidth="1"/>
    <col min="15368" max="15368" width="6.3046875" style="157" customWidth="1"/>
    <col min="15369" max="15369" width="8.53515625" style="157" customWidth="1"/>
    <col min="15370" max="15370" width="5.53515625" style="157" customWidth="1"/>
    <col min="15371" max="15371" width="7.69140625" style="157" customWidth="1"/>
    <col min="15372" max="15372" width="14.3828125" style="157" customWidth="1"/>
    <col min="15373" max="15373" width="6.3046875" style="157" customWidth="1"/>
    <col min="15374" max="15374" width="9.23046875" style="157"/>
    <col min="15375" max="15375" width="11.53515625" style="157" bestFit="1" customWidth="1"/>
    <col min="15376" max="15616" width="9.23046875" style="157"/>
    <col min="15617" max="15617" width="3.3046875" style="157" customWidth="1"/>
    <col min="15618" max="15622" width="9.23046875" style="157"/>
    <col min="15623" max="15623" width="4.3046875" style="157" customWidth="1"/>
    <col min="15624" max="15624" width="6.3046875" style="157" customWidth="1"/>
    <col min="15625" max="15625" width="8.53515625" style="157" customWidth="1"/>
    <col min="15626" max="15626" width="5.53515625" style="157" customWidth="1"/>
    <col min="15627" max="15627" width="7.69140625" style="157" customWidth="1"/>
    <col min="15628" max="15628" width="14.3828125" style="157" customWidth="1"/>
    <col min="15629" max="15629" width="6.3046875" style="157" customWidth="1"/>
    <col min="15630" max="15630" width="9.23046875" style="157"/>
    <col min="15631" max="15631" width="11.53515625" style="157" bestFit="1" customWidth="1"/>
    <col min="15632" max="15872" width="9.23046875" style="157"/>
    <col min="15873" max="15873" width="3.3046875" style="157" customWidth="1"/>
    <col min="15874" max="15878" width="9.23046875" style="157"/>
    <col min="15879" max="15879" width="4.3046875" style="157" customWidth="1"/>
    <col min="15880" max="15880" width="6.3046875" style="157" customWidth="1"/>
    <col min="15881" max="15881" width="8.53515625" style="157" customWidth="1"/>
    <col min="15882" max="15882" width="5.53515625" style="157" customWidth="1"/>
    <col min="15883" max="15883" width="7.69140625" style="157" customWidth="1"/>
    <col min="15884" max="15884" width="14.3828125" style="157" customWidth="1"/>
    <col min="15885" max="15885" width="6.3046875" style="157" customWidth="1"/>
    <col min="15886" max="15886" width="9.23046875" style="157"/>
    <col min="15887" max="15887" width="11.53515625" style="157" bestFit="1" customWidth="1"/>
    <col min="15888" max="16128" width="9.23046875" style="157"/>
    <col min="16129" max="16129" width="3.3046875" style="157" customWidth="1"/>
    <col min="16130" max="16134" width="9.23046875" style="157"/>
    <col min="16135" max="16135" width="4.3046875" style="157" customWidth="1"/>
    <col min="16136" max="16136" width="6.3046875" style="157" customWidth="1"/>
    <col min="16137" max="16137" width="8.53515625" style="157" customWidth="1"/>
    <col min="16138" max="16138" width="5.53515625" style="157" customWidth="1"/>
    <col min="16139" max="16139" width="7.69140625" style="157" customWidth="1"/>
    <col min="16140" max="16140" width="14.3828125" style="157" customWidth="1"/>
    <col min="16141" max="16141" width="6.3046875" style="157" customWidth="1"/>
    <col min="16142" max="16142" width="9.23046875" style="157"/>
    <col min="16143" max="16143" width="11.53515625" style="157" bestFit="1" customWidth="1"/>
    <col min="16144" max="16384" width="9.23046875" style="157"/>
  </cols>
  <sheetData>
    <row r="1" spans="8:15" ht="11.25" customHeight="1" thickBot="1"/>
    <row r="2" spans="8:15" ht="15" customHeight="1" thickTop="1">
      <c r="H2" s="208" t="s">
        <v>64</v>
      </c>
      <c r="I2" s="209"/>
      <c r="J2" s="209"/>
      <c r="K2" s="209"/>
      <c r="L2" s="210"/>
    </row>
    <row r="3" spans="8:15" ht="21" customHeight="1">
      <c r="H3" s="211"/>
      <c r="I3" s="212"/>
      <c r="J3" s="212"/>
      <c r="K3" s="212"/>
      <c r="L3" s="213"/>
    </row>
    <row r="4" spans="8:15" ht="12" customHeight="1" thickBot="1">
      <c r="H4" s="214"/>
      <c r="I4" s="215"/>
      <c r="J4" s="215"/>
      <c r="K4" s="215"/>
      <c r="L4" s="216"/>
    </row>
    <row r="5" spans="8:15" ht="33" customHeight="1" thickTop="1" thickBot="1">
      <c r="J5" s="158"/>
      <c r="K5" s="158"/>
      <c r="O5" s="159"/>
    </row>
    <row r="6" spans="8:15" ht="17.149999999999999" thickTop="1" thickBot="1">
      <c r="H6" s="162" t="s">
        <v>65</v>
      </c>
      <c r="I6" s="160">
        <v>0.05</v>
      </c>
    </row>
    <row r="7" spans="8:15" ht="18" thickTop="1" thickBot="1">
      <c r="H7" s="163" t="s">
        <v>66</v>
      </c>
      <c r="I7" s="164">
        <f>_xlfn.NORM.S.INV(1-I6/2)</f>
        <v>1.9599639845400536</v>
      </c>
    </row>
    <row r="8" spans="8:15" ht="12.9" thickTop="1"/>
    <row r="20" spans="9:9" ht="19.5" customHeight="1"/>
    <row r="21" spans="9:9" ht="22" customHeight="1"/>
    <row r="22" spans="9:9">
      <c r="I22" s="161"/>
    </row>
  </sheetData>
  <sheetProtection formatCells="0" formatColumns="0" formatRows="0" selectLockedCells="1"/>
  <mergeCells count="1">
    <mergeCell ref="H2:L4"/>
  </mergeCells>
  <pageMargins left="0.78740157499999996" right="0.78740157499999996" top="0.984251969" bottom="0.984251969" header="0.49212598499999999" footer="0.49212598499999999"/>
  <pageSetup paperSize="9" orientation="portrait" horizontalDpi="4294967294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992E1-A625-4981-8770-EA6F32E0B4E5}">
  <sheetPr>
    <pageSetUpPr fitToPage="1"/>
  </sheetPr>
  <dimension ref="A1:Q80"/>
  <sheetViews>
    <sheetView showGridLines="0" showRowColHeaders="0" zoomScale="125" zoomScaleNormal="125" workbookViewId="0">
      <selection activeCell="Q4" sqref="Q4"/>
    </sheetView>
  </sheetViews>
  <sheetFormatPr defaultColWidth="9.15234375" defaultRowHeight="12.45"/>
  <cols>
    <col min="1" max="1" width="2.69140625" style="128" customWidth="1"/>
    <col min="2" max="3" width="7.69140625" style="128" customWidth="1"/>
    <col min="4" max="4" width="8.69140625" style="128" customWidth="1"/>
    <col min="5" max="5" width="6.69140625" style="128" customWidth="1"/>
    <col min="6" max="6" width="7.84375" style="128" customWidth="1"/>
    <col min="7" max="7" width="4.69140625" style="128" customWidth="1"/>
    <col min="8" max="8" width="7.69140625" style="128" customWidth="1"/>
    <col min="9" max="9" width="2.84375" style="128" customWidth="1"/>
    <col min="10" max="10" width="13.3046875" style="128" customWidth="1"/>
    <col min="11" max="11" width="10.3828125" style="128" customWidth="1"/>
    <col min="12" max="12" width="11.69140625" style="128" customWidth="1"/>
    <col min="13" max="13" width="10.3046875" style="128" customWidth="1"/>
    <col min="14" max="14" width="17.3828125" style="128" customWidth="1"/>
    <col min="15" max="15" width="3.3828125" style="128" customWidth="1"/>
    <col min="16" max="16" width="6.3046875" style="128" customWidth="1"/>
    <col min="17" max="16384" width="9.15234375" style="128"/>
  </cols>
  <sheetData>
    <row r="1" spans="1:17" ht="18" customHeight="1"/>
    <row r="2" spans="1:17" ht="18" customHeight="1">
      <c r="A2" s="129"/>
      <c r="G2" s="130" t="s">
        <v>0</v>
      </c>
      <c r="H2" s="131">
        <f>(J2-50)/10</f>
        <v>-0.1</v>
      </c>
      <c r="J2" s="132">
        <v>49</v>
      </c>
      <c r="L2" s="217" t="s">
        <v>54</v>
      </c>
      <c r="M2" s="218"/>
      <c r="N2" s="218"/>
      <c r="O2" s="133" t="s">
        <v>3</v>
      </c>
      <c r="P2" s="134" t="s">
        <v>0</v>
      </c>
    </row>
    <row r="3" spans="1:17" ht="18" customHeight="1">
      <c r="E3" s="135"/>
      <c r="G3" s="130" t="s">
        <v>1</v>
      </c>
      <c r="H3" s="136">
        <f>J3/10</f>
        <v>1</v>
      </c>
      <c r="J3" s="137">
        <v>10</v>
      </c>
      <c r="L3" s="219" t="s">
        <v>55</v>
      </c>
      <c r="M3" s="218"/>
      <c r="N3" s="218"/>
      <c r="O3" s="133" t="s">
        <v>3</v>
      </c>
      <c r="P3" s="138" t="s">
        <v>56</v>
      </c>
    </row>
    <row r="4" spans="1:17" ht="18" customHeight="1"/>
    <row r="5" spans="1:17" ht="18" customHeight="1">
      <c r="B5" s="139" t="s">
        <v>57</v>
      </c>
      <c r="L5" s="140" t="s">
        <v>22</v>
      </c>
      <c r="M5" s="141">
        <f>NORMDIST(H6,H2,H3,FALSE)</f>
        <v>0.39695254747701181</v>
      </c>
      <c r="P5" s="220"/>
    </row>
    <row r="6" spans="1:17" ht="18" customHeight="1">
      <c r="B6" s="221" t="s">
        <v>58</v>
      </c>
      <c r="C6" s="221"/>
      <c r="D6" s="139"/>
      <c r="E6" s="139"/>
      <c r="F6" s="142"/>
      <c r="G6" s="143" t="s">
        <v>59</v>
      </c>
      <c r="H6" s="144">
        <f>(J6-70)/5</f>
        <v>0</v>
      </c>
      <c r="J6" s="145">
        <v>70</v>
      </c>
      <c r="K6" s="146">
        <f>M7-M5</f>
        <v>0.14287528980001718</v>
      </c>
      <c r="P6" s="220"/>
    </row>
    <row r="7" spans="1:17" ht="18" customHeight="1">
      <c r="B7" s="139" t="s">
        <v>60</v>
      </c>
      <c r="C7" s="139"/>
      <c r="D7" s="139"/>
      <c r="E7" s="139"/>
      <c r="F7" s="139"/>
      <c r="G7" s="147"/>
      <c r="H7" s="147"/>
      <c r="L7" s="148" t="s">
        <v>61</v>
      </c>
      <c r="M7" s="149">
        <f>NORMDIST(H6,H2,H3,TRUE)</f>
        <v>0.53982783727702899</v>
      </c>
      <c r="N7" s="222"/>
      <c r="O7" s="222"/>
      <c r="P7" s="222"/>
      <c r="Q7" s="150"/>
    </row>
    <row r="8" spans="1:17" ht="9" customHeight="1"/>
    <row r="9" spans="1:17" ht="18" customHeight="1">
      <c r="B9" s="151" t="s">
        <v>9</v>
      </c>
      <c r="C9" s="152" t="s">
        <v>62</v>
      </c>
      <c r="D9" s="156" t="s">
        <v>63</v>
      </c>
    </row>
    <row r="10" spans="1:17" ht="18" customHeight="1">
      <c r="B10" s="153">
        <v>-7</v>
      </c>
      <c r="C10" s="165">
        <f t="shared" ref="C10:C73" si="0">NORMDIST(B10,$H$2,$H$3,FALSE)</f>
        <v>1.8303322170155714E-11</v>
      </c>
      <c r="D10" s="154">
        <f t="shared" ref="D10:D73" si="1">NORMDIST(B10,$H$2,$H$3,TRUE)</f>
        <v>2.600126965638173E-12</v>
      </c>
    </row>
    <row r="11" spans="1:17" ht="18" customHeight="1">
      <c r="B11" s="153">
        <v>-6.8</v>
      </c>
      <c r="C11" s="165">
        <f t="shared" si="0"/>
        <v>7.1313281239960764E-11</v>
      </c>
      <c r="D11" s="154">
        <f t="shared" si="1"/>
        <v>1.0420976987965154E-11</v>
      </c>
    </row>
    <row r="12" spans="1:17" ht="18" customHeight="1">
      <c r="B12" s="153">
        <v>-6.6</v>
      </c>
      <c r="C12" s="165">
        <f t="shared" si="0"/>
        <v>2.6695566147628519E-10</v>
      </c>
      <c r="D12" s="154">
        <f t="shared" si="1"/>
        <v>4.0160005838590881E-11</v>
      </c>
    </row>
    <row r="13" spans="1:17" ht="18" customHeight="1">
      <c r="B13" s="153">
        <v>-6.4</v>
      </c>
      <c r="C13" s="165">
        <f t="shared" si="0"/>
        <v>9.601433370312266E-10</v>
      </c>
      <c r="D13" s="154">
        <f t="shared" si="1"/>
        <v>1.4882282217622964E-10</v>
      </c>
    </row>
    <row r="14" spans="1:17" ht="18" customHeight="1">
      <c r="B14" s="153">
        <v>-6.2</v>
      </c>
      <c r="C14" s="165">
        <f t="shared" si="0"/>
        <v>3.3178842435472809E-9</v>
      </c>
      <c r="D14" s="154">
        <f t="shared" si="1"/>
        <v>5.3034232629488091E-10</v>
      </c>
    </row>
    <row r="15" spans="1:17" ht="18" customHeight="1">
      <c r="B15" s="153">
        <v>-6</v>
      </c>
      <c r="C15" s="165">
        <f t="shared" si="0"/>
        <v>1.1015763624682308E-8</v>
      </c>
      <c r="D15" s="154">
        <f t="shared" si="1"/>
        <v>1.8175078630994233E-9</v>
      </c>
    </row>
    <row r="16" spans="1:17" ht="18" customHeight="1">
      <c r="B16" s="153">
        <v>-5.8</v>
      </c>
      <c r="C16" s="165">
        <f t="shared" si="0"/>
        <v>3.513955094820434E-8</v>
      </c>
      <c r="D16" s="154">
        <f t="shared" si="1"/>
        <v>5.9903714010635288E-9</v>
      </c>
    </row>
    <row r="17" spans="1:4" ht="18" customHeight="1">
      <c r="B17" s="153">
        <v>-5.6</v>
      </c>
      <c r="C17" s="165">
        <f t="shared" si="0"/>
        <v>1.0769760042543276E-7</v>
      </c>
      <c r="D17" s="154">
        <f t="shared" si="1"/>
        <v>1.8989562465887691E-8</v>
      </c>
    </row>
    <row r="18" spans="1:4" ht="18" customHeight="1">
      <c r="B18" s="153">
        <v>-5.4</v>
      </c>
      <c r="C18" s="165">
        <f t="shared" si="0"/>
        <v>3.1713492167159643E-7</v>
      </c>
      <c r="D18" s="154">
        <f t="shared" si="1"/>
        <v>5.7901340399645582E-8</v>
      </c>
    </row>
    <row r="19" spans="1:4" ht="18" customHeight="1">
      <c r="B19" s="153">
        <v>-5.2</v>
      </c>
      <c r="C19" s="165">
        <f t="shared" si="0"/>
        <v>8.9724351623833067E-7</v>
      </c>
      <c r="D19" s="154">
        <f t="shared" si="1"/>
        <v>1.6982674071475934E-7</v>
      </c>
    </row>
    <row r="20" spans="1:4" ht="18" customHeight="1">
      <c r="B20" s="153">
        <v>-5</v>
      </c>
      <c r="C20" s="165">
        <f t="shared" si="0"/>
        <v>2.4389607458933522E-6</v>
      </c>
      <c r="D20" s="154">
        <f t="shared" si="1"/>
        <v>4.7918327659031834E-7</v>
      </c>
    </row>
    <row r="21" spans="1:4" ht="18" customHeight="1">
      <c r="B21" s="153">
        <v>-4.8</v>
      </c>
      <c r="C21" s="165">
        <f t="shared" si="0"/>
        <v>6.3698251788670899E-6</v>
      </c>
      <c r="D21" s="154">
        <f t="shared" si="1"/>
        <v>1.3008074539172773E-6</v>
      </c>
    </row>
    <row r="22" spans="1:4" ht="18" customHeight="1">
      <c r="B22" s="153">
        <v>-4.5999999999999996</v>
      </c>
      <c r="C22" s="165">
        <f t="shared" si="0"/>
        <v>1.5983741106905475E-5</v>
      </c>
      <c r="D22" s="154">
        <f t="shared" si="1"/>
        <v>3.3976731247300535E-6</v>
      </c>
    </row>
    <row r="23" spans="1:4" ht="18" customHeight="1">
      <c r="B23" s="153">
        <v>-4.4000000000000004</v>
      </c>
      <c r="C23" s="165">
        <f t="shared" si="0"/>
        <v>3.8535196742086994E-5</v>
      </c>
      <c r="D23" s="154">
        <f t="shared" si="1"/>
        <v>8.5399054709917671E-6</v>
      </c>
    </row>
    <row r="24" spans="1:4" ht="18" customHeight="1">
      <c r="B24" s="153">
        <v>-4.2</v>
      </c>
      <c r="C24" s="165">
        <f t="shared" si="0"/>
        <v>8.9261657177132616E-5</v>
      </c>
      <c r="D24" s="154">
        <f t="shared" si="1"/>
        <v>2.0657506912546673E-5</v>
      </c>
    </row>
    <row r="25" spans="1:4" ht="18" customHeight="1">
      <c r="B25" s="153">
        <v>-4</v>
      </c>
      <c r="C25" s="165">
        <f t="shared" si="0"/>
        <v>1.9865547139277272E-4</v>
      </c>
      <c r="D25" s="154">
        <f t="shared" si="1"/>
        <v>4.8096344017602614E-5</v>
      </c>
    </row>
    <row r="26" spans="1:4" ht="18" customHeight="1">
      <c r="B26" s="153">
        <v>-3.8</v>
      </c>
      <c r="C26" s="165">
        <f t="shared" si="0"/>
        <v>4.2478027055075219E-4</v>
      </c>
      <c r="D26" s="154">
        <f t="shared" si="1"/>
        <v>1.0779973347738824E-4</v>
      </c>
    </row>
    <row r="27" spans="1:4" ht="18" customHeight="1">
      <c r="B27" s="153">
        <v>-3.6</v>
      </c>
      <c r="C27" s="165">
        <f t="shared" si="0"/>
        <v>8.7268269504576015E-4</v>
      </c>
      <c r="D27" s="154">
        <f t="shared" si="1"/>
        <v>2.3262907903552504E-4</v>
      </c>
    </row>
    <row r="28" spans="1:4" ht="18" customHeight="1">
      <c r="B28" s="153">
        <v>-3.4</v>
      </c>
      <c r="C28" s="165">
        <f t="shared" si="0"/>
        <v>1.7225689390536812E-3</v>
      </c>
      <c r="D28" s="154">
        <f t="shared" si="1"/>
        <v>4.8342414238377744E-4</v>
      </c>
    </row>
    <row r="29" spans="1:4" ht="18" customHeight="1">
      <c r="A29" s="155"/>
      <c r="B29" s="153">
        <v>-3.2</v>
      </c>
      <c r="C29" s="165">
        <f t="shared" si="0"/>
        <v>3.2668190561999182E-3</v>
      </c>
      <c r="D29" s="154">
        <f t="shared" si="1"/>
        <v>9.676032132183561E-4</v>
      </c>
    </row>
    <row r="30" spans="1:4" ht="18" customHeight="1">
      <c r="B30" s="153">
        <v>-3</v>
      </c>
      <c r="C30" s="165">
        <f t="shared" si="0"/>
        <v>5.9525324197758538E-3</v>
      </c>
      <c r="D30" s="154">
        <f t="shared" si="1"/>
        <v>1.8658133003840378E-3</v>
      </c>
    </row>
    <row r="31" spans="1:4" ht="18" customHeight="1">
      <c r="B31" s="153">
        <v>-2.8</v>
      </c>
      <c r="C31" s="165">
        <f t="shared" si="0"/>
        <v>1.0420934814422605E-2</v>
      </c>
      <c r="D31" s="154">
        <f t="shared" si="1"/>
        <v>3.4669738030406677E-3</v>
      </c>
    </row>
    <row r="32" spans="1:4" ht="18" customHeight="1">
      <c r="B32" s="153">
        <v>-2.6</v>
      </c>
      <c r="C32" s="165">
        <f t="shared" si="0"/>
        <v>1.752830049356854E-2</v>
      </c>
      <c r="D32" s="154">
        <f t="shared" si="1"/>
        <v>6.2096653257761331E-3</v>
      </c>
    </row>
    <row r="33" spans="2:4" ht="18" customHeight="1">
      <c r="B33" s="153">
        <v>-2.4</v>
      </c>
      <c r="C33" s="165">
        <f t="shared" si="0"/>
        <v>2.8327037741601186E-2</v>
      </c>
      <c r="D33" s="154">
        <f t="shared" si="1"/>
        <v>1.0724110021675811E-2</v>
      </c>
    </row>
    <row r="34" spans="2:4" ht="18" customHeight="1">
      <c r="B34" s="153">
        <v>-2.2000000000000002</v>
      </c>
      <c r="C34" s="165">
        <f t="shared" si="0"/>
        <v>4.3983595980427191E-2</v>
      </c>
      <c r="D34" s="154">
        <f t="shared" si="1"/>
        <v>1.7864420562816546E-2</v>
      </c>
    </row>
    <row r="35" spans="2:4" ht="15.45">
      <c r="B35" s="153">
        <v>-2</v>
      </c>
      <c r="C35" s="165">
        <f t="shared" si="0"/>
        <v>6.5615814774676595E-2</v>
      </c>
      <c r="D35" s="154">
        <f t="shared" si="1"/>
        <v>2.87165598160018E-2</v>
      </c>
    </row>
    <row r="36" spans="2:4" ht="15.45">
      <c r="B36" s="153">
        <v>-1.8</v>
      </c>
      <c r="C36" s="165">
        <f t="shared" si="0"/>
        <v>9.4049077376886947E-2</v>
      </c>
      <c r="D36" s="154">
        <f t="shared" si="1"/>
        <v>4.4565462758543041E-2</v>
      </c>
    </row>
    <row r="37" spans="2:4" ht="15.45">
      <c r="B37" s="153">
        <v>-1.6</v>
      </c>
      <c r="C37" s="165">
        <f t="shared" si="0"/>
        <v>0.12951759566589174</v>
      </c>
      <c r="D37" s="154">
        <f t="shared" si="1"/>
        <v>6.6807201268858057E-2</v>
      </c>
    </row>
    <row r="38" spans="2:4" ht="15.45">
      <c r="B38" s="153">
        <v>-1.4</v>
      </c>
      <c r="C38" s="165">
        <f t="shared" si="0"/>
        <v>0.17136859204780741</v>
      </c>
      <c r="D38" s="154">
        <f t="shared" si="1"/>
        <v>9.6800484585610344E-2</v>
      </c>
    </row>
    <row r="39" spans="2:4" ht="15.45">
      <c r="B39" s="153">
        <v>-1.2</v>
      </c>
      <c r="C39" s="165">
        <f t="shared" si="0"/>
        <v>0.21785217703255058</v>
      </c>
      <c r="D39" s="154">
        <f t="shared" si="1"/>
        <v>0.13566606094638267</v>
      </c>
    </row>
    <row r="40" spans="2:4" ht="15.45">
      <c r="B40" s="153">
        <v>-1</v>
      </c>
      <c r="C40" s="165">
        <f t="shared" si="0"/>
        <v>0.26608524989875482</v>
      </c>
      <c r="D40" s="154">
        <f t="shared" si="1"/>
        <v>0.1840601253467595</v>
      </c>
    </row>
    <row r="41" spans="2:4" ht="15.45">
      <c r="B41" s="153">
        <v>-0.8</v>
      </c>
      <c r="C41" s="165">
        <f t="shared" si="0"/>
        <v>0.31225393336676127</v>
      </c>
      <c r="D41" s="154">
        <f t="shared" si="1"/>
        <v>0.24196365222307298</v>
      </c>
    </row>
    <row r="42" spans="2:4" ht="15.45">
      <c r="B42" s="153">
        <v>-0.6</v>
      </c>
      <c r="C42" s="165">
        <f t="shared" si="0"/>
        <v>0.35206532676429952</v>
      </c>
      <c r="D42" s="154">
        <f t="shared" si="1"/>
        <v>0.30853753872598688</v>
      </c>
    </row>
    <row r="43" spans="2:4" ht="15.45">
      <c r="B43" s="153">
        <v>-0.4</v>
      </c>
      <c r="C43" s="165">
        <f t="shared" si="0"/>
        <v>0.38138781546052408</v>
      </c>
      <c r="D43" s="154">
        <f t="shared" si="1"/>
        <v>0.38208857781104733</v>
      </c>
    </row>
    <row r="44" spans="2:4" ht="15.45">
      <c r="B44" s="153">
        <v>-0.2</v>
      </c>
      <c r="C44" s="165">
        <f t="shared" si="0"/>
        <v>0.39695254747701181</v>
      </c>
      <c r="D44" s="154">
        <f t="shared" si="1"/>
        <v>0.46017216272297101</v>
      </c>
    </row>
    <row r="45" spans="2:4" ht="15.45">
      <c r="B45" s="153">
        <v>0</v>
      </c>
      <c r="C45" s="165">
        <f t="shared" si="0"/>
        <v>0.39695254747701181</v>
      </c>
      <c r="D45" s="154">
        <f t="shared" si="1"/>
        <v>0.53982783727702899</v>
      </c>
    </row>
    <row r="46" spans="2:4" ht="15.45">
      <c r="B46" s="153">
        <v>0.2</v>
      </c>
      <c r="C46" s="165">
        <f t="shared" si="0"/>
        <v>0.38138781546052408</v>
      </c>
      <c r="D46" s="154">
        <f t="shared" si="1"/>
        <v>0.61791142218895267</v>
      </c>
    </row>
    <row r="47" spans="2:4" ht="15.45">
      <c r="B47" s="153">
        <v>0.4</v>
      </c>
      <c r="C47" s="165">
        <f t="shared" si="0"/>
        <v>0.35206532676429952</v>
      </c>
      <c r="D47" s="154">
        <f t="shared" si="1"/>
        <v>0.69146246127401312</v>
      </c>
    </row>
    <row r="48" spans="2:4" ht="15.45">
      <c r="B48" s="153">
        <v>0.6</v>
      </c>
      <c r="C48" s="165">
        <f t="shared" si="0"/>
        <v>0.31225393336676127</v>
      </c>
      <c r="D48" s="154">
        <f t="shared" si="1"/>
        <v>0.75803634777692697</v>
      </c>
    </row>
    <row r="49" spans="2:4" ht="15.45">
      <c r="B49" s="153">
        <v>0.8</v>
      </c>
      <c r="C49" s="165">
        <f t="shared" si="0"/>
        <v>0.26608524989875482</v>
      </c>
      <c r="D49" s="154">
        <f t="shared" si="1"/>
        <v>0.81593987465324047</v>
      </c>
    </row>
    <row r="50" spans="2:4" ht="15.45">
      <c r="B50" s="153">
        <v>1</v>
      </c>
      <c r="C50" s="165">
        <f t="shared" si="0"/>
        <v>0.21785217703255053</v>
      </c>
      <c r="D50" s="154">
        <f t="shared" si="1"/>
        <v>0.86433393905361733</v>
      </c>
    </row>
    <row r="51" spans="2:4" ht="15.45">
      <c r="B51" s="153">
        <v>1.2</v>
      </c>
      <c r="C51" s="165">
        <f t="shared" si="0"/>
        <v>0.17136859204780736</v>
      </c>
      <c r="D51" s="154">
        <f t="shared" si="1"/>
        <v>0.9031995154143897</v>
      </c>
    </row>
    <row r="52" spans="2:4" ht="15.45">
      <c r="B52" s="153">
        <v>1.4</v>
      </c>
      <c r="C52" s="165">
        <f t="shared" si="0"/>
        <v>0.12951759566589174</v>
      </c>
      <c r="D52" s="154">
        <f t="shared" si="1"/>
        <v>0.93319279873114191</v>
      </c>
    </row>
    <row r="53" spans="2:4" ht="15.45">
      <c r="B53" s="153">
        <v>1.6</v>
      </c>
      <c r="C53" s="165">
        <f t="shared" si="0"/>
        <v>9.4049077376886905E-2</v>
      </c>
      <c r="D53" s="154">
        <f t="shared" si="1"/>
        <v>0.95543453724145699</v>
      </c>
    </row>
    <row r="54" spans="2:4" ht="15.45">
      <c r="B54" s="153">
        <v>1.8</v>
      </c>
      <c r="C54" s="165">
        <f t="shared" si="0"/>
        <v>6.5615814774676581E-2</v>
      </c>
      <c r="D54" s="154">
        <f t="shared" si="1"/>
        <v>0.97128344018399826</v>
      </c>
    </row>
    <row r="55" spans="2:4" ht="15.45">
      <c r="B55" s="153">
        <v>2</v>
      </c>
      <c r="C55" s="165">
        <f t="shared" si="0"/>
        <v>4.3983595980427191E-2</v>
      </c>
      <c r="D55" s="154">
        <f t="shared" si="1"/>
        <v>0.98213557943718344</v>
      </c>
    </row>
    <row r="56" spans="2:4" ht="15.45">
      <c r="B56" s="153">
        <v>2.2000000000000002</v>
      </c>
      <c r="C56" s="165">
        <f t="shared" si="0"/>
        <v>2.8327037741601158E-2</v>
      </c>
      <c r="D56" s="154">
        <f t="shared" si="1"/>
        <v>0.98927588997832416</v>
      </c>
    </row>
    <row r="57" spans="2:4" ht="15.45">
      <c r="B57" s="153">
        <v>2.4</v>
      </c>
      <c r="C57" s="165">
        <f t="shared" si="0"/>
        <v>1.752830049356854E-2</v>
      </c>
      <c r="D57" s="154">
        <f t="shared" si="1"/>
        <v>0.99379033467422384</v>
      </c>
    </row>
    <row r="58" spans="2:4" ht="15.45">
      <c r="B58" s="153">
        <v>2.6</v>
      </c>
      <c r="C58" s="165">
        <f t="shared" si="0"/>
        <v>1.0420934814422592E-2</v>
      </c>
      <c r="D58" s="154">
        <f t="shared" si="1"/>
        <v>0.99653302619695938</v>
      </c>
    </row>
    <row r="59" spans="2:4" ht="15.45">
      <c r="B59" s="153">
        <v>2.8</v>
      </c>
      <c r="C59" s="165">
        <f t="shared" si="0"/>
        <v>5.9525324197758538E-3</v>
      </c>
      <c r="D59" s="154">
        <f t="shared" si="1"/>
        <v>0.99813418669961596</v>
      </c>
    </row>
    <row r="60" spans="2:4" ht="15.45">
      <c r="B60" s="153">
        <v>3</v>
      </c>
      <c r="C60" s="165">
        <f t="shared" si="0"/>
        <v>3.2668190561999182E-3</v>
      </c>
      <c r="D60" s="154">
        <f t="shared" si="1"/>
        <v>0.99903239678678168</v>
      </c>
    </row>
    <row r="61" spans="2:4" ht="15.45">
      <c r="B61" s="153">
        <v>3.2</v>
      </c>
      <c r="C61" s="165">
        <f t="shared" si="0"/>
        <v>1.7225689390536784E-3</v>
      </c>
      <c r="D61" s="154">
        <f t="shared" si="1"/>
        <v>0.99951657585761622</v>
      </c>
    </row>
    <row r="62" spans="2:4" ht="15.45">
      <c r="B62" s="153">
        <v>3.4</v>
      </c>
      <c r="C62" s="165">
        <f t="shared" si="0"/>
        <v>8.7268269504576015E-4</v>
      </c>
      <c r="D62" s="154">
        <f t="shared" si="1"/>
        <v>0.99976737092096446</v>
      </c>
    </row>
    <row r="63" spans="2:4" ht="15.45">
      <c r="B63" s="153">
        <v>3.6</v>
      </c>
      <c r="C63" s="165">
        <f t="shared" si="0"/>
        <v>4.2478027055075143E-4</v>
      </c>
      <c r="D63" s="154">
        <f t="shared" si="1"/>
        <v>0.99989220026652259</v>
      </c>
    </row>
    <row r="64" spans="2:4" ht="15.45">
      <c r="B64" s="153">
        <v>3.8</v>
      </c>
      <c r="C64" s="165">
        <f t="shared" si="0"/>
        <v>1.9865547139277272E-4</v>
      </c>
      <c r="D64" s="154">
        <f t="shared" si="1"/>
        <v>0.99995190365598241</v>
      </c>
    </row>
    <row r="65" spans="2:4" ht="15.45">
      <c r="B65" s="153">
        <v>4</v>
      </c>
      <c r="C65" s="165">
        <f t="shared" si="0"/>
        <v>8.9261657177132928E-5</v>
      </c>
      <c r="D65" s="154">
        <f t="shared" si="1"/>
        <v>0.99997934249308751</v>
      </c>
    </row>
    <row r="66" spans="2:4" ht="15.45">
      <c r="B66" s="153">
        <v>4.2</v>
      </c>
      <c r="C66" s="165">
        <f t="shared" si="0"/>
        <v>3.8535196742087129E-5</v>
      </c>
      <c r="D66" s="154">
        <f t="shared" si="1"/>
        <v>0.99999146009452899</v>
      </c>
    </row>
    <row r="67" spans="2:4" ht="15.45">
      <c r="B67" s="153">
        <v>4.4000000000000004</v>
      </c>
      <c r="C67" s="165">
        <f t="shared" si="0"/>
        <v>1.5983741106905475E-5</v>
      </c>
      <c r="D67" s="154">
        <f t="shared" si="1"/>
        <v>0.99999660232687526</v>
      </c>
    </row>
    <row r="68" spans="2:4" ht="15.45">
      <c r="B68" s="153">
        <v>4.5999999999999996</v>
      </c>
      <c r="C68" s="165">
        <f t="shared" si="0"/>
        <v>6.3698251788671238E-6</v>
      </c>
      <c r="D68" s="154">
        <f t="shared" si="1"/>
        <v>0.99999869919254614</v>
      </c>
    </row>
    <row r="69" spans="2:4" ht="15.45">
      <c r="B69" s="153">
        <v>4.8</v>
      </c>
      <c r="C69" s="165">
        <f t="shared" si="0"/>
        <v>2.4389607458933653E-6</v>
      </c>
      <c r="D69" s="154">
        <f t="shared" si="1"/>
        <v>0.99999952081672339</v>
      </c>
    </row>
    <row r="70" spans="2:4" ht="15.45">
      <c r="B70" s="153">
        <v>5</v>
      </c>
      <c r="C70" s="165">
        <f t="shared" si="0"/>
        <v>8.9724351623833374E-7</v>
      </c>
      <c r="D70" s="154">
        <f t="shared" si="1"/>
        <v>0.99999983017325933</v>
      </c>
    </row>
    <row r="71" spans="2:4" ht="15.45">
      <c r="B71" s="153">
        <v>5.2</v>
      </c>
      <c r="C71" s="165">
        <f t="shared" si="0"/>
        <v>3.1713492167159759E-7</v>
      </c>
      <c r="D71" s="154">
        <f t="shared" si="1"/>
        <v>0.99999994209865961</v>
      </c>
    </row>
    <row r="72" spans="2:4" ht="15.45">
      <c r="B72" s="153">
        <v>5.4</v>
      </c>
      <c r="C72" s="165">
        <f t="shared" si="0"/>
        <v>1.0769760042543276E-7</v>
      </c>
      <c r="D72" s="154">
        <f t="shared" si="1"/>
        <v>0.99999998101043752</v>
      </c>
    </row>
    <row r="73" spans="2:4" ht="15.45">
      <c r="B73" s="153">
        <v>5.6</v>
      </c>
      <c r="C73" s="165">
        <f t="shared" si="0"/>
        <v>3.5139550948204466E-8</v>
      </c>
      <c r="D73" s="154">
        <f t="shared" si="1"/>
        <v>0.99999999400962858</v>
      </c>
    </row>
    <row r="74" spans="2:4" ht="15.45">
      <c r="B74" s="153">
        <v>5.8</v>
      </c>
      <c r="C74" s="165">
        <f t="shared" ref="C74:C80" si="2">NORMDIST(B74,$H$2,$H$3,FALSE)</f>
        <v>1.1015763624682348E-8</v>
      </c>
      <c r="D74" s="154">
        <f t="shared" ref="D74:D80" si="3">NORMDIST(B74,$H$2,$H$3,TRUE)</f>
        <v>0.99999999818249219</v>
      </c>
    </row>
    <row r="75" spans="2:4" ht="15.45">
      <c r="B75" s="153">
        <v>6</v>
      </c>
      <c r="C75" s="165">
        <f t="shared" si="2"/>
        <v>3.3178842435473049E-9</v>
      </c>
      <c r="D75" s="154">
        <f t="shared" si="3"/>
        <v>0.99999999946965767</v>
      </c>
    </row>
    <row r="76" spans="2:4" ht="15.45">
      <c r="B76" s="153">
        <v>6.2</v>
      </c>
      <c r="C76" s="165">
        <f t="shared" si="2"/>
        <v>9.6014333703123363E-10</v>
      </c>
      <c r="D76" s="154">
        <f t="shared" si="3"/>
        <v>0.99999999985117716</v>
      </c>
    </row>
    <row r="77" spans="2:4" ht="15.45">
      <c r="B77" s="153">
        <v>6.4</v>
      </c>
      <c r="C77" s="165">
        <f t="shared" si="2"/>
        <v>2.6695566147628519E-10</v>
      </c>
      <c r="D77" s="154">
        <f t="shared" si="3"/>
        <v>0.99999999995984001</v>
      </c>
    </row>
    <row r="78" spans="2:4" ht="15.45">
      <c r="B78" s="153">
        <v>6.6</v>
      </c>
      <c r="C78" s="165">
        <f t="shared" si="2"/>
        <v>7.1313281239961009E-11</v>
      </c>
      <c r="D78" s="154">
        <f t="shared" si="3"/>
        <v>0.999999999989579</v>
      </c>
    </row>
    <row r="79" spans="2:4" ht="15.45">
      <c r="B79" s="153">
        <v>6.8</v>
      </c>
      <c r="C79" s="165">
        <f t="shared" si="2"/>
        <v>1.8303322170155846E-11</v>
      </c>
      <c r="D79" s="154">
        <f t="shared" si="3"/>
        <v>0.99999999999739986</v>
      </c>
    </row>
    <row r="80" spans="2:4" ht="15.45">
      <c r="B80" s="153">
        <v>7</v>
      </c>
      <c r="C80" s="165">
        <f t="shared" si="2"/>
        <v>4.5135436772055174E-12</v>
      </c>
      <c r="D80" s="154">
        <f t="shared" si="3"/>
        <v>0.99999999999937617</v>
      </c>
    </row>
  </sheetData>
  <mergeCells count="5">
    <mergeCell ref="L2:N2"/>
    <mergeCell ref="L3:N3"/>
    <mergeCell ref="P5:P6"/>
    <mergeCell ref="B6:C6"/>
    <mergeCell ref="N7:P7"/>
  </mergeCells>
  <conditionalFormatting sqref="B10:B80">
    <cfRule type="cellIs" dxfId="6" priority="1" stopIfTrue="1" operator="equal">
      <formula>$H$6</formula>
    </cfRule>
  </conditionalFormatting>
  <pageMargins left="0.78740157480314965" right="0.78740157480314965" top="0.98425196850393704" bottom="0.98425196850393704" header="0.51181102362204722" footer="0.51181102362204722"/>
  <pageSetup paperSize="9" scale="94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23907" r:id="rId4">
          <objectPr defaultSize="0" autoPict="0" r:id="rId5">
            <anchor>
              <from>
                <xdr:col>1</xdr:col>
                <xdr:colOff>59871</xdr:colOff>
                <xdr:row>0</xdr:row>
                <xdr:rowOff>97971</xdr:rowOff>
              </from>
              <to>
                <xdr:col>5</xdr:col>
                <xdr:colOff>244929</xdr:colOff>
                <xdr:row>3</xdr:row>
                <xdr:rowOff>125186</xdr:rowOff>
              </to>
            </anchor>
          </objectPr>
        </oleObject>
      </mc:Choice>
      <mc:Fallback>
        <oleObject progId="Equation.3" shapeId="12390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5" r:id="rId6" name="Scroll Bar 1">
              <controlPr defaultSize="0" autoPict="0">
                <anchor>
                  <from>
                    <xdr:col>9</xdr:col>
                    <xdr:colOff>304800</xdr:colOff>
                    <xdr:row>1</xdr:row>
                    <xdr:rowOff>10886</xdr:rowOff>
                  </from>
                  <to>
                    <xdr:col>10</xdr:col>
                    <xdr:colOff>582386</xdr:colOff>
                    <xdr:row>1</xdr:row>
                    <xdr:rowOff>201386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6" r:id="rId7" name="Scroll Bar 2">
              <controlPr defaultSize="0" autoPict="0">
                <anchor>
                  <from>
                    <xdr:col>9</xdr:col>
                    <xdr:colOff>304800</xdr:colOff>
                    <xdr:row>2</xdr:row>
                    <xdr:rowOff>16329</xdr:rowOff>
                  </from>
                  <to>
                    <xdr:col>10</xdr:col>
                    <xdr:colOff>582386</xdr:colOff>
                    <xdr:row>2</xdr:row>
                    <xdr:rowOff>212271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8" r:id="rId8" name="Scroll Bar 4">
              <controlPr defaultSize="0" autoPict="0">
                <anchor>
                  <from>
                    <xdr:col>9</xdr:col>
                    <xdr:colOff>304800</xdr:colOff>
                    <xdr:row>5</xdr:row>
                    <xdr:rowOff>10886</xdr:rowOff>
                  </from>
                  <to>
                    <xdr:col>10</xdr:col>
                    <xdr:colOff>582386</xdr:colOff>
                    <xdr:row>5</xdr:row>
                    <xdr:rowOff>201386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AA52"/>
  <sheetViews>
    <sheetView zoomScaleNormal="100" workbookViewId="0">
      <selection activeCell="E8" sqref="E8"/>
    </sheetView>
  </sheetViews>
  <sheetFormatPr defaultColWidth="9.15234375" defaultRowHeight="12.45"/>
  <cols>
    <col min="1" max="1" width="2" style="19" customWidth="1"/>
    <col min="2" max="2" width="3.15234375" style="19" customWidth="1"/>
    <col min="3" max="3" width="4.3046875" style="19" customWidth="1"/>
    <col min="4" max="9" width="8.69140625" style="19" customWidth="1"/>
    <col min="10" max="11" width="9.3046875" style="19" customWidth="1"/>
    <col min="12" max="13" width="8.69140625" style="19" customWidth="1"/>
    <col min="14" max="14" width="6.69140625" style="19" customWidth="1"/>
    <col min="15" max="15" width="3.84375" style="19" customWidth="1"/>
    <col min="16" max="16" width="5.3828125" style="19" customWidth="1"/>
    <col min="17" max="17" width="8.3046875" style="19" customWidth="1"/>
    <col min="18" max="18" width="5.15234375" style="19" customWidth="1"/>
    <col min="19" max="19" width="2.53515625" style="19" customWidth="1"/>
    <col min="20" max="20" width="7.84375" style="19" customWidth="1"/>
    <col min="21" max="16384" width="9.15234375" style="19"/>
  </cols>
  <sheetData>
    <row r="1" spans="2:27" s="61" customFormat="1" ht="25.5" customHeight="1" thickTop="1" thickBot="1">
      <c r="B1" s="60" t="s">
        <v>6</v>
      </c>
    </row>
    <row r="2" spans="2:27" s="17" customFormat="1" ht="12.75" customHeight="1" thickTop="1">
      <c r="M2" s="19"/>
      <c r="N2" s="19"/>
      <c r="O2" s="19"/>
      <c r="P2" s="19"/>
    </row>
    <row r="3" spans="2:27" s="17" customFormat="1" ht="15" customHeight="1">
      <c r="D3" s="223" t="s">
        <v>51</v>
      </c>
      <c r="E3" s="224"/>
      <c r="F3" s="31"/>
      <c r="G3" s="32"/>
      <c r="H3" s="32"/>
      <c r="I3" s="32"/>
      <c r="J3" s="225" t="s">
        <v>33</v>
      </c>
      <c r="K3" s="225"/>
      <c r="L3" s="33"/>
      <c r="M3" s="32"/>
      <c r="N3" s="19"/>
      <c r="S3" s="19"/>
      <c r="T3" s="19"/>
      <c r="U3" s="19"/>
      <c r="V3" s="19"/>
      <c r="W3" s="19"/>
      <c r="X3" s="19"/>
      <c r="Y3" s="19"/>
      <c r="Z3" s="19"/>
      <c r="AA3" s="19"/>
    </row>
    <row r="4" spans="2:27" s="17" customFormat="1" ht="5.15" customHeight="1" thickBot="1">
      <c r="F4" s="32"/>
      <c r="G4" s="32"/>
      <c r="H4" s="32"/>
      <c r="I4" s="32"/>
      <c r="L4" s="32"/>
      <c r="M4" s="32"/>
      <c r="N4" s="19"/>
      <c r="V4" s="19"/>
      <c r="W4" s="19"/>
      <c r="X4" s="19"/>
      <c r="Y4" s="19"/>
      <c r="Z4" s="19"/>
      <c r="AA4" s="19"/>
    </row>
    <row r="5" spans="2:27" ht="15" customHeight="1" thickTop="1">
      <c r="C5" s="17"/>
      <c r="D5" s="115" t="s">
        <v>0</v>
      </c>
      <c r="E5" s="125">
        <f>(F5-100)/50</f>
        <v>1.64</v>
      </c>
      <c r="F5" s="21">
        <v>182</v>
      </c>
      <c r="J5" s="118" t="s">
        <v>53</v>
      </c>
      <c r="K5" s="120">
        <f>(E8-E5)/E6</f>
        <v>0.52093023255813953</v>
      </c>
      <c r="L5" s="34" t="s">
        <v>34</v>
      </c>
    </row>
    <row r="6" spans="2:27" ht="15" customHeight="1" thickBot="1">
      <c r="C6" s="17"/>
      <c r="D6" s="116" t="s">
        <v>1</v>
      </c>
      <c r="E6" s="126">
        <f>F6/20</f>
        <v>2.15</v>
      </c>
      <c r="F6" s="43">
        <v>43</v>
      </c>
      <c r="G6" s="32"/>
      <c r="H6" s="32"/>
      <c r="J6" s="119" t="s">
        <v>53</v>
      </c>
      <c r="K6" s="121">
        <f>ROUND(K5,2)</f>
        <v>0.52</v>
      </c>
      <c r="L6" s="34" t="s">
        <v>31</v>
      </c>
    </row>
    <row r="7" spans="2:27" ht="6" customHeight="1" thickTop="1" thickBot="1">
      <c r="D7" s="83"/>
      <c r="E7" s="124"/>
      <c r="F7" s="32"/>
      <c r="G7" s="32"/>
      <c r="H7" s="32"/>
      <c r="J7" s="97"/>
      <c r="K7" s="122"/>
    </row>
    <row r="8" spans="2:27" ht="18" customHeight="1" thickTop="1">
      <c r="D8" s="117" t="s">
        <v>52</v>
      </c>
      <c r="E8" s="127">
        <f>F8/100</f>
        <v>2.76</v>
      </c>
      <c r="F8" s="43">
        <v>276</v>
      </c>
      <c r="G8" s="32"/>
      <c r="H8" s="32"/>
      <c r="J8" s="52" t="s">
        <v>32</v>
      </c>
      <c r="K8" s="123">
        <f>NORMSDIST(ROUND(K5,2))</f>
        <v>0.69846821245303381</v>
      </c>
      <c r="L8" s="53">
        <f>K8</f>
        <v>0.69846821245303381</v>
      </c>
    </row>
    <row r="9" spans="2:27" ht="6" customHeight="1">
      <c r="D9" s="44"/>
      <c r="E9" s="45"/>
      <c r="F9" s="43"/>
      <c r="G9" s="32"/>
      <c r="H9" s="32"/>
      <c r="J9" s="57"/>
      <c r="K9" s="58"/>
      <c r="L9" s="59"/>
    </row>
    <row r="10" spans="2:27" ht="16.5" customHeight="1">
      <c r="C10" s="46">
        <f>INT(K6)+(TRUNC(K6*10,0)-10*INT(K6))/10</f>
        <v>0.5</v>
      </c>
      <c r="D10" s="48" t="str">
        <f t="shared" ref="D10:J10" si="0">IF(D11=$B$11,CHAR(223)," ")</f>
        <v xml:space="preserve"> </v>
      </c>
      <c r="E10" s="40" t="str">
        <f t="shared" si="0"/>
        <v xml:space="preserve"> </v>
      </c>
      <c r="F10" s="39" t="str">
        <f t="shared" si="0"/>
        <v>ß</v>
      </c>
      <c r="G10" s="39" t="str">
        <f t="shared" si="0"/>
        <v xml:space="preserve"> </v>
      </c>
      <c r="H10" s="39" t="str">
        <f t="shared" si="0"/>
        <v xml:space="preserve"> </v>
      </c>
      <c r="I10" s="56" t="str">
        <f t="shared" si="0"/>
        <v xml:space="preserve"> </v>
      </c>
      <c r="J10" s="39" t="str">
        <f t="shared" si="0"/>
        <v xml:space="preserve"> </v>
      </c>
      <c r="K10" s="41" t="str">
        <f>IF(K11=TRUNC($B$11),CHAR(223)," ")</f>
        <v xml:space="preserve"> </v>
      </c>
      <c r="L10" s="39" t="str">
        <f>IF(L11=$B$11,CHAR(223)," ")</f>
        <v xml:space="preserve"> </v>
      </c>
      <c r="M10" s="39" t="str">
        <f>IF(M11=$B$11,CHAR(223)," ")</f>
        <v xml:space="preserve"> </v>
      </c>
      <c r="N10" s="35"/>
      <c r="O10" s="35"/>
    </row>
    <row r="11" spans="2:27" ht="15">
      <c r="B11" s="47">
        <f>ROUND(((ROUND(K6,2)-C10)*100),0)</f>
        <v>2</v>
      </c>
      <c r="C11" s="42" t="s">
        <v>13</v>
      </c>
      <c r="D11" s="36">
        <v>0</v>
      </c>
      <c r="E11" s="37">
        <v>1</v>
      </c>
      <c r="F11" s="37">
        <v>2</v>
      </c>
      <c r="G11" s="36">
        <v>3</v>
      </c>
      <c r="H11" s="36">
        <v>4</v>
      </c>
      <c r="I11" s="36">
        <v>5</v>
      </c>
      <c r="J11" s="36">
        <v>6</v>
      </c>
      <c r="K11" s="36">
        <v>7</v>
      </c>
      <c r="L11" s="36">
        <v>8</v>
      </c>
      <c r="M11" s="36">
        <v>9</v>
      </c>
    </row>
    <row r="12" spans="2:27">
      <c r="B12" s="38" t="str">
        <f t="shared" ref="B12:B52" si="1">IF(C12=$C$10,CHAR(222)," ")</f>
        <v xml:space="preserve"> </v>
      </c>
      <c r="C12" s="54">
        <v>0</v>
      </c>
      <c r="D12" s="55">
        <f t="shared" ref="D12:D35" si="2">NORMSDIST($C12+D$11/100)</f>
        <v>0.5</v>
      </c>
      <c r="E12" s="55">
        <f t="shared" ref="E12:M18" si="3">NORMSDIST($C12+E$11/100)</f>
        <v>0.5039893563146316</v>
      </c>
      <c r="F12" s="55">
        <f t="shared" si="3"/>
        <v>0.50797831371690205</v>
      </c>
      <c r="G12" s="55">
        <v>0</v>
      </c>
      <c r="H12" s="55">
        <f t="shared" si="3"/>
        <v>0.51595343685283068</v>
      </c>
      <c r="I12" s="55">
        <f t="shared" si="3"/>
        <v>0.51993880583837249</v>
      </c>
      <c r="J12" s="55">
        <f t="shared" si="3"/>
        <v>0.52392218265410684</v>
      </c>
      <c r="K12" s="55">
        <f t="shared" si="3"/>
        <v>0.52790317018052113</v>
      </c>
      <c r="L12" s="55">
        <f t="shared" si="3"/>
        <v>0.53188137201398744</v>
      </c>
      <c r="M12" s="55">
        <f t="shared" si="3"/>
        <v>0.53585639258517204</v>
      </c>
    </row>
    <row r="13" spans="2:27">
      <c r="B13" s="38" t="str">
        <f t="shared" si="1"/>
        <v xml:space="preserve"> </v>
      </c>
      <c r="C13" s="54">
        <v>0.1</v>
      </c>
      <c r="D13" s="55">
        <f t="shared" si="2"/>
        <v>0.53982783727702899</v>
      </c>
      <c r="E13" s="55">
        <f t="shared" si="3"/>
        <v>0.54379531254231672</v>
      </c>
      <c r="F13" s="55">
        <f t="shared" si="3"/>
        <v>0.54775842602058389</v>
      </c>
      <c r="G13" s="55">
        <f t="shared" si="3"/>
        <v>0.55171678665456114</v>
      </c>
      <c r="H13" s="55">
        <f t="shared" si="3"/>
        <v>0.55567000480590645</v>
      </c>
      <c r="I13" s="55">
        <f t="shared" si="3"/>
        <v>0.5596176923702425</v>
      </c>
      <c r="J13" s="55">
        <f t="shared" si="3"/>
        <v>0.56355946289143288</v>
      </c>
      <c r="K13" s="55">
        <f t="shared" si="3"/>
        <v>0.56749493167503839</v>
      </c>
      <c r="L13" s="55">
        <f t="shared" si="3"/>
        <v>0.5714237159009008</v>
      </c>
      <c r="M13" s="55">
        <f t="shared" si="3"/>
        <v>0.57534543473479549</v>
      </c>
    </row>
    <row r="14" spans="2:27">
      <c r="B14" s="38" t="str">
        <f t="shared" si="1"/>
        <v xml:space="preserve"> </v>
      </c>
      <c r="C14" s="54">
        <v>0.2</v>
      </c>
      <c r="D14" s="55">
        <f t="shared" si="2"/>
        <v>0.57925970943910299</v>
      </c>
      <c r="E14" s="55">
        <f t="shared" si="3"/>
        <v>0.58316616348244232</v>
      </c>
      <c r="F14" s="55">
        <f t="shared" si="3"/>
        <v>0.58706442264821468</v>
      </c>
      <c r="G14" s="55">
        <f t="shared" si="3"/>
        <v>0.59095411514200591</v>
      </c>
      <c r="H14" s="55">
        <f t="shared" si="3"/>
        <v>0.59483487169779581</v>
      </c>
      <c r="I14" s="55">
        <f t="shared" si="3"/>
        <v>0.5987063256829237</v>
      </c>
      <c r="J14" s="55">
        <f t="shared" si="3"/>
        <v>0.60256811320176051</v>
      </c>
      <c r="K14" s="55">
        <f t="shared" si="3"/>
        <v>0.60641987319803947</v>
      </c>
      <c r="L14" s="55">
        <f t="shared" si="3"/>
        <v>0.61026124755579725</v>
      </c>
      <c r="M14" s="55">
        <f t="shared" si="3"/>
        <v>0.61409188119887737</v>
      </c>
    </row>
    <row r="15" spans="2:27">
      <c r="B15" s="38" t="str">
        <f t="shared" si="1"/>
        <v xml:space="preserve"> </v>
      </c>
      <c r="C15" s="54">
        <v>0.3</v>
      </c>
      <c r="D15" s="55">
        <f t="shared" si="2"/>
        <v>0.61791142218895267</v>
      </c>
      <c r="E15" s="55">
        <f t="shared" si="3"/>
        <v>0.62171952182201928</v>
      </c>
      <c r="F15" s="55">
        <f t="shared" si="3"/>
        <v>0.62551583472332006</v>
      </c>
      <c r="G15" s="55">
        <f t="shared" si="3"/>
        <v>0.62930001894065346</v>
      </c>
      <c r="H15" s="55">
        <f t="shared" si="3"/>
        <v>0.63307173603602807</v>
      </c>
      <c r="I15" s="55">
        <f t="shared" si="3"/>
        <v>0.6368306511756191</v>
      </c>
      <c r="J15" s="55">
        <f t="shared" si="3"/>
        <v>0.64057643321799129</v>
      </c>
      <c r="K15" s="55">
        <f t="shared" si="3"/>
        <v>0.64430875480054683</v>
      </c>
      <c r="L15" s="55">
        <f t="shared" si="3"/>
        <v>0.64802729242416279</v>
      </c>
      <c r="M15" s="55">
        <f t="shared" si="3"/>
        <v>0.65173172653598244</v>
      </c>
    </row>
    <row r="16" spans="2:27">
      <c r="B16" s="38" t="str">
        <f t="shared" si="1"/>
        <v xml:space="preserve"> </v>
      </c>
      <c r="C16" s="54">
        <v>0.4</v>
      </c>
      <c r="D16" s="55">
        <f t="shared" si="2"/>
        <v>0.65542174161032429</v>
      </c>
      <c r="E16" s="55">
        <f t="shared" si="3"/>
        <v>0.65909702622767741</v>
      </c>
      <c r="F16" s="55">
        <f t="shared" si="3"/>
        <v>0.66275727315175059</v>
      </c>
      <c r="G16" s="55">
        <f t="shared" si="3"/>
        <v>0.66640217940454238</v>
      </c>
      <c r="H16" s="55">
        <f t="shared" si="3"/>
        <v>0.67003144633940637</v>
      </c>
      <c r="I16" s="55">
        <f t="shared" si="3"/>
        <v>0.67364477971208003</v>
      </c>
      <c r="J16" s="55">
        <f t="shared" si="3"/>
        <v>0.67724188974965227</v>
      </c>
      <c r="K16" s="55">
        <f t="shared" si="3"/>
        <v>0.6808224912174442</v>
      </c>
      <c r="L16" s="55">
        <f t="shared" si="3"/>
        <v>0.68438630348377749</v>
      </c>
      <c r="M16" s="55">
        <f t="shared" si="3"/>
        <v>0.68793305058260945</v>
      </c>
    </row>
    <row r="17" spans="2:14">
      <c r="B17" s="38" t="str">
        <f t="shared" si="1"/>
        <v>Þ</v>
      </c>
      <c r="C17" s="54">
        <v>0.5</v>
      </c>
      <c r="D17" s="55">
        <f t="shared" si="2"/>
        <v>0.69146246127401312</v>
      </c>
      <c r="E17" s="55">
        <f t="shared" si="3"/>
        <v>0.69497426910248061</v>
      </c>
      <c r="F17" s="55">
        <f t="shared" si="3"/>
        <v>0.69846821245303381</v>
      </c>
      <c r="G17" s="55">
        <f t="shared" si="3"/>
        <v>0.70194403460512356</v>
      </c>
      <c r="H17" s="55">
        <f t="shared" si="3"/>
        <v>0.70540148378430201</v>
      </c>
      <c r="I17" s="55">
        <f t="shared" si="3"/>
        <v>0.70884031321165364</v>
      </c>
      <c r="J17" s="55">
        <f t="shared" si="3"/>
        <v>0.71226028115097295</v>
      </c>
      <c r="K17" s="55">
        <f t="shared" si="3"/>
        <v>0.71566115095367588</v>
      </c>
      <c r="L17" s="55">
        <f t="shared" si="3"/>
        <v>0.7190426911014357</v>
      </c>
      <c r="M17" s="55">
        <f t="shared" si="3"/>
        <v>0.72240467524653507</v>
      </c>
    </row>
    <row r="18" spans="2:14">
      <c r="B18" s="38" t="str">
        <f t="shared" si="1"/>
        <v xml:space="preserve"> </v>
      </c>
      <c r="C18" s="54">
        <v>0.6</v>
      </c>
      <c r="D18" s="55">
        <f t="shared" si="2"/>
        <v>0.72574688224992645</v>
      </c>
      <c r="E18" s="55">
        <f t="shared" si="3"/>
        <v>0.72906909621699434</v>
      </c>
      <c r="F18" s="55">
        <f t="shared" si="3"/>
        <v>0.732371106531017</v>
      </c>
      <c r="G18" s="55">
        <f t="shared" si="3"/>
        <v>0.73565270788432247</v>
      </c>
      <c r="H18" s="55">
        <f t="shared" si="3"/>
        <v>0.73891370030713843</v>
      </c>
      <c r="I18" s="55">
        <f t="shared" si="3"/>
        <v>0.74215388919413527</v>
      </c>
      <c r="J18" s="55">
        <f t="shared" si="3"/>
        <v>0.74537308532866386</v>
      </c>
      <c r="K18" s="55">
        <f t="shared" si="3"/>
        <v>0.74857110490468992</v>
      </c>
      <c r="L18" s="55">
        <f t="shared" si="3"/>
        <v>0.75174776954642952</v>
      </c>
      <c r="M18" s="55">
        <f t="shared" si="3"/>
        <v>0.75490290632569057</v>
      </c>
    </row>
    <row r="19" spans="2:14">
      <c r="B19" s="38" t="str">
        <f t="shared" si="1"/>
        <v xml:space="preserve"> </v>
      </c>
      <c r="C19" s="54">
        <v>0.7</v>
      </c>
      <c r="D19" s="55">
        <f t="shared" si="2"/>
        <v>0.75803634777692697</v>
      </c>
      <c r="E19" s="55">
        <f t="shared" ref="E19:M34" si="4">NORMSDIST($C19+E$11/100)</f>
        <v>0.76114793191001329</v>
      </c>
      <c r="F19" s="55">
        <f t="shared" si="4"/>
        <v>0.76423750222074882</v>
      </c>
      <c r="G19" s="55">
        <f t="shared" si="4"/>
        <v>0.76730490769910253</v>
      </c>
      <c r="H19" s="55">
        <f t="shared" si="4"/>
        <v>0.77035000283520938</v>
      </c>
      <c r="I19" s="55">
        <f t="shared" si="4"/>
        <v>0.77337264762313174</v>
      </c>
      <c r="J19" s="55">
        <f t="shared" si="4"/>
        <v>0.77637270756240062</v>
      </c>
      <c r="K19" s="55">
        <f t="shared" si="4"/>
        <v>0.77935005365735044</v>
      </c>
      <c r="L19" s="55">
        <f t="shared" si="4"/>
        <v>0.78230456241426682</v>
      </c>
      <c r="M19" s="55">
        <f t="shared" si="4"/>
        <v>0.78523611583636277</v>
      </c>
    </row>
    <row r="20" spans="2:14">
      <c r="B20" s="38" t="str">
        <f t="shared" si="1"/>
        <v xml:space="preserve"> </v>
      </c>
      <c r="C20" s="54">
        <v>0.8</v>
      </c>
      <c r="D20" s="55">
        <f t="shared" si="2"/>
        <v>0.78814460141660336</v>
      </c>
      <c r="E20" s="55">
        <f t="shared" si="4"/>
        <v>0.79102991212839835</v>
      </c>
      <c r="F20" s="55">
        <f t="shared" si="4"/>
        <v>0.79389194641418692</v>
      </c>
      <c r="G20" s="55">
        <f t="shared" si="4"/>
        <v>0.79673060817193164</v>
      </c>
      <c r="H20" s="55">
        <f t="shared" si="4"/>
        <v>0.79954580673955034</v>
      </c>
      <c r="I20" s="55">
        <f t="shared" si="4"/>
        <v>0.80233745687730762</v>
      </c>
      <c r="J20" s="55">
        <f t="shared" si="4"/>
        <v>0.80510547874819172</v>
      </c>
      <c r="K20" s="55">
        <f t="shared" si="4"/>
        <v>0.80784979789630385</v>
      </c>
      <c r="L20" s="55">
        <f t="shared" si="4"/>
        <v>0.81057034522328786</v>
      </c>
      <c r="M20" s="55">
        <f t="shared" si="4"/>
        <v>0.81326705696282742</v>
      </c>
      <c r="N20" s="22"/>
    </row>
    <row r="21" spans="2:14">
      <c r="B21" s="38" t="str">
        <f t="shared" si="1"/>
        <v xml:space="preserve"> </v>
      </c>
      <c r="C21" s="54">
        <v>0.9</v>
      </c>
      <c r="D21" s="55">
        <f t="shared" si="2"/>
        <v>0.81593987465324047</v>
      </c>
      <c r="E21" s="55">
        <f t="shared" si="4"/>
        <v>0.81858874510820279</v>
      </c>
      <c r="F21" s="55">
        <f t="shared" si="4"/>
        <v>0.82121362038562828</v>
      </c>
      <c r="G21" s="55">
        <f t="shared" si="4"/>
        <v>0.82381445775474216</v>
      </c>
      <c r="H21" s="55">
        <f t="shared" si="4"/>
        <v>0.82639121966137552</v>
      </c>
      <c r="I21" s="55">
        <f t="shared" si="4"/>
        <v>0.82894387369151823</v>
      </c>
      <c r="J21" s="55">
        <f t="shared" si="4"/>
        <v>0.83147239253316219</v>
      </c>
      <c r="K21" s="55">
        <f t="shared" si="4"/>
        <v>0.83397675393647042</v>
      </c>
      <c r="L21" s="55">
        <f t="shared" si="4"/>
        <v>0.83645694067230769</v>
      </c>
      <c r="M21" s="55">
        <f t="shared" si="4"/>
        <v>0.83891294048916909</v>
      </c>
      <c r="N21" s="22"/>
    </row>
    <row r="22" spans="2:14">
      <c r="B22" s="38" t="str">
        <f t="shared" si="1"/>
        <v xml:space="preserve"> </v>
      </c>
      <c r="C22" s="54">
        <v>1</v>
      </c>
      <c r="D22" s="55">
        <f t="shared" si="2"/>
        <v>0.84134474606854304</v>
      </c>
      <c r="E22" s="55">
        <f t="shared" si="4"/>
        <v>0.84375235497874546</v>
      </c>
      <c r="F22" s="55">
        <f t="shared" si="4"/>
        <v>0.84613576962726511</v>
      </c>
      <c r="G22" s="55">
        <f t="shared" si="4"/>
        <v>0.84849499721165633</v>
      </c>
      <c r="H22" s="55">
        <f t="shared" si="4"/>
        <v>0.85083004966901865</v>
      </c>
      <c r="I22" s="55">
        <f t="shared" si="4"/>
        <v>0.85314094362410409</v>
      </c>
      <c r="J22" s="55">
        <f t="shared" si="4"/>
        <v>0.85542770033609039</v>
      </c>
      <c r="K22" s="55">
        <f t="shared" si="4"/>
        <v>0.85769034564406077</v>
      </c>
      <c r="L22" s="55">
        <f t="shared" si="4"/>
        <v>0.85992890991123094</v>
      </c>
      <c r="M22" s="55">
        <f t="shared" si="4"/>
        <v>0.8621434279679645</v>
      </c>
      <c r="N22" s="22"/>
    </row>
    <row r="23" spans="2:14" ht="15" customHeight="1">
      <c r="B23" s="38" t="str">
        <f t="shared" si="1"/>
        <v xml:space="preserve"> </v>
      </c>
      <c r="C23" s="54">
        <v>1.1000000000000001</v>
      </c>
      <c r="D23" s="55">
        <f t="shared" si="2"/>
        <v>0.86433393905361733</v>
      </c>
      <c r="E23" s="55">
        <f t="shared" si="4"/>
        <v>0.86650048675725277</v>
      </c>
      <c r="F23" s="55">
        <f t="shared" si="4"/>
        <v>0.86864311895726931</v>
      </c>
      <c r="G23" s="55">
        <f t="shared" si="4"/>
        <v>0.8707618877599822</v>
      </c>
      <c r="H23" s="55">
        <f t="shared" si="4"/>
        <v>0.87285684943720176</v>
      </c>
      <c r="I23" s="55">
        <f t="shared" si="4"/>
        <v>0.87492806436284987</v>
      </c>
      <c r="J23" s="55">
        <f t="shared" si="4"/>
        <v>0.87697559694865668</v>
      </c>
      <c r="K23" s="55">
        <f t="shared" si="4"/>
        <v>0.87899951557898182</v>
      </c>
      <c r="L23" s="55">
        <f t="shared" si="4"/>
        <v>0.88099989254479938</v>
      </c>
      <c r="M23" s="55">
        <f t="shared" si="4"/>
        <v>0.88297680397689127</v>
      </c>
      <c r="N23" s="22"/>
    </row>
    <row r="24" spans="2:14">
      <c r="B24" s="38" t="str">
        <f t="shared" si="1"/>
        <v xml:space="preserve"> </v>
      </c>
      <c r="C24" s="54">
        <v>1.2</v>
      </c>
      <c r="D24" s="55">
        <f t="shared" si="2"/>
        <v>0.88493032977829178</v>
      </c>
      <c r="E24" s="55">
        <f t="shared" si="4"/>
        <v>0.88686055355602278</v>
      </c>
      <c r="F24" s="55">
        <f t="shared" si="4"/>
        <v>0.88876756255216538</v>
      </c>
      <c r="G24" s="55">
        <f t="shared" si="4"/>
        <v>0.89065144757430814</v>
      </c>
      <c r="H24" s="55">
        <f t="shared" si="4"/>
        <v>0.89251230292541306</v>
      </c>
      <c r="I24" s="55">
        <f t="shared" si="4"/>
        <v>0.89435022633314476</v>
      </c>
      <c r="J24" s="55">
        <f t="shared" si="4"/>
        <v>0.89616531887869966</v>
      </c>
      <c r="K24" s="55">
        <f t="shared" si="4"/>
        <v>0.89795768492518091</v>
      </c>
      <c r="L24" s="55">
        <f t="shared" si="4"/>
        <v>0.89972743204555794</v>
      </c>
      <c r="M24" s="55">
        <f t="shared" si="4"/>
        <v>0.90147467095025213</v>
      </c>
      <c r="N24" s="22"/>
    </row>
    <row r="25" spans="2:14" ht="14.25" customHeight="1">
      <c r="B25" s="38" t="str">
        <f t="shared" si="1"/>
        <v xml:space="preserve"> </v>
      </c>
      <c r="C25" s="54">
        <v>1.3</v>
      </c>
      <c r="D25" s="55">
        <f t="shared" si="2"/>
        <v>0.9031995154143897</v>
      </c>
      <c r="E25" s="55">
        <f t="shared" si="4"/>
        <v>0.90490208220476098</v>
      </c>
      <c r="F25" s="55">
        <f t="shared" si="4"/>
        <v>0.90658249100652821</v>
      </c>
      <c r="G25" s="55">
        <f t="shared" si="4"/>
        <v>0.90824086434971918</v>
      </c>
      <c r="H25" s="55">
        <f t="shared" si="4"/>
        <v>0.90987732753554751</v>
      </c>
      <c r="I25" s="55">
        <f t="shared" si="4"/>
        <v>0.91149200856259804</v>
      </c>
      <c r="J25" s="55">
        <f t="shared" si="4"/>
        <v>0.91308503805291497</v>
      </c>
      <c r="K25" s="55">
        <f t="shared" si="4"/>
        <v>0.91465654917803307</v>
      </c>
      <c r="L25" s="55">
        <f t="shared" si="4"/>
        <v>0.91620667758498575</v>
      </c>
      <c r="M25" s="55">
        <f t="shared" si="4"/>
        <v>0.91773556132233114</v>
      </c>
    </row>
    <row r="26" spans="2:14">
      <c r="B26" s="38" t="str">
        <f t="shared" si="1"/>
        <v xml:space="preserve"> </v>
      </c>
      <c r="C26" s="54">
        <v>1.4</v>
      </c>
      <c r="D26" s="55">
        <f t="shared" si="2"/>
        <v>0.91924334076622893</v>
      </c>
      <c r="E26" s="55">
        <f t="shared" si="4"/>
        <v>0.92073015854660756</v>
      </c>
      <c r="F26" s="55">
        <f t="shared" si="4"/>
        <v>0.92219615947345368</v>
      </c>
      <c r="G26" s="55">
        <f t="shared" si="4"/>
        <v>0.92364149046326083</v>
      </c>
      <c r="H26" s="55">
        <f t="shared" si="4"/>
        <v>0.92506630046567295</v>
      </c>
      <c r="I26" s="55">
        <f t="shared" si="4"/>
        <v>0.9264707403903516</v>
      </c>
      <c r="J26" s="55">
        <f t="shared" si="4"/>
        <v>0.92785496303410619</v>
      </c>
      <c r="K26" s="55">
        <f t="shared" si="4"/>
        <v>0.92921912300831444</v>
      </c>
      <c r="L26" s="55">
        <f t="shared" si="4"/>
        <v>0.93056337666666833</v>
      </c>
      <c r="M26" s="55">
        <f t="shared" si="4"/>
        <v>0.93188788203327455</v>
      </c>
    </row>
    <row r="27" spans="2:14">
      <c r="B27" s="38" t="str">
        <f t="shared" si="1"/>
        <v xml:space="preserve"> </v>
      </c>
      <c r="C27" s="54">
        <v>1.5</v>
      </c>
      <c r="D27" s="55">
        <f t="shared" si="2"/>
        <v>0.93319279873114191</v>
      </c>
      <c r="E27" s="55">
        <f t="shared" si="4"/>
        <v>0.93447828791108356</v>
      </c>
      <c r="F27" s="55">
        <f t="shared" si="4"/>
        <v>0.93574451218106425</v>
      </c>
      <c r="G27" s="55">
        <f t="shared" si="4"/>
        <v>0.93699163553602161</v>
      </c>
      <c r="H27" s="55">
        <f t="shared" si="4"/>
        <v>0.93821982328818809</v>
      </c>
      <c r="I27" s="55">
        <f t="shared" si="4"/>
        <v>0.93942924199794098</v>
      </c>
      <c r="J27" s="55">
        <f t="shared" si="4"/>
        <v>0.94062005940520699</v>
      </c>
      <c r="K27" s="55">
        <f t="shared" si="4"/>
        <v>0.94179244436144693</v>
      </c>
      <c r="L27" s="55">
        <f t="shared" si="4"/>
        <v>0.94294656676224586</v>
      </c>
      <c r="M27" s="55">
        <f t="shared" si="4"/>
        <v>0.94408259748053058</v>
      </c>
    </row>
    <row r="28" spans="2:14">
      <c r="B28" s="38" t="str">
        <f t="shared" si="1"/>
        <v xml:space="preserve"> </v>
      </c>
      <c r="C28" s="54">
        <v>1.6</v>
      </c>
      <c r="D28" s="55">
        <f t="shared" si="2"/>
        <v>0.94520070830044201</v>
      </c>
      <c r="E28" s="55">
        <f t="shared" si="4"/>
        <v>0.94630107185188028</v>
      </c>
      <c r="F28" s="55">
        <f t="shared" si="4"/>
        <v>0.94738386154574794</v>
      </c>
      <c r="G28" s="55">
        <f t="shared" si="4"/>
        <v>0.94844925150991066</v>
      </c>
      <c r="H28" s="55">
        <f t="shared" si="4"/>
        <v>0.94949741652589625</v>
      </c>
      <c r="I28" s="55">
        <f t="shared" si="4"/>
        <v>0.9505285319663519</v>
      </c>
      <c r="J28" s="55">
        <f t="shared" si="4"/>
        <v>0.95154277373327723</v>
      </c>
      <c r="K28" s="55">
        <f t="shared" si="4"/>
        <v>0.95254031819705265</v>
      </c>
      <c r="L28" s="55">
        <f t="shared" si="4"/>
        <v>0.95352134213628004</v>
      </c>
      <c r="M28" s="55">
        <f t="shared" si="4"/>
        <v>0.95448602267845017</v>
      </c>
    </row>
    <row r="29" spans="2:14">
      <c r="B29" s="38" t="str">
        <f t="shared" si="1"/>
        <v xml:space="preserve"> </v>
      </c>
      <c r="C29" s="54">
        <v>1.7</v>
      </c>
      <c r="D29" s="55">
        <f t="shared" si="2"/>
        <v>0.95543453724145699</v>
      </c>
      <c r="E29" s="55">
        <f t="shared" si="4"/>
        <v>0.95636706347596812</v>
      </c>
      <c r="F29" s="55">
        <f t="shared" si="4"/>
        <v>0.95728377920867114</v>
      </c>
      <c r="G29" s="55">
        <f t="shared" si="4"/>
        <v>0.9581848623864051</v>
      </c>
      <c r="H29" s="55">
        <f t="shared" si="4"/>
        <v>0.95907049102119268</v>
      </c>
      <c r="I29" s="55">
        <f t="shared" si="4"/>
        <v>0.95994084313618289</v>
      </c>
      <c r="J29" s="55">
        <f t="shared" si="4"/>
        <v>0.96079609671251731</v>
      </c>
      <c r="K29" s="55">
        <f t="shared" si="4"/>
        <v>0.96163642963712881</v>
      </c>
      <c r="L29" s="55">
        <f t="shared" si="4"/>
        <v>0.96246201965148326</v>
      </c>
      <c r="M29" s="55">
        <f t="shared" si="4"/>
        <v>0.9632730443012737</v>
      </c>
    </row>
    <row r="30" spans="2:14">
      <c r="B30" s="38" t="str">
        <f t="shared" si="1"/>
        <v xml:space="preserve"> </v>
      </c>
      <c r="C30" s="54">
        <v>1.8</v>
      </c>
      <c r="D30" s="55">
        <f t="shared" si="2"/>
        <v>0.96406968088707423</v>
      </c>
      <c r="E30" s="55">
        <f t="shared" si="4"/>
        <v>0.9648521064159612</v>
      </c>
      <c r="F30" s="55">
        <f t="shared" si="4"/>
        <v>0.96562049755411006</v>
      </c>
      <c r="G30" s="55">
        <f t="shared" si="4"/>
        <v>0.96637503058037166</v>
      </c>
      <c r="H30" s="55">
        <f t="shared" si="4"/>
        <v>0.96711588134083615</v>
      </c>
      <c r="I30" s="55">
        <f t="shared" si="4"/>
        <v>0.96784322520438626</v>
      </c>
      <c r="J30" s="55">
        <f t="shared" si="4"/>
        <v>0.96855723701924734</v>
      </c>
      <c r="K30" s="55">
        <f t="shared" si="4"/>
        <v>0.96925809107053407</v>
      </c>
      <c r="L30" s="55">
        <f t="shared" si="4"/>
        <v>0.96994596103880026</v>
      </c>
      <c r="M30" s="55">
        <f t="shared" si="4"/>
        <v>0.9706210199595906</v>
      </c>
    </row>
    <row r="31" spans="2:14">
      <c r="B31" s="38" t="str">
        <f t="shared" si="1"/>
        <v xml:space="preserve"> </v>
      </c>
      <c r="C31" s="54">
        <v>1.9</v>
      </c>
      <c r="D31" s="55">
        <f t="shared" si="2"/>
        <v>0.97128344018399815</v>
      </c>
      <c r="E31" s="55">
        <f t="shared" si="4"/>
        <v>0.97193339334022744</v>
      </c>
      <c r="F31" s="55">
        <f t="shared" si="4"/>
        <v>0.9725710502961632</v>
      </c>
      <c r="G31" s="55">
        <f t="shared" si="4"/>
        <v>0.97319658112294505</v>
      </c>
      <c r="H31" s="55">
        <f t="shared" si="4"/>
        <v>0.97381015505954727</v>
      </c>
      <c r="I31" s="55">
        <f t="shared" si="4"/>
        <v>0.97441194047836144</v>
      </c>
      <c r="J31" s="55">
        <f t="shared" si="4"/>
        <v>0.97500210485177952</v>
      </c>
      <c r="K31" s="55">
        <f t="shared" si="4"/>
        <v>0.97558081471977742</v>
      </c>
      <c r="L31" s="55">
        <f t="shared" si="4"/>
        <v>0.97614823565849151</v>
      </c>
      <c r="M31" s="55">
        <f t="shared" si="4"/>
        <v>0.97670453224978815</v>
      </c>
    </row>
    <row r="32" spans="2:14">
      <c r="B32" s="38" t="str">
        <f t="shared" si="1"/>
        <v xml:space="preserve"> </v>
      </c>
      <c r="C32" s="54">
        <v>2</v>
      </c>
      <c r="D32" s="55">
        <f t="shared" si="2"/>
        <v>0.97724986805182079</v>
      </c>
      <c r="E32" s="55">
        <f t="shared" si="4"/>
        <v>0.97778440557056856</v>
      </c>
      <c r="F32" s="55">
        <f t="shared" si="4"/>
        <v>0.97830830623235321</v>
      </c>
      <c r="G32" s="55">
        <f t="shared" si="4"/>
        <v>0.97882173035732778</v>
      </c>
      <c r="H32" s="55">
        <f t="shared" si="4"/>
        <v>0.97932483713392993</v>
      </c>
      <c r="I32" s="55">
        <f t="shared" si="4"/>
        <v>0.97981778459429558</v>
      </c>
      <c r="J32" s="55">
        <f t="shared" si="4"/>
        <v>0.98030072959062309</v>
      </c>
      <c r="K32" s="55">
        <f t="shared" si="4"/>
        <v>0.98077382777248268</v>
      </c>
      <c r="L32" s="55">
        <f t="shared" si="4"/>
        <v>0.98123723356506221</v>
      </c>
      <c r="M32" s="55">
        <f t="shared" si="4"/>
        <v>0.98169110014834104</v>
      </c>
    </row>
    <row r="33" spans="2:13">
      <c r="B33" s="38" t="str">
        <f t="shared" si="1"/>
        <v xml:space="preserve"> </v>
      </c>
      <c r="C33" s="54">
        <v>2.1</v>
      </c>
      <c r="D33" s="55">
        <f t="shared" si="2"/>
        <v>0.98213557943718344</v>
      </c>
      <c r="E33" s="55">
        <f t="shared" si="4"/>
        <v>0.98257082206234292</v>
      </c>
      <c r="F33" s="55">
        <f t="shared" si="4"/>
        <v>0.98299697735236724</v>
      </c>
      <c r="G33" s="55">
        <f t="shared" si="4"/>
        <v>0.98341419331639501</v>
      </c>
      <c r="H33" s="55">
        <f t="shared" si="4"/>
        <v>0.98382261662783388</v>
      </c>
      <c r="I33" s="55">
        <f t="shared" si="4"/>
        <v>0.98422239260890954</v>
      </c>
      <c r="J33" s="55">
        <f t="shared" si="4"/>
        <v>0.98461366521607452</v>
      </c>
      <c r="K33" s="55">
        <f t="shared" si="4"/>
        <v>0.98499657702626775</v>
      </c>
      <c r="L33" s="55">
        <f t="shared" si="4"/>
        <v>0.98537126922401075</v>
      </c>
      <c r="M33" s="55">
        <f t="shared" si="4"/>
        <v>0.98573788158933118</v>
      </c>
    </row>
    <row r="34" spans="2:13">
      <c r="B34" s="38" t="str">
        <f t="shared" si="1"/>
        <v xml:space="preserve"> </v>
      </c>
      <c r="C34" s="54">
        <v>2.2000000000000002</v>
      </c>
      <c r="D34" s="55">
        <f t="shared" si="2"/>
        <v>0.98609655248650141</v>
      </c>
      <c r="E34" s="55">
        <f t="shared" si="4"/>
        <v>0.98644741885358</v>
      </c>
      <c r="F34" s="55">
        <f t="shared" si="4"/>
        <v>0.98679061619274377</v>
      </c>
      <c r="G34" s="55">
        <f t="shared" si="4"/>
        <v>0.98712627856139801</v>
      </c>
      <c r="H34" s="55">
        <f t="shared" si="4"/>
        <v>0.98745453856405341</v>
      </c>
      <c r="I34" s="55">
        <f t="shared" si="4"/>
        <v>0.98777552734495533</v>
      </c>
      <c r="J34" s="55">
        <f t="shared" si="4"/>
        <v>0.98808937458145296</v>
      </c>
      <c r="K34" s="55">
        <f t="shared" si="4"/>
        <v>0.98839620847809651</v>
      </c>
      <c r="L34" s="55">
        <f t="shared" si="4"/>
        <v>0.9886961557614472</v>
      </c>
      <c r="M34" s="55">
        <f t="shared" si="4"/>
        <v>0.98898934167558861</v>
      </c>
    </row>
    <row r="35" spans="2:13">
      <c r="B35" s="38" t="str">
        <f t="shared" si="1"/>
        <v xml:space="preserve"> </v>
      </c>
      <c r="C35" s="54">
        <v>2.2999999999999998</v>
      </c>
      <c r="D35" s="55">
        <f t="shared" si="2"/>
        <v>0.98927588997832416</v>
      </c>
      <c r="E35" s="55">
        <f t="shared" ref="E35:M35" si="5">NORMSDIST($C35+E$11/100)</f>
        <v>0.98955592293804895</v>
      </c>
      <c r="F35" s="55">
        <f t="shared" si="5"/>
        <v>0.98982956133128031</v>
      </c>
      <c r="G35" s="55">
        <f t="shared" si="5"/>
        <v>0.99009692444083575</v>
      </c>
      <c r="H35" s="55">
        <f t="shared" si="5"/>
        <v>0.99035813005464168</v>
      </c>
      <c r="I35" s="55">
        <f t="shared" si="5"/>
        <v>0.99061329446516144</v>
      </c>
      <c r="J35" s="55">
        <f t="shared" si="5"/>
        <v>0.99086253246942735</v>
      </c>
      <c r="K35" s="55">
        <f t="shared" si="5"/>
        <v>0.99110595736966323</v>
      </c>
      <c r="L35" s="55">
        <f t="shared" si="5"/>
        <v>0.99134368097448344</v>
      </c>
      <c r="M35" s="55">
        <f t="shared" si="5"/>
        <v>0.99157581360065428</v>
      </c>
    </row>
    <row r="36" spans="2:13">
      <c r="B36" s="38" t="str">
        <f t="shared" si="1"/>
        <v xml:space="preserve"> </v>
      </c>
      <c r="C36" s="54">
        <v>2.4</v>
      </c>
      <c r="D36" s="55">
        <f t="shared" ref="D36:M51" si="6">NORMSDIST($C36+D$11/100)</f>
        <v>0.99180246407540384</v>
      </c>
      <c r="E36" s="55">
        <f t="shared" si="6"/>
        <v>0.99202373973926627</v>
      </c>
      <c r="F36" s="55">
        <f t="shared" si="6"/>
        <v>0.99223974644944635</v>
      </c>
      <c r="G36" s="55">
        <f t="shared" si="6"/>
        <v>0.99245058858369084</v>
      </c>
      <c r="H36" s="55">
        <f t="shared" si="6"/>
        <v>0.99265636904465171</v>
      </c>
      <c r="I36" s="55">
        <f t="shared" si="6"/>
        <v>0.99285718926472855</v>
      </c>
      <c r="J36" s="55">
        <f t="shared" si="6"/>
        <v>0.99305314921137566</v>
      </c>
      <c r="K36" s="55">
        <f t="shared" si="6"/>
        <v>0.99324434739285938</v>
      </c>
      <c r="L36" s="55">
        <f t="shared" si="6"/>
        <v>0.99343088086445319</v>
      </c>
      <c r="M36" s="55">
        <f t="shared" si="6"/>
        <v>0.99361284523505677</v>
      </c>
    </row>
    <row r="37" spans="2:13">
      <c r="B37" s="38" t="str">
        <f t="shared" si="1"/>
        <v xml:space="preserve"> </v>
      </c>
      <c r="C37" s="54">
        <v>2.5</v>
      </c>
      <c r="D37" s="55">
        <f t="shared" si="6"/>
        <v>0.99379033467422384</v>
      </c>
      <c r="E37" s="55">
        <f t="shared" si="6"/>
        <v>0.9939634419195873</v>
      </c>
      <c r="F37" s="55">
        <f t="shared" si="6"/>
        <v>0.99413225828466745</v>
      </c>
      <c r="G37" s="55">
        <f t="shared" si="6"/>
        <v>0.99429687366704933</v>
      </c>
      <c r="H37" s="55">
        <f t="shared" si="6"/>
        <v>0.99445737655691735</v>
      </c>
      <c r="I37" s="55">
        <f t="shared" si="6"/>
        <v>0.99461385404593328</v>
      </c>
      <c r="J37" s="55">
        <f t="shared" si="6"/>
        <v>0.99476639183644422</v>
      </c>
      <c r="K37" s="55">
        <f t="shared" si="6"/>
        <v>0.994915074251009</v>
      </c>
      <c r="L37" s="55">
        <f t="shared" si="6"/>
        <v>0.99505998424222941</v>
      </c>
      <c r="M37" s="55">
        <f t="shared" si="6"/>
        <v>0.99520120340287377</v>
      </c>
    </row>
    <row r="38" spans="2:13">
      <c r="B38" s="38" t="str">
        <f t="shared" si="1"/>
        <v xml:space="preserve"> </v>
      </c>
      <c r="C38" s="54">
        <v>2.6</v>
      </c>
      <c r="D38" s="55">
        <f t="shared" si="6"/>
        <v>0.99533881197628127</v>
      </c>
      <c r="E38" s="55">
        <f t="shared" si="6"/>
        <v>0.99547288886703267</v>
      </c>
      <c r="F38" s="55">
        <f t="shared" si="6"/>
        <v>0.99560351165187866</v>
      </c>
      <c r="G38" s="55">
        <f t="shared" si="6"/>
        <v>0.9957307565909107</v>
      </c>
      <c r="H38" s="55">
        <f t="shared" si="6"/>
        <v>0.99585469863896392</v>
      </c>
      <c r="I38" s="55">
        <f t="shared" si="6"/>
        <v>0.99597541145724167</v>
      </c>
      <c r="J38" s="55">
        <f t="shared" si="6"/>
        <v>0.99609296742514719</v>
      </c>
      <c r="K38" s="55">
        <f t="shared" si="6"/>
        <v>0.99620743765231456</v>
      </c>
      <c r="L38" s="55">
        <f t="shared" si="6"/>
        <v>0.99631889199082502</v>
      </c>
      <c r="M38" s="55">
        <f t="shared" si="6"/>
        <v>0.99642739904760025</v>
      </c>
    </row>
    <row r="39" spans="2:13">
      <c r="B39" s="38" t="str">
        <f t="shared" si="1"/>
        <v xml:space="preserve"> </v>
      </c>
      <c r="C39" s="54">
        <v>2.7</v>
      </c>
      <c r="D39" s="55">
        <f t="shared" si="6"/>
        <v>0.99653302619695938</v>
      </c>
      <c r="E39" s="55">
        <f t="shared" si="6"/>
        <v>0.9966358395933308</v>
      </c>
      <c r="F39" s="55">
        <f t="shared" si="6"/>
        <v>0.99673590418410873</v>
      </c>
      <c r="G39" s="55">
        <f t="shared" si="6"/>
        <v>0.99683328372264224</v>
      </c>
      <c r="H39" s="55">
        <f t="shared" si="6"/>
        <v>0.99692804078134956</v>
      </c>
      <c r="I39" s="55">
        <f t="shared" si="6"/>
        <v>0.99702023676494544</v>
      </c>
      <c r="J39" s="55">
        <f t="shared" si="6"/>
        <v>0.99710993192377384</v>
      </c>
      <c r="K39" s="55">
        <f t="shared" si="6"/>
        <v>0.99719718536723501</v>
      </c>
      <c r="L39" s="55">
        <f t="shared" si="6"/>
        <v>0.99728205507729872</v>
      </c>
      <c r="M39" s="55">
        <f t="shared" si="6"/>
        <v>0.99736459792209509</v>
      </c>
    </row>
    <row r="40" spans="2:13">
      <c r="B40" s="38" t="str">
        <f t="shared" si="1"/>
        <v xml:space="preserve"> </v>
      </c>
      <c r="C40" s="54">
        <v>2.8</v>
      </c>
      <c r="D40" s="55">
        <f t="shared" si="6"/>
        <v>0.99744486966957202</v>
      </c>
      <c r="E40" s="55">
        <f t="shared" si="6"/>
        <v>0.99752292500121409</v>
      </c>
      <c r="F40" s="55">
        <f t="shared" si="6"/>
        <v>0.9975988175258107</v>
      </c>
      <c r="G40" s="55">
        <f t="shared" si="6"/>
        <v>0.9976725997932685</v>
      </c>
      <c r="H40" s="55">
        <f t="shared" si="6"/>
        <v>0.99774432330845764</v>
      </c>
      <c r="I40" s="55">
        <f t="shared" si="6"/>
        <v>0.99781403854508677</v>
      </c>
      <c r="J40" s="55">
        <f t="shared" si="6"/>
        <v>0.99788179495959539</v>
      </c>
      <c r="K40" s="55">
        <f t="shared" si="6"/>
        <v>0.99794764100506028</v>
      </c>
      <c r="L40" s="55">
        <f t="shared" si="6"/>
        <v>0.99801162414510569</v>
      </c>
      <c r="M40" s="55">
        <f t="shared" si="6"/>
        <v>0.99807379086781212</v>
      </c>
    </row>
    <row r="41" spans="2:13">
      <c r="B41" s="38" t="str">
        <f t="shared" si="1"/>
        <v xml:space="preserve"> </v>
      </c>
      <c r="C41" s="54">
        <v>2.9</v>
      </c>
      <c r="D41" s="55">
        <f t="shared" si="6"/>
        <v>0.99813418669961596</v>
      </c>
      <c r="E41" s="55">
        <f t="shared" si="6"/>
        <v>0.99819285621919351</v>
      </c>
      <c r="F41" s="55">
        <f t="shared" si="6"/>
        <v>0.99824984307132392</v>
      </c>
      <c r="G41" s="55">
        <f t="shared" si="6"/>
        <v>0.99830518998072271</v>
      </c>
      <c r="H41" s="55">
        <f t="shared" si="6"/>
        <v>0.99835893876584303</v>
      </c>
      <c r="I41" s="55">
        <f t="shared" si="6"/>
        <v>0.99841113035263518</v>
      </c>
      <c r="J41" s="55">
        <f t="shared" si="6"/>
        <v>0.99846180478826196</v>
      </c>
      <c r="K41" s="55">
        <f t="shared" si="6"/>
        <v>0.99851100125476255</v>
      </c>
      <c r="L41" s="55">
        <f t="shared" si="6"/>
        <v>0.99855875808266004</v>
      </c>
      <c r="M41" s="55">
        <f t="shared" si="6"/>
        <v>0.9986051127645077</v>
      </c>
    </row>
    <row r="42" spans="2:13">
      <c r="B42" s="38" t="str">
        <f t="shared" si="1"/>
        <v xml:space="preserve"> </v>
      </c>
      <c r="C42" s="54">
        <v>3</v>
      </c>
      <c r="D42" s="55">
        <f t="shared" si="6"/>
        <v>0.9986501019683699</v>
      </c>
      <c r="E42" s="55">
        <f t="shared" si="6"/>
        <v>0.99869376155123057</v>
      </c>
      <c r="F42" s="55">
        <f t="shared" si="6"/>
        <v>0.99873612657232769</v>
      </c>
      <c r="G42" s="55">
        <f t="shared" si="6"/>
        <v>0.99877723130640772</v>
      </c>
      <c r="H42" s="55">
        <f t="shared" si="6"/>
        <v>0.9988171092568956</v>
      </c>
      <c r="I42" s="55">
        <f t="shared" si="6"/>
        <v>0.99885579316897732</v>
      </c>
      <c r="J42" s="55">
        <f t="shared" si="6"/>
        <v>0.99889331504259071</v>
      </c>
      <c r="K42" s="55">
        <f t="shared" si="6"/>
        <v>0.99892970614532106</v>
      </c>
      <c r="L42" s="55">
        <f t="shared" si="6"/>
        <v>0.99896499702519714</v>
      </c>
      <c r="M42" s="55">
        <f t="shared" si="6"/>
        <v>0.99899921752338594</v>
      </c>
    </row>
    <row r="43" spans="2:13">
      <c r="B43" s="38" t="str">
        <f t="shared" si="1"/>
        <v xml:space="preserve"> </v>
      </c>
      <c r="C43" s="54">
        <v>3.1</v>
      </c>
      <c r="D43" s="55">
        <f t="shared" si="6"/>
        <v>0.99903239678678168</v>
      </c>
      <c r="E43" s="55">
        <f t="shared" si="6"/>
        <v>0.99906456328048587</v>
      </c>
      <c r="F43" s="55">
        <f t="shared" si="6"/>
        <v>0.99909574480017771</v>
      </c>
      <c r="G43" s="55">
        <f t="shared" si="6"/>
        <v>0.99912596848436841</v>
      </c>
      <c r="H43" s="55">
        <f t="shared" si="6"/>
        <v>0.99915526082654138</v>
      </c>
      <c r="I43" s="55">
        <f t="shared" si="6"/>
        <v>0.99918364768717138</v>
      </c>
      <c r="J43" s="55">
        <f t="shared" si="6"/>
        <v>0.99921115430562446</v>
      </c>
      <c r="K43" s="55">
        <f t="shared" si="6"/>
        <v>0.99923780531193274</v>
      </c>
      <c r="L43" s="55">
        <f t="shared" si="6"/>
        <v>0.9992636247384461</v>
      </c>
      <c r="M43" s="55">
        <f t="shared" si="6"/>
        <v>0.99928863603135465</v>
      </c>
    </row>
    <row r="44" spans="2:13">
      <c r="B44" s="38" t="str">
        <f t="shared" si="1"/>
        <v xml:space="preserve"> </v>
      </c>
      <c r="C44" s="54">
        <v>3.2</v>
      </c>
      <c r="D44" s="55">
        <f t="shared" si="6"/>
        <v>0.99931286206208414</v>
      </c>
      <c r="E44" s="55">
        <f t="shared" si="6"/>
        <v>0.99933632513856008</v>
      </c>
      <c r="F44" s="55">
        <f t="shared" si="6"/>
        <v>0.99935904701633993</v>
      </c>
      <c r="G44" s="55">
        <f t="shared" si="6"/>
        <v>0.99938104890961321</v>
      </c>
      <c r="H44" s="55">
        <f t="shared" si="6"/>
        <v>0.99940235150206558</v>
      </c>
      <c r="I44" s="55">
        <f t="shared" si="6"/>
        <v>0.99942297495760923</v>
      </c>
      <c r="J44" s="55">
        <f t="shared" si="6"/>
        <v>0.99944293893097536</v>
      </c>
      <c r="K44" s="55">
        <f t="shared" si="6"/>
        <v>0.99946226257817028</v>
      </c>
      <c r="L44" s="55">
        <f t="shared" si="6"/>
        <v>0.99948096456679303</v>
      </c>
      <c r="M44" s="55">
        <f t="shared" si="6"/>
        <v>0.99949906308621428</v>
      </c>
    </row>
    <row r="45" spans="2:13">
      <c r="B45" s="38" t="str">
        <f t="shared" si="1"/>
        <v xml:space="preserve"> </v>
      </c>
      <c r="C45" s="54">
        <v>3.3</v>
      </c>
      <c r="D45" s="55">
        <f t="shared" si="6"/>
        <v>0.99951657585761622</v>
      </c>
      <c r="E45" s="55">
        <f t="shared" si="6"/>
        <v>0.99953352014389241</v>
      </c>
      <c r="F45" s="55">
        <f t="shared" si="6"/>
        <v>0.99954991275940785</v>
      </c>
      <c r="G45" s="55">
        <f t="shared" si="6"/>
        <v>0.99956577007961833</v>
      </c>
      <c r="H45" s="55">
        <f t="shared" si="6"/>
        <v>0.99958110805054967</v>
      </c>
      <c r="I45" s="55">
        <f t="shared" si="6"/>
        <v>0.99959594219813597</v>
      </c>
      <c r="J45" s="55">
        <f t="shared" si="6"/>
        <v>0.99961028763741799</v>
      </c>
      <c r="K45" s="55">
        <f t="shared" si="6"/>
        <v>0.99962415908159996</v>
      </c>
      <c r="L45" s="55">
        <f t="shared" si="6"/>
        <v>0.99963757085096694</v>
      </c>
      <c r="M45" s="55">
        <f t="shared" si="6"/>
        <v>0.99965053688166206</v>
      </c>
    </row>
    <row r="46" spans="2:13">
      <c r="B46" s="38" t="str">
        <f t="shared" si="1"/>
        <v xml:space="preserve"> </v>
      </c>
      <c r="C46" s="54">
        <v>3.4</v>
      </c>
      <c r="D46" s="55">
        <f t="shared" si="6"/>
        <v>0.99966307073432314</v>
      </c>
      <c r="E46" s="55">
        <f t="shared" si="6"/>
        <v>0.99967518560258117</v>
      </c>
      <c r="F46" s="55">
        <f t="shared" si="6"/>
        <v>0.99968689432141877</v>
      </c>
      <c r="G46" s="55">
        <f t="shared" si="6"/>
        <v>0.99969820937539133</v>
      </c>
      <c r="H46" s="55">
        <f t="shared" si="6"/>
        <v>0.9997091429067092</v>
      </c>
      <c r="I46" s="55">
        <f t="shared" si="6"/>
        <v>0.99971970672318378</v>
      </c>
      <c r="J46" s="55">
        <f t="shared" si="6"/>
        <v>0.99972991230603647</v>
      </c>
      <c r="K46" s="55">
        <f t="shared" si="6"/>
        <v>0.99973977081757248</v>
      </c>
      <c r="L46" s="55">
        <f t="shared" si="6"/>
        <v>0.99974929310871952</v>
      </c>
      <c r="M46" s="55">
        <f t="shared" si="6"/>
        <v>0.99975848972643211</v>
      </c>
    </row>
    <row r="47" spans="2:13">
      <c r="B47" s="38" t="str">
        <f t="shared" si="1"/>
        <v xml:space="preserve"> </v>
      </c>
      <c r="C47" s="54">
        <v>3.5</v>
      </c>
      <c r="D47" s="55">
        <f t="shared" si="6"/>
        <v>0.99976737092096446</v>
      </c>
      <c r="E47" s="55">
        <f t="shared" si="6"/>
        <v>0.99977594665300895</v>
      </c>
      <c r="F47" s="55">
        <f t="shared" si="6"/>
        <v>0.99978422660070532</v>
      </c>
      <c r="G47" s="55">
        <f t="shared" si="6"/>
        <v>0.99979222016651936</v>
      </c>
      <c r="H47" s="55">
        <f t="shared" si="6"/>
        <v>0.99979993648399268</v>
      </c>
      <c r="I47" s="55">
        <f t="shared" si="6"/>
        <v>0.99980738442436434</v>
      </c>
      <c r="J47" s="55">
        <f t="shared" si="6"/>
        <v>0.99981457260306672</v>
      </c>
      <c r="K47" s="55">
        <f t="shared" si="6"/>
        <v>0.99982150938609515</v>
      </c>
      <c r="L47" s="55">
        <f t="shared" si="6"/>
        <v>0.99982820289625407</v>
      </c>
      <c r="M47" s="55">
        <f t="shared" si="6"/>
        <v>0.99983466101927987</v>
      </c>
    </row>
    <row r="48" spans="2:13">
      <c r="B48" s="38" t="str">
        <f t="shared" si="1"/>
        <v xml:space="preserve"> </v>
      </c>
      <c r="C48" s="54">
        <v>3.6</v>
      </c>
      <c r="D48" s="55">
        <f t="shared" si="6"/>
        <v>0.99984089140984245</v>
      </c>
      <c r="E48" s="55">
        <f t="shared" si="6"/>
        <v>0.99984690149742628</v>
      </c>
      <c r="F48" s="55">
        <f t="shared" si="6"/>
        <v>0.99985269849209257</v>
      </c>
      <c r="G48" s="55">
        <f t="shared" si="6"/>
        <v>0.99985828939012422</v>
      </c>
      <c r="H48" s="55">
        <f t="shared" si="6"/>
        <v>0.99986368097955425</v>
      </c>
      <c r="I48" s="55">
        <f t="shared" si="6"/>
        <v>0.99986887984557948</v>
      </c>
      <c r="J48" s="55">
        <f t="shared" si="6"/>
        <v>0.99987389237586155</v>
      </c>
      <c r="K48" s="55">
        <f t="shared" si="6"/>
        <v>0.9998787247657146</v>
      </c>
      <c r="L48" s="55">
        <f t="shared" si="6"/>
        <v>0.99988338302318458</v>
      </c>
      <c r="M48" s="55">
        <f t="shared" si="6"/>
        <v>0.99988787297401771</v>
      </c>
    </row>
    <row r="49" spans="2:13">
      <c r="B49" s="38" t="str">
        <f t="shared" si="1"/>
        <v xml:space="preserve"> </v>
      </c>
      <c r="C49" s="54">
        <v>3.7</v>
      </c>
      <c r="D49" s="55">
        <f t="shared" si="6"/>
        <v>0.99989220026652259</v>
      </c>
      <c r="E49" s="55">
        <f t="shared" si="6"/>
        <v>0.99989637037632595</v>
      </c>
      <c r="F49" s="55">
        <f t="shared" si="6"/>
        <v>0.99990038861102404</v>
      </c>
      <c r="G49" s="55">
        <f t="shared" si="6"/>
        <v>0.9999042601147311</v>
      </c>
      <c r="H49" s="55">
        <f t="shared" si="6"/>
        <v>0.99990798987252594</v>
      </c>
      <c r="I49" s="55">
        <f t="shared" si="6"/>
        <v>0.99991158271479919</v>
      </c>
      <c r="J49" s="55">
        <f t="shared" si="6"/>
        <v>0.99991504332150205</v>
      </c>
      <c r="K49" s="55">
        <f t="shared" si="6"/>
        <v>0.99991837622629731</v>
      </c>
      <c r="L49" s="55">
        <f t="shared" si="6"/>
        <v>0.99992158582061641</v>
      </c>
      <c r="M49" s="55">
        <f t="shared" si="6"/>
        <v>0.99992467635762128</v>
      </c>
    </row>
    <row r="50" spans="2:13">
      <c r="B50" s="38" t="str">
        <f t="shared" si="1"/>
        <v xml:space="preserve"> </v>
      </c>
      <c r="C50" s="54">
        <v>3.8</v>
      </c>
      <c r="D50" s="55">
        <f t="shared" si="6"/>
        <v>0.99992765195607491</v>
      </c>
      <c r="E50" s="55">
        <f t="shared" si="6"/>
        <v>0.99993051660412013</v>
      </c>
      <c r="F50" s="55">
        <f t="shared" si="6"/>
        <v>0.99993327416297029</v>
      </c>
      <c r="G50" s="55">
        <f t="shared" si="6"/>
        <v>0.99993592837051115</v>
      </c>
      <c r="H50" s="55">
        <f t="shared" si="6"/>
        <v>0.99993848284481679</v>
      </c>
      <c r="I50" s="55">
        <f t="shared" si="6"/>
        <v>0.99994094108758103</v>
      </c>
      <c r="J50" s="55">
        <f t="shared" si="6"/>
        <v>0.99994330648746577</v>
      </c>
      <c r="K50" s="55">
        <f t="shared" si="6"/>
        <v>0.99994558232336628</v>
      </c>
      <c r="L50" s="55">
        <f t="shared" si="6"/>
        <v>0.99994777176759819</v>
      </c>
      <c r="M50" s="55">
        <f t="shared" si="6"/>
        <v>0.9999498778890038</v>
      </c>
    </row>
    <row r="51" spans="2:13">
      <c r="B51" s="38" t="str">
        <f t="shared" si="1"/>
        <v xml:space="preserve"> </v>
      </c>
      <c r="C51" s="54">
        <v>3.9</v>
      </c>
      <c r="D51" s="55">
        <f t="shared" si="6"/>
        <v>0.99995190365598241</v>
      </c>
      <c r="E51" s="55">
        <f t="shared" si="6"/>
        <v>0.99995385193944375</v>
      </c>
      <c r="F51" s="55">
        <f t="shared" si="6"/>
        <v>0.9999557255156879</v>
      </c>
      <c r="G51" s="55">
        <f t="shared" si="6"/>
        <v>0.99995752706921126</v>
      </c>
      <c r="H51" s="55">
        <f t="shared" si="6"/>
        <v>0.99995925919544149</v>
      </c>
      <c r="I51" s="55">
        <f t="shared" si="6"/>
        <v>0.99996092440340223</v>
      </c>
      <c r="J51" s="55">
        <f t="shared" si="6"/>
        <v>0.99996252511830896</v>
      </c>
      <c r="K51" s="55">
        <f t="shared" si="6"/>
        <v>0.99996406368409718</v>
      </c>
      <c r="L51" s="55">
        <f t="shared" si="6"/>
        <v>0.99996554236588497</v>
      </c>
      <c r="M51" s="55">
        <f t="shared" si="6"/>
        <v>0.99996696335237056</v>
      </c>
    </row>
    <row r="52" spans="2:13">
      <c r="B52" s="38" t="str">
        <f t="shared" si="1"/>
        <v xml:space="preserve"> </v>
      </c>
      <c r="C52" s="54">
        <v>4</v>
      </c>
      <c r="D52" s="55">
        <f t="shared" ref="D52:M52" si="7">NORMSDIST($C52+D$11/100)</f>
        <v>0.99996832875816688</v>
      </c>
      <c r="E52" s="55">
        <f t="shared" si="7"/>
        <v>0.99996964062607341</v>
      </c>
      <c r="F52" s="55">
        <f t="shared" si="7"/>
        <v>0.99997090092928809</v>
      </c>
      <c r="G52" s="55">
        <f t="shared" si="7"/>
        <v>0.99997211157355947</v>
      </c>
      <c r="H52" s="55">
        <f t="shared" si="7"/>
        <v>0.99997327439928052</v>
      </c>
      <c r="I52" s="55">
        <f t="shared" si="7"/>
        <v>0.99997439118352593</v>
      </c>
      <c r="J52" s="55">
        <f t="shared" si="7"/>
        <v>0.9999754636420336</v>
      </c>
      <c r="K52" s="55">
        <f t="shared" si="7"/>
        <v>0.99997649343113137</v>
      </c>
      <c r="L52" s="55">
        <f t="shared" si="7"/>
        <v>0.99997748214961146</v>
      </c>
      <c r="M52" s="55">
        <f t="shared" si="7"/>
        <v>0.99997843134055187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3:E3"/>
    <mergeCell ref="J3:K3"/>
  </mergeCells>
  <phoneticPr fontId="5" type="noConversion"/>
  <conditionalFormatting sqref="D12:M52">
    <cfRule type="cellIs" dxfId="5" priority="1" stopIfTrue="1" operator="equal">
      <formula>$K$8</formula>
    </cfRule>
    <cfRule type="cellIs" dxfId="4" priority="2" stopIfTrue="1" operator="notEqual">
      <formula>$K$8</formula>
    </cfRule>
  </conditionalFormatting>
  <conditionalFormatting sqref="D11:M11">
    <cfRule type="cellIs" dxfId="3" priority="3" stopIfTrue="1" operator="equal">
      <formula>$B$11</formula>
    </cfRule>
    <cfRule type="cellIs" dxfId="2" priority="4" stopIfTrue="1" operator="notEqual">
      <formula>$B$11</formula>
    </cfRule>
  </conditionalFormatting>
  <conditionalFormatting sqref="C12:C52">
    <cfRule type="cellIs" dxfId="1" priority="5" stopIfTrue="1" operator="equal">
      <formula>$C$10</formula>
    </cfRule>
    <cfRule type="cellIs" dxfId="0" priority="6" stopIfTrue="1" operator="notEqual">
      <formula>$C$10</formula>
    </cfRule>
  </conditionalFormatting>
  <pageMargins left="0.78740157480314965" right="0.78740157480314965" top="5.9055118110236222" bottom="0.98425196850393704" header="0.51181102362204722" footer="0.51181102362204722"/>
  <pageSetup scale="72" orientation="portrait" horizontalDpi="4294967293" verticalDpi="300" r:id="rId1"/>
  <headerFooter alignWithMargins="0"/>
  <ignoredErrors>
    <ignoredError sqref="K1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55" r:id="rId4" name="Scroll Bar 43">
              <controlPr defaultSize="0" autoPict="0">
                <anchor>
                  <from>
                    <xdr:col>5</xdr:col>
                    <xdr:colOff>108857</xdr:colOff>
                    <xdr:row>4</xdr:row>
                    <xdr:rowOff>21771</xdr:rowOff>
                  </from>
                  <to>
                    <xdr:col>6</xdr:col>
                    <xdr:colOff>223157</xdr:colOff>
                    <xdr:row>4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6" r:id="rId5" name="Scroll Bar 44">
              <controlPr defaultSize="0" autoPict="0">
                <anchor>
                  <from>
                    <xdr:col>5</xdr:col>
                    <xdr:colOff>108857</xdr:colOff>
                    <xdr:row>5</xdr:row>
                    <xdr:rowOff>27214</xdr:rowOff>
                  </from>
                  <to>
                    <xdr:col>6</xdr:col>
                    <xdr:colOff>223157</xdr:colOff>
                    <xdr:row>5</xdr:row>
                    <xdr:rowOff>179614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57" r:id="rId6" name="Scroll Bar 45">
              <controlPr defaultSize="0" autoPict="0">
                <anchor>
                  <from>
                    <xdr:col>5</xdr:col>
                    <xdr:colOff>119743</xdr:colOff>
                    <xdr:row>7</xdr:row>
                    <xdr:rowOff>59871</xdr:rowOff>
                  </from>
                  <to>
                    <xdr:col>6</xdr:col>
                    <xdr:colOff>234043</xdr:colOff>
                    <xdr:row>7</xdr:row>
                    <xdr:rowOff>212271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DA18"/>
  <sheetViews>
    <sheetView showGridLines="0" topLeftCell="C1" workbookViewId="0">
      <selection activeCell="AA17" sqref="AA17"/>
    </sheetView>
  </sheetViews>
  <sheetFormatPr defaultColWidth="9.15234375" defaultRowHeight="12.45"/>
  <cols>
    <col min="1" max="1" width="9.15234375" style="13"/>
    <col min="2" max="2" width="8.3046875" style="10" customWidth="1"/>
    <col min="3" max="16384" width="9.15234375" style="10"/>
  </cols>
  <sheetData>
    <row r="1" spans="1:105">
      <c r="A1" s="9" t="s">
        <v>5</v>
      </c>
    </row>
    <row r="2" spans="1:105" s="12" customFormat="1" ht="14.15">
      <c r="A2" s="11"/>
      <c r="B2" s="1" t="s">
        <v>13</v>
      </c>
      <c r="C2" s="2">
        <f>(C3-'Dist. Normal 01a'!$F$6)/'Dist. Normal 01a'!$F$7</f>
        <v>-7</v>
      </c>
      <c r="D2" s="2">
        <f>(D3-'Dist. Normal 01a'!$F$6)/'Dist. Normal 01a'!$F$7</f>
        <v>-6.9</v>
      </c>
      <c r="E2" s="2">
        <f>(E3-'Dist. Normal 01a'!$F$6)/'Dist. Normal 01a'!$F$7</f>
        <v>-6.8</v>
      </c>
      <c r="F2" s="2">
        <f>(F3-'Dist. Normal 01a'!$F$6)/'Dist. Normal 01a'!$F$7</f>
        <v>-6.7</v>
      </c>
      <c r="G2" s="2">
        <f>(G3-'Dist. Normal 01a'!$F$6)/'Dist. Normal 01a'!$F$7</f>
        <v>-6.6</v>
      </c>
      <c r="H2" s="2">
        <f>(H3-'Dist. Normal 01a'!$F$6)/'Dist. Normal 01a'!$F$7</f>
        <v>-6.5</v>
      </c>
      <c r="I2" s="2">
        <f>(I3-'Dist. Normal 01a'!$F$6)/'Dist. Normal 01a'!$F$7</f>
        <v>-6.4</v>
      </c>
      <c r="J2" s="2">
        <f>(J3-'Dist. Normal 01a'!$F$6)/'Dist. Normal 01a'!$F$7</f>
        <v>-6.3</v>
      </c>
      <c r="K2" s="2">
        <f>(K3-'Dist. Normal 01a'!$F$6)/'Dist. Normal 01a'!$F$7</f>
        <v>-6.2</v>
      </c>
      <c r="L2" s="2">
        <f>(L3-'Dist. Normal 01a'!$F$6)/'Dist. Normal 01a'!$F$7</f>
        <v>-6.1</v>
      </c>
      <c r="M2" s="2">
        <f>(M3-'Dist. Normal 01a'!$F$6)/'Dist. Normal 01a'!$F$7</f>
        <v>-6</v>
      </c>
      <c r="N2" s="2">
        <f>(N3-'Dist. Normal 01a'!$F$6)/'Dist. Normal 01a'!$F$7</f>
        <v>-5.9</v>
      </c>
      <c r="O2" s="2">
        <f>(O3-'Dist. Normal 01a'!$F$6)/'Dist. Normal 01a'!$F$7</f>
        <v>-5.8</v>
      </c>
      <c r="P2" s="2">
        <f>(P3-'Dist. Normal 01a'!$F$6)/'Dist. Normal 01a'!$F$7</f>
        <v>-5.7</v>
      </c>
      <c r="Q2" s="2">
        <f>(Q3-'Dist. Normal 01a'!$F$6)/'Dist. Normal 01a'!$F$7</f>
        <v>-5.6</v>
      </c>
      <c r="R2" s="2">
        <f>(R3-'Dist. Normal 01a'!$F$6)/'Dist. Normal 01a'!$F$7</f>
        <v>-5.5000000000000107</v>
      </c>
      <c r="S2" s="2">
        <f>(S3-'Dist. Normal 01a'!$F$6)/'Dist. Normal 01a'!$F$7</f>
        <v>-5.4000000000000101</v>
      </c>
      <c r="T2" s="2">
        <f>(T3-'Dist. Normal 01a'!$F$6)/'Dist. Normal 01a'!$F$7</f>
        <v>-5.3000000000000096</v>
      </c>
      <c r="U2" s="2">
        <f>(U3-'Dist. Normal 01a'!$F$6)/'Dist. Normal 01a'!$F$7</f>
        <v>-5.2000000000000099</v>
      </c>
      <c r="V2" s="2">
        <f>(V3-'Dist. Normal 01a'!$F$6)/'Dist. Normal 01a'!$F$7</f>
        <v>-5.1000000000000103</v>
      </c>
      <c r="W2" s="2">
        <f>(W3-'Dist. Normal 01a'!$F$6)/'Dist. Normal 01a'!$F$7</f>
        <v>-5.0000000000000107</v>
      </c>
      <c r="X2" s="2">
        <f>(X3-'Dist. Normal 01a'!$F$6)/'Dist. Normal 01a'!$F$7</f>
        <v>-4.9000000000000101</v>
      </c>
      <c r="Y2" s="2">
        <f>(Y3-'Dist. Normal 01a'!$F$6)/'Dist. Normal 01a'!$F$7</f>
        <v>-4.8000000000000096</v>
      </c>
      <c r="Z2" s="2">
        <f>(Z3-'Dist. Normal 01a'!$F$6)/'Dist. Normal 01a'!$F$7</f>
        <v>-4.7000000000000099</v>
      </c>
      <c r="AA2" s="2">
        <f>(AA3-'Dist. Normal 01a'!$F$6)/'Dist. Normal 01a'!$F$7</f>
        <v>-4.6000000000000103</v>
      </c>
      <c r="AB2" s="2">
        <f>(AB3-'Dist. Normal 01a'!$F$6)/'Dist. Normal 01a'!$F$7</f>
        <v>-4.5000000000000107</v>
      </c>
      <c r="AC2" s="2">
        <f>(AC3-'Dist. Normal 01a'!$F$6)/'Dist. Normal 01a'!$F$7</f>
        <v>-4.4000000000000101</v>
      </c>
      <c r="AD2" s="2">
        <f>(AD3-'Dist. Normal 01a'!$F$6)/'Dist. Normal 01a'!$F$7</f>
        <v>-4.3000000000000096</v>
      </c>
      <c r="AE2" s="2">
        <f>(AE3-'Dist. Normal 01a'!$F$6)/'Dist. Normal 01a'!$F$7</f>
        <v>-4.2000000000000099</v>
      </c>
      <c r="AF2" s="2">
        <f>(AF3-'Dist. Normal 01a'!$F$6)/'Dist. Normal 01a'!$F$7</f>
        <v>-4.1000000000000103</v>
      </c>
      <c r="AG2" s="2">
        <f>(AG3-'Dist. Normal 01a'!$F$6)/'Dist. Normal 01a'!$F$7</f>
        <v>-4.0000000000000107</v>
      </c>
      <c r="AH2" s="2">
        <f>(AH3-'Dist. Normal 01a'!$F$6)/'Dist. Normal 01a'!$F$7</f>
        <v>-3.9000000000000101</v>
      </c>
      <c r="AI2" s="2">
        <f>(AI3-'Dist. Normal 01a'!$F$6)/'Dist. Normal 01a'!$F$7</f>
        <v>-3.80000000000001</v>
      </c>
      <c r="AJ2" s="2">
        <f>(AJ3-'Dist. Normal 01a'!$F$6)/'Dist. Normal 01a'!$F$7</f>
        <v>-3.7000000000000099</v>
      </c>
      <c r="AK2" s="2">
        <f>(AK3-'Dist. Normal 01a'!$F$6)/'Dist. Normal 01a'!$F$7</f>
        <v>-3.6000000000000103</v>
      </c>
      <c r="AL2" s="2">
        <f>(AL3-'Dist. Normal 01a'!$F$6)/'Dist. Normal 01a'!$F$7</f>
        <v>-3.5000000000000098</v>
      </c>
      <c r="AM2" s="2">
        <f>(AM3-'Dist. Normal 01a'!$F$6)/'Dist. Normal 01a'!$F$7</f>
        <v>-3.4000000000000101</v>
      </c>
      <c r="AN2" s="2">
        <f>(AN3-'Dist. Normal 01a'!$F$6)/'Dist. Normal 01a'!$F$7</f>
        <v>-3.30000000000001</v>
      </c>
      <c r="AO2" s="2">
        <f>(AO3-'Dist. Normal 01a'!$F$6)/'Dist. Normal 01a'!$F$7</f>
        <v>-3.2000000000000099</v>
      </c>
      <c r="AP2" s="2">
        <f>(AP3-'Dist. Normal 01a'!$F$6)/'Dist. Normal 01a'!$F$7</f>
        <v>-3.1000000000000103</v>
      </c>
      <c r="AQ2" s="2">
        <f>(AQ3-'Dist. Normal 01a'!$F$6)/'Dist. Normal 01a'!$F$7</f>
        <v>-3.0000000000000098</v>
      </c>
      <c r="AR2" s="2">
        <f>(AR3-'Dist. Normal 01a'!$F$6)/'Dist. Normal 01a'!$F$7</f>
        <v>-2.9000000000000101</v>
      </c>
      <c r="AS2" s="2">
        <f>(AS3-'Dist. Normal 01a'!$F$6)/'Dist. Normal 01a'!$F$7</f>
        <v>-2.80000000000001</v>
      </c>
      <c r="AT2" s="2">
        <f>(AT3-'Dist. Normal 01a'!$F$6)/'Dist. Normal 01a'!$F$7</f>
        <v>-2.7000000000000202</v>
      </c>
      <c r="AU2" s="2">
        <f>(AU3-'Dist. Normal 01a'!$F$6)/'Dist. Normal 01a'!$F$7</f>
        <v>-2.6000000000000201</v>
      </c>
      <c r="AV2" s="2">
        <f>(AV3-'Dist. Normal 01a'!$F$6)/'Dist. Normal 01a'!$F$7</f>
        <v>-2.50000000000002</v>
      </c>
      <c r="AW2" s="2">
        <f>(AW3-'Dist. Normal 01a'!$F$6)/'Dist. Normal 01a'!$F$7</f>
        <v>-2.4000000000000199</v>
      </c>
      <c r="AX2" s="2">
        <f>(AX3-'Dist. Normal 01a'!$F$6)/'Dist. Normal 01a'!$F$7</f>
        <v>-2.3000000000000198</v>
      </c>
      <c r="AY2" s="2">
        <f>(AY3-'Dist. Normal 01a'!$F$6)/'Dist. Normal 01a'!$F$7</f>
        <v>-2.2000000000000202</v>
      </c>
      <c r="AZ2" s="2">
        <f>(AZ3-'Dist. Normal 01a'!$F$6)/'Dist. Normal 01a'!$F$7</f>
        <v>-2.1000000000000201</v>
      </c>
      <c r="BA2" s="2">
        <f>(BA3-'Dist. Normal 01a'!$F$6)/'Dist. Normal 01a'!$F$7</f>
        <v>-2.0000000000000204</v>
      </c>
      <c r="BB2" s="2">
        <f>(BB3-'Dist. Normal 01a'!$F$6)/'Dist. Normal 01a'!$F$7</f>
        <v>-1.9000000000000199</v>
      </c>
      <c r="BC2" s="2">
        <f>(BC3-'Dist. Normal 01a'!$F$6)/'Dist. Normal 01a'!$F$7</f>
        <v>-1.80000000000002</v>
      </c>
      <c r="BD2" s="2">
        <f>(BD3-'Dist. Normal 01a'!$F$6)/'Dist. Normal 01a'!$F$7</f>
        <v>-1.7000000000000199</v>
      </c>
      <c r="BE2" s="2">
        <f>(BE3-'Dist. Normal 01a'!$F$6)/'Dist. Normal 01a'!$F$7</f>
        <v>-1.6000000000000201</v>
      </c>
      <c r="BF2" s="2">
        <f>(BF3-'Dist. Normal 01a'!$F$6)/'Dist. Normal 01a'!$F$7</f>
        <v>-1.50000000000002</v>
      </c>
      <c r="BG2" s="2">
        <f>(BG3-'Dist. Normal 01a'!$F$6)/'Dist. Normal 01a'!$F$7</f>
        <v>-1.4000000000000199</v>
      </c>
      <c r="BH2" s="2">
        <f>(BH3-'Dist. Normal 01a'!$F$6)/'Dist. Normal 01a'!$F$7</f>
        <v>-1.30000000000002</v>
      </c>
      <c r="BI2" s="2">
        <f>(BI3-'Dist. Normal 01a'!$F$6)/'Dist. Normal 01a'!$F$7</f>
        <v>-1.2000000000000202</v>
      </c>
      <c r="BJ2" s="2">
        <f>(BJ3-'Dist. Normal 01a'!$F$6)/'Dist. Normal 01a'!$F$7</f>
        <v>-1.1000000000000201</v>
      </c>
      <c r="BK2" s="2">
        <f>(BK3-'Dist. Normal 01a'!$F$6)/'Dist. Normal 01a'!$F$7</f>
        <v>-1.00000000000002</v>
      </c>
      <c r="BL2" s="2">
        <f>(BL3-'Dist. Normal 01a'!$F$6)/'Dist. Normal 01a'!$F$7</f>
        <v>-0.9000000000000199</v>
      </c>
      <c r="BM2" s="2">
        <f>(BM3-'Dist. Normal 01a'!$F$6)/'Dist. Normal 01a'!$F$7</f>
        <v>-0.80000000000002003</v>
      </c>
      <c r="BN2" s="2">
        <f>(BN3-'Dist. Normal 01a'!$F$6)/'Dist. Normal 01a'!$F$7</f>
        <v>-0.70000000000001994</v>
      </c>
      <c r="BO2" s="2">
        <f>(BO3-'Dist. Normal 01a'!$F$6)/'Dist. Normal 01a'!$F$7</f>
        <v>-0.60000000000002007</v>
      </c>
      <c r="BP2" s="2">
        <f>(BP3-'Dist. Normal 01a'!$F$6)/'Dist. Normal 01a'!$F$7</f>
        <v>-0.50000000000001998</v>
      </c>
      <c r="BQ2" s="2">
        <f>(BQ3-'Dist. Normal 01a'!$F$6)/'Dist. Normal 01a'!$F$7</f>
        <v>-0.4000000000000199</v>
      </c>
      <c r="BR2" s="2">
        <f>(BR3-'Dist. Normal 01a'!$F$6)/'Dist. Normal 01a'!$F$7</f>
        <v>-0.30000000000002003</v>
      </c>
      <c r="BS2" s="2">
        <f>(BS3-'Dist. Normal 01a'!$F$6)/'Dist. Normal 01a'!$F$7</f>
        <v>-0.20000000000001994</v>
      </c>
      <c r="BT2" s="2">
        <f>(BT3-'Dist. Normal 01a'!$F$6)/'Dist. Normal 01a'!$F$7</f>
        <v>-0.10000000000002007</v>
      </c>
      <c r="BU2" s="2">
        <f>(BU3-'Dist. Normal 01a'!$F$6)/'Dist. Normal 01a'!$F$7</f>
        <v>-1.9984014443252818E-14</v>
      </c>
      <c r="BV2" s="2">
        <f>(BV3-'Dist. Normal 01a'!$F$6)/'Dist. Normal 01a'!$F$7</f>
        <v>9.9999999999969891E-2</v>
      </c>
      <c r="BW2" s="2">
        <f>(BW3-'Dist. Normal 01a'!$F$6)/'Dist. Normal 01a'!$F$7</f>
        <v>0.19999999999996998</v>
      </c>
      <c r="BX2" s="2">
        <f>(BX3-'Dist. Normal 01a'!$F$6)/'Dist. Normal 01a'!$F$7</f>
        <v>0.29999999999997007</v>
      </c>
      <c r="BY2" s="2">
        <f>(BY3-'Dist. Normal 01a'!$F$6)/'Dist. Normal 01a'!$F$7</f>
        <v>0.39999999999997016</v>
      </c>
      <c r="BZ2" s="2">
        <f>(BZ3-'Dist. Normal 01a'!$F$6)/'Dist. Normal 01a'!$F$7</f>
        <v>0.4999999999999698</v>
      </c>
      <c r="CA2" s="2">
        <f>(CA3-'Dist. Normal 01a'!$F$6)/'Dist. Normal 01a'!$F$7</f>
        <v>0.59999999999996989</v>
      </c>
      <c r="CB2" s="2">
        <f>(CB3-'Dist. Normal 01a'!$F$6)/'Dist. Normal 01a'!$F$7</f>
        <v>0.69999999999996998</v>
      </c>
      <c r="CC2" s="2">
        <f>(CC3-'Dist. Normal 01a'!$F$6)/'Dist. Normal 01a'!$F$7</f>
        <v>0.79999999999997007</v>
      </c>
      <c r="CD2" s="2">
        <f>(CD3-'Dist. Normal 01a'!$F$6)/'Dist. Normal 01a'!$F$7</f>
        <v>0.89999999999997016</v>
      </c>
      <c r="CE2" s="2">
        <f>(CE3-'Dist. Normal 01a'!$F$6)/'Dist. Normal 01a'!$F$7</f>
        <v>0.9999999999999698</v>
      </c>
      <c r="CF2" s="2">
        <f>(CF3-'Dist. Normal 01a'!$F$6)/'Dist. Normal 01a'!$F$7</f>
        <v>1.0999999999999699</v>
      </c>
      <c r="CG2" s="2">
        <f>(CG3-'Dist. Normal 01a'!$F$6)/'Dist. Normal 01a'!$F$7</f>
        <v>1.19999999999997</v>
      </c>
      <c r="CH2" s="2">
        <f>(CH3-'Dist. Normal 01a'!$F$6)/'Dist. Normal 01a'!$F$7</f>
        <v>1.2999999999999701</v>
      </c>
      <c r="CI2" s="2">
        <f>(CI3-'Dist. Normal 01a'!$F$6)/'Dist. Normal 01a'!$F$7</f>
        <v>1.3999999999999702</v>
      </c>
      <c r="CJ2" s="2">
        <f>(CJ3-'Dist. Normal 01a'!$F$6)/'Dist. Normal 01a'!$F$7</f>
        <v>1.4999999999999698</v>
      </c>
      <c r="CK2" s="2">
        <f>(CK3-'Dist. Normal 01a'!$F$6)/'Dist. Normal 01a'!$F$7</f>
        <v>1.5999999999999699</v>
      </c>
      <c r="CL2" s="2">
        <f>(CL3-'Dist. Normal 01a'!$F$6)/'Dist. Normal 01a'!$F$7</f>
        <v>1.69999999999997</v>
      </c>
      <c r="CM2" s="2">
        <f>(CM3-'Dist. Normal 01a'!$F$6)/'Dist. Normal 01a'!$F$7</f>
        <v>1.7999999999999701</v>
      </c>
      <c r="CN2" s="2">
        <f>(CN3-'Dist. Normal 01a'!$F$6)/'Dist. Normal 01a'!$F$7</f>
        <v>1.8999999999999702</v>
      </c>
      <c r="CO2" s="2">
        <f>(CO3-'Dist. Normal 01a'!$F$6)/'Dist. Normal 01a'!$F$7</f>
        <v>1.9999999999999698</v>
      </c>
      <c r="CP2" s="2">
        <f>(CP3-'Dist. Normal 01a'!$F$6)/'Dist. Normal 01a'!$F$7</f>
        <v>2.0999999999999703</v>
      </c>
      <c r="CQ2" s="2">
        <f>(CQ3-'Dist. Normal 01a'!$F$6)/'Dist. Normal 01a'!$F$7</f>
        <v>2.19999999999997</v>
      </c>
      <c r="CR2" s="2">
        <f>(CR3-'Dist. Normal 01a'!$F$6)/'Dist. Normal 01a'!$F$7</f>
        <v>2.2999999999999696</v>
      </c>
      <c r="CS2" s="2">
        <f>(CS3-'Dist. Normal 01a'!$F$6)/'Dist. Normal 01a'!$F$7</f>
        <v>2.3999999999999702</v>
      </c>
      <c r="CT2" s="2">
        <f>(CT3-'Dist. Normal 01a'!$F$6)/'Dist. Normal 01a'!$F$7</f>
        <v>2.4999999999999698</v>
      </c>
      <c r="CU2" s="2">
        <f>(CU3-'Dist. Normal 01a'!$F$6)/'Dist. Normal 01a'!$F$7</f>
        <v>2.5999999999999703</v>
      </c>
      <c r="CV2" s="2">
        <f>(CV3-'Dist. Normal 01a'!$F$6)/'Dist. Normal 01a'!$F$7</f>
        <v>2.69999999999997</v>
      </c>
      <c r="CW2" s="2">
        <f>(CW3-'Dist. Normal 01a'!$F$6)/'Dist. Normal 01a'!$F$7</f>
        <v>2.7999999999999696</v>
      </c>
      <c r="CX2" s="2">
        <f>(CX3-'Dist. Normal 01a'!$F$6)/'Dist. Normal 01a'!$F$7</f>
        <v>2.8999999999999604</v>
      </c>
      <c r="CY2" s="2">
        <f>(CY3-'Dist. Normal 01a'!$F$6)/'Dist. Normal 01a'!$F$7</f>
        <v>2.99999999999996</v>
      </c>
    </row>
    <row r="3" spans="1:105" ht="14.15">
      <c r="B3" s="6" t="s">
        <v>9</v>
      </c>
      <c r="C3" s="2">
        <v>-5</v>
      </c>
      <c r="D3" s="2">
        <v>-4.9000000000000004</v>
      </c>
      <c r="E3" s="2">
        <v>-4.8</v>
      </c>
      <c r="F3" s="2">
        <v>-4.7</v>
      </c>
      <c r="G3" s="2">
        <v>-4.5999999999999996</v>
      </c>
      <c r="H3" s="2">
        <v>-4.5</v>
      </c>
      <c r="I3" s="2">
        <v>-4.4000000000000004</v>
      </c>
      <c r="J3" s="2">
        <v>-4.3</v>
      </c>
      <c r="K3" s="2">
        <v>-4.2</v>
      </c>
      <c r="L3" s="2">
        <v>-4.0999999999999996</v>
      </c>
      <c r="M3" s="2">
        <v>-4</v>
      </c>
      <c r="N3" s="2">
        <v>-3.9</v>
      </c>
      <c r="O3" s="2">
        <v>-3.8</v>
      </c>
      <c r="P3" s="2">
        <v>-3.7</v>
      </c>
      <c r="Q3" s="2">
        <v>-3.6</v>
      </c>
      <c r="R3" s="2">
        <v>-3.5000000000000102</v>
      </c>
      <c r="S3" s="2">
        <v>-3.4000000000000101</v>
      </c>
      <c r="T3" s="2">
        <v>-3.30000000000001</v>
      </c>
      <c r="U3" s="2">
        <v>-3.2000000000000099</v>
      </c>
      <c r="V3" s="2">
        <v>-3.1000000000000099</v>
      </c>
      <c r="W3" s="2">
        <v>-3.0000000000000102</v>
      </c>
      <c r="X3" s="2">
        <v>-2.9000000000000101</v>
      </c>
      <c r="Y3" s="2">
        <v>-2.80000000000001</v>
      </c>
      <c r="Z3" s="2">
        <v>-2.7000000000000099</v>
      </c>
      <c r="AA3" s="2">
        <v>-2.6000000000000099</v>
      </c>
      <c r="AB3" s="2">
        <v>-2.5000000000000102</v>
      </c>
      <c r="AC3" s="2">
        <v>-2.4000000000000101</v>
      </c>
      <c r="AD3" s="2">
        <v>-2.30000000000001</v>
      </c>
      <c r="AE3" s="2">
        <v>-2.2000000000000099</v>
      </c>
      <c r="AF3" s="2">
        <v>-2.1000000000000099</v>
      </c>
      <c r="AG3" s="2">
        <v>-2.0000000000000102</v>
      </c>
      <c r="AH3" s="2">
        <v>-1.9000000000000099</v>
      </c>
      <c r="AI3" s="2">
        <v>-1.80000000000001</v>
      </c>
      <c r="AJ3" s="2">
        <v>-1.7000000000000099</v>
      </c>
      <c r="AK3" s="2">
        <v>-1.6000000000000101</v>
      </c>
      <c r="AL3" s="2">
        <v>-1.50000000000001</v>
      </c>
      <c r="AM3" s="2">
        <v>-1.4000000000000099</v>
      </c>
      <c r="AN3" s="2">
        <v>-1.30000000000001</v>
      </c>
      <c r="AO3" s="2">
        <v>-1.2000000000000099</v>
      </c>
      <c r="AP3" s="2">
        <v>-1.1000000000000101</v>
      </c>
      <c r="AQ3" s="2">
        <v>-1.00000000000001</v>
      </c>
      <c r="AR3" s="2">
        <v>-0.90000000000001001</v>
      </c>
      <c r="AS3" s="2">
        <v>-0.80000000000001004</v>
      </c>
      <c r="AT3" s="2">
        <v>-0.70000000000002005</v>
      </c>
      <c r="AU3" s="2">
        <v>-0.60000000000001996</v>
      </c>
      <c r="AV3" s="2">
        <v>-0.50000000000001998</v>
      </c>
      <c r="AW3" s="2">
        <v>-0.40000000000002001</v>
      </c>
      <c r="AX3" s="2">
        <v>-0.30000000000001997</v>
      </c>
      <c r="AY3" s="2">
        <v>-0.20000000000002</v>
      </c>
      <c r="AZ3" s="2">
        <v>-0.10000000000002</v>
      </c>
      <c r="BA3" s="2">
        <v>-2.0428103653102899E-14</v>
      </c>
      <c r="BB3" s="2">
        <v>9.9999999999980105E-2</v>
      </c>
      <c r="BC3" s="2">
        <v>0.19999999999998</v>
      </c>
      <c r="BD3" s="2">
        <v>0.29999999999998</v>
      </c>
      <c r="BE3" s="2">
        <v>0.39999999999997998</v>
      </c>
      <c r="BF3" s="2">
        <v>0.49999999999998002</v>
      </c>
      <c r="BG3" s="2">
        <v>0.59999999999997999</v>
      </c>
      <c r="BH3" s="2">
        <v>0.69999999999997997</v>
      </c>
      <c r="BI3" s="2">
        <v>0.79999999999997995</v>
      </c>
      <c r="BJ3" s="2">
        <v>0.89999999999998004</v>
      </c>
      <c r="BK3" s="2">
        <v>0.99999999999998002</v>
      </c>
      <c r="BL3" s="2">
        <v>1.0999999999999801</v>
      </c>
      <c r="BM3" s="2">
        <v>1.19999999999998</v>
      </c>
      <c r="BN3" s="2">
        <v>1.2999999999999801</v>
      </c>
      <c r="BO3" s="2">
        <v>1.3999999999999799</v>
      </c>
      <c r="BP3" s="2">
        <v>1.49999999999998</v>
      </c>
      <c r="BQ3" s="2">
        <v>1.5999999999999801</v>
      </c>
      <c r="BR3" s="2">
        <v>1.69999999999998</v>
      </c>
      <c r="BS3" s="2">
        <v>1.7999999999999801</v>
      </c>
      <c r="BT3" s="2">
        <v>1.8999999999999799</v>
      </c>
      <c r="BU3" s="2">
        <v>1.99999999999998</v>
      </c>
      <c r="BV3" s="2">
        <v>2.0999999999999699</v>
      </c>
      <c r="BW3" s="2">
        <v>2.19999999999997</v>
      </c>
      <c r="BX3" s="2">
        <v>2.2999999999999701</v>
      </c>
      <c r="BY3" s="2">
        <v>2.3999999999999702</v>
      </c>
      <c r="BZ3" s="2">
        <v>2.4999999999999698</v>
      </c>
      <c r="CA3" s="2">
        <v>2.5999999999999699</v>
      </c>
      <c r="CB3" s="2">
        <v>2.69999999999997</v>
      </c>
      <c r="CC3" s="2">
        <v>2.7999999999999701</v>
      </c>
      <c r="CD3" s="2">
        <v>2.8999999999999702</v>
      </c>
      <c r="CE3" s="2">
        <v>2.9999999999999698</v>
      </c>
      <c r="CF3" s="2">
        <v>3.0999999999999699</v>
      </c>
      <c r="CG3" s="2">
        <v>3.19999999999997</v>
      </c>
      <c r="CH3" s="2">
        <v>3.2999999999999701</v>
      </c>
      <c r="CI3" s="2">
        <v>3.3999999999999702</v>
      </c>
      <c r="CJ3" s="2">
        <v>3.4999999999999698</v>
      </c>
      <c r="CK3" s="2">
        <v>3.5999999999999699</v>
      </c>
      <c r="CL3" s="2">
        <v>3.69999999999997</v>
      </c>
      <c r="CM3" s="2">
        <v>3.7999999999999701</v>
      </c>
      <c r="CN3" s="2">
        <v>3.8999999999999702</v>
      </c>
      <c r="CO3" s="2">
        <v>3.9999999999999698</v>
      </c>
      <c r="CP3" s="2">
        <v>4.0999999999999703</v>
      </c>
      <c r="CQ3" s="2">
        <v>4.19999999999997</v>
      </c>
      <c r="CR3" s="2">
        <v>4.2999999999999696</v>
      </c>
      <c r="CS3" s="2">
        <v>4.3999999999999702</v>
      </c>
      <c r="CT3" s="2">
        <v>4.4999999999999698</v>
      </c>
      <c r="CU3" s="2">
        <v>4.5999999999999703</v>
      </c>
      <c r="CV3" s="2">
        <v>4.69999999999997</v>
      </c>
      <c r="CW3" s="2">
        <v>4.7999999999999696</v>
      </c>
      <c r="CX3" s="2">
        <v>4.8999999999999604</v>
      </c>
      <c r="CY3" s="2">
        <v>4.99999999999996</v>
      </c>
      <c r="CZ3" s="2"/>
      <c r="DA3" s="2"/>
    </row>
    <row r="4" spans="1:105">
      <c r="B4" s="7" t="s">
        <v>10</v>
      </c>
      <c r="C4" s="3">
        <f>NORMDIST(C3,'Dist. Normal 01a'!$F$6,'Dist. Normal 01a'!$F$7,FALSE)</f>
        <v>9.1347204083645936E-12</v>
      </c>
      <c r="D4" s="3">
        <f>NORMDIST(D3,'Dist. Normal 01a'!$F$6,'Dist. Normal 01a'!$F$7,FALSE)</f>
        <v>1.8303322170155714E-11</v>
      </c>
      <c r="E4" s="3">
        <f>NORMDIST(E3,'Dist. Normal 01a'!$F$6,'Dist. Normal 01a'!$F$7,FALSE)</f>
        <v>3.6309615017918004E-11</v>
      </c>
      <c r="F4" s="3">
        <f>NORMDIST(F3,'Dist. Normal 01a'!$F$6,'Dist. Normal 01a'!$F$7,FALSE)</f>
        <v>7.1313281239960764E-11</v>
      </c>
      <c r="G4" s="3">
        <f>NORMDIST(G3,'Dist. Normal 01a'!$F$6,'Dist. Normal 01a'!$F$7,FALSE)</f>
        <v>1.3866799941653172E-10</v>
      </c>
      <c r="H4" s="3">
        <f>NORMDIST(H3,'Dist. Normal 01a'!$F$6,'Dist. Normal 01a'!$F$7,FALSE)</f>
        <v>2.6695566147628519E-10</v>
      </c>
      <c r="I4" s="3">
        <f>NORMDIST(I3,'Dist. Normal 01a'!$F$6,'Dist. Normal 01a'!$F$7,FALSE)</f>
        <v>5.0881402816450389E-10</v>
      </c>
      <c r="J4" s="3">
        <f>NORMDIST(J3,'Dist. Normal 01a'!$F$6,'Dist. Normal 01a'!$F$7,FALSE)</f>
        <v>9.6014333703123363E-10</v>
      </c>
      <c r="K4" s="3">
        <f>NORMDIST(K3,'Dist. Normal 01a'!$F$6,'Dist. Normal 01a'!$F$7,FALSE)</f>
        <v>1.7937839079640794E-9</v>
      </c>
      <c r="L4" s="3">
        <f>NORMDIST(L3,'Dist. Normal 01a'!$F$6,'Dist. Normal 01a'!$F$7,FALSE)</f>
        <v>3.3178842435473049E-9</v>
      </c>
      <c r="M4" s="3">
        <f>NORMDIST(M3,'Dist. Normal 01a'!$F$6,'Dist. Normal 01a'!$F$7,FALSE)</f>
        <v>6.0758828498232861E-9</v>
      </c>
      <c r="N4" s="3">
        <f>NORMDIST(N3,'Dist. Normal 01a'!$F$6,'Dist. Normal 01a'!$F$7,FALSE)</f>
        <v>1.1015763624682308E-8</v>
      </c>
      <c r="O4" s="3">
        <f>NORMDIST(O3,'Dist. Normal 01a'!$F$6,'Dist. Normal 01a'!$F$7,FALSE)</f>
        <v>1.9773196406244672E-8</v>
      </c>
      <c r="P4" s="3">
        <f>NORMDIST(P3,'Dist. Normal 01a'!$F$6,'Dist. Normal 01a'!$F$7,FALSE)</f>
        <v>3.513955094820434E-8</v>
      </c>
      <c r="Q4" s="3">
        <f>NORMDIST(Q3,'Dist. Normal 01a'!$F$6,'Dist. Normal 01a'!$F$7,FALSE)</f>
        <v>6.1826205001658573E-8</v>
      </c>
      <c r="R4" s="3">
        <f>NORMDIST(R3,'Dist. Normal 01a'!$F$6,'Dist. Normal 01a'!$F$7,FALSE)</f>
        <v>1.0769760042542646E-7</v>
      </c>
      <c r="S4" s="3">
        <f>NORMDIST(S3,'Dist. Normal 01a'!$F$6,'Dist. Normal 01a'!$F$7,FALSE)</f>
        <v>1.8573618445551907E-7</v>
      </c>
      <c r="T4" s="3">
        <f>NORMDIST(T3,'Dist. Normal 01a'!$F$6,'Dist. Normal 01a'!$F$7,FALSE)</f>
        <v>3.1713492167158123E-7</v>
      </c>
      <c r="U4" s="3">
        <f>NORMDIST(U3,'Dist. Normal 01a'!$F$6,'Dist. Normal 01a'!$F$7,FALSE)</f>
        <v>5.3610353446973477E-7</v>
      </c>
      <c r="V4" s="3">
        <f>NORMDIST(V3,'Dist. Normal 01a'!$F$6,'Dist. Normal 01a'!$F$7,FALSE)</f>
        <v>8.9724351623828588E-7</v>
      </c>
      <c r="W4" s="3">
        <f>NORMDIST(W3,'Dist. Normal 01a'!$F$6,'Dist. Normal 01a'!$F$7,FALSE)</f>
        <v>1.4867195147342185E-6</v>
      </c>
      <c r="X4" s="3">
        <f>NORMDIST(X3,'Dist. Normal 01a'!$F$6,'Dist. Normal 01a'!$F$7,FALSE)</f>
        <v>2.4389607458932395E-6</v>
      </c>
      <c r="Y4" s="3">
        <f>NORMDIST(Y3,'Dist. Normal 01a'!$F$6,'Dist. Normal 01a'!$F$7,FALSE)</f>
        <v>3.9612990910318923E-6</v>
      </c>
      <c r="Z4" s="3">
        <f>NORMDIST(Z3,'Dist. Normal 01a'!$F$6,'Dist. Normal 01a'!$F$7,FALSE)</f>
        <v>6.369825178866807E-6</v>
      </c>
      <c r="AA4" s="3">
        <f>NORMDIST(AA3,'Dist. Normal 01a'!$F$6,'Dist. Normal 01a'!$F$7,FALSE)</f>
        <v>1.0140852065486255E-5</v>
      </c>
      <c r="AB4" s="3">
        <f>NORMDIST(AB3,'Dist. Normal 01a'!$F$6,'Dist. Normal 01a'!$F$7,FALSE)</f>
        <v>1.5983741106904709E-5</v>
      </c>
      <c r="AC4" s="3">
        <f>NORMDIST(AC3,'Dist. Normal 01a'!$F$6,'Dist. Normal 01a'!$F$7,FALSE)</f>
        <v>2.4942471290052468E-5</v>
      </c>
      <c r="AD4" s="3">
        <f>NORMDIST(AD3,'Dist. Normal 01a'!$F$6,'Dist. Normal 01a'!$F$7,FALSE)</f>
        <v>3.853519674208549E-5</v>
      </c>
      <c r="AE4" s="3">
        <f>NORMDIST(AE3,'Dist. Normal 01a'!$F$6,'Dist. Normal 01a'!$F$7,FALSE)</f>
        <v>5.8943067756537443E-5</v>
      </c>
      <c r="AF4" s="3">
        <f>NORMDIST(AF3,'Dist. Normal 01a'!$F$6,'Dist. Normal 01a'!$F$7,FALSE)</f>
        <v>8.926165717712912E-5</v>
      </c>
      <c r="AG4" s="3">
        <f>NORMDIST(AG3,'Dist. Normal 01a'!$F$6,'Dist. Normal 01a'!$F$7,FALSE)</f>
        <v>1.3383022576487965E-4</v>
      </c>
      <c r="AH4" s="3">
        <f>NORMDIST(AH3,'Dist. Normal 01a'!$F$6,'Dist. Normal 01a'!$F$7,FALSE)</f>
        <v>1.9865547139276475E-4</v>
      </c>
      <c r="AI4" s="3">
        <f>NORMDIST(AI3,'Dist. Normal 01a'!$F$6,'Dist. Normal 01a'!$F$7,FALSE)</f>
        <v>2.919469257914491E-4</v>
      </c>
      <c r="AJ4" s="3">
        <f>NORMDIST(AJ3,'Dist. Normal 01a'!$F$6,'Dist. Normal 01a'!$F$7,FALSE)</f>
        <v>4.2478027055073593E-4</v>
      </c>
      <c r="AK4" s="3">
        <f>NORMDIST(AK3,'Dist. Normal 01a'!$F$6,'Dist. Normal 01a'!$F$7,FALSE)</f>
        <v>6.1190193011374967E-4</v>
      </c>
      <c r="AL4" s="3">
        <f>NORMDIST(AL3,'Dist. Normal 01a'!$F$6,'Dist. Normal 01a'!$F$7,FALSE)</f>
        <v>8.7268269504573066E-4</v>
      </c>
      <c r="AM4" s="3">
        <f>NORMDIST(AM3,'Dist. Normal 01a'!$F$6,'Dist. Normal 01a'!$F$7,FALSE)</f>
        <v>1.2322191684729772E-3</v>
      </c>
      <c r="AN4" s="3">
        <f>NORMDIST(AN3,'Dist. Normal 01a'!$F$6,'Dist. Normal 01a'!$F$7,FALSE)</f>
        <v>1.7225689390536229E-3</v>
      </c>
      <c r="AO4" s="3">
        <f>NORMDIST(AO3,'Dist. Normal 01a'!$F$6,'Dist. Normal 01a'!$F$7,FALSE)</f>
        <v>2.3840882014647662E-3</v>
      </c>
      <c r="AP4" s="3">
        <f>NORMDIST(AP3,'Dist. Normal 01a'!$F$6,'Dist. Normal 01a'!$F$7,FALSE)</f>
        <v>3.2668190561998172E-3</v>
      </c>
      <c r="AQ4" s="3">
        <f>NORMDIST(AQ3,'Dist. Normal 01a'!$F$6,'Dist. Normal 01a'!$F$7,FALSE)</f>
        <v>4.4318484119378783E-3</v>
      </c>
      <c r="AR4" s="3">
        <f>NORMDIST(AR3,'Dist. Normal 01a'!$F$6,'Dist. Normal 01a'!$F$7,FALSE)</f>
        <v>5.9525324197756795E-3</v>
      </c>
      <c r="AS4" s="3">
        <f>NORMDIST(AS3,'Dist. Normal 01a'!$F$6,'Dist. Normal 01a'!$F$7,FALSE)</f>
        <v>7.915451582979743E-3</v>
      </c>
      <c r="AT4" s="3">
        <f>NORMDIST(AT3,'Dist. Normal 01a'!$F$6,'Dist. Normal 01a'!$F$7,FALSE)</f>
        <v>1.0420934814422026E-2</v>
      </c>
      <c r="AU4" s="3">
        <f>NORMDIST(AU3,'Dist. Normal 01a'!$F$6,'Dist. Normal 01a'!$F$7,FALSE)</f>
        <v>1.3582969233684909E-2</v>
      </c>
      <c r="AV4" s="3">
        <f>NORMDIST(AV3,'Dist. Normal 01a'!$F$6,'Dist. Normal 01a'!$F$7,FALSE)</f>
        <v>1.7528300493567666E-2</v>
      </c>
      <c r="AW4" s="3">
        <f>NORMDIST(AW3,'Dist. Normal 01a'!$F$6,'Dist. Normal 01a'!$F$7,FALSE)</f>
        <v>2.2394530294841827E-2</v>
      </c>
      <c r="AX4" s="3">
        <f>NORMDIST(AX3,'Dist. Normal 01a'!$F$6,'Dist. Normal 01a'!$F$7,FALSE)</f>
        <v>2.8327037741599882E-2</v>
      </c>
      <c r="AY4" s="3">
        <f>NORMDIST(AY3,'Dist. Normal 01a'!$F$6,'Dist. Normal 01a'!$F$7,FALSE)</f>
        <v>3.5474592846229863E-2</v>
      </c>
      <c r="AZ4" s="3">
        <f>NORMDIST(AZ3,'Dist. Normal 01a'!$F$6,'Dist. Normal 01a'!$F$7,FALSE)</f>
        <v>4.3983595980425338E-2</v>
      </c>
      <c r="BA4" s="3">
        <f>NORMDIST(BA3,'Dist. Normal 01a'!$F$6,'Dist. Normal 01a'!$F$7,FALSE)</f>
        <v>5.3990966513185842E-2</v>
      </c>
      <c r="BB4" s="3">
        <f>NORMDIST(BB3,'Dist. Normal 01a'!$F$6,'Dist. Normal 01a'!$F$7,FALSE)</f>
        <v>6.5615814774674111E-2</v>
      </c>
      <c r="BC4" s="3">
        <f>NORMDIST(BC3,'Dist. Normal 01a'!$F$6,'Dist. Normal 01a'!$F$7,FALSE)</f>
        <v>7.8950158300891318E-2</v>
      </c>
      <c r="BD4" s="3">
        <f>NORMDIST(BD3,'Dist. Normal 01a'!$F$6,'Dist. Normal 01a'!$F$7,FALSE)</f>
        <v>9.4049077376883741E-2</v>
      </c>
      <c r="BE4" s="3">
        <f>NORMDIST(BE3,'Dist. Normal 01a'!$F$6,'Dist. Normal 01a'!$F$7,FALSE)</f>
        <v>0.110920834679452</v>
      </c>
      <c r="BF4" s="3">
        <f>NORMDIST(BF3,'Dist. Normal 01a'!$F$6,'Dist. Normal 01a'!$F$7,FALSE)</f>
        <v>0.12951759566588786</v>
      </c>
      <c r="BG4" s="3">
        <f>NORMDIST(BG3,'Dist. Normal 01a'!$F$6,'Dist. Normal 01a'!$F$7,FALSE)</f>
        <v>0.14972746563574069</v>
      </c>
      <c r="BH4" s="3">
        <f>NORMDIST(BH3,'Dist. Normal 01a'!$F$6,'Dist. Normal 01a'!$F$7,FALSE)</f>
        <v>0.17136859204780289</v>
      </c>
      <c r="BI4" s="3">
        <f>NORMDIST(BI3,'Dist. Normal 01a'!$F$6,'Dist. Normal 01a'!$F$7,FALSE)</f>
        <v>0.19418605498320823</v>
      </c>
      <c r="BJ4" s="3">
        <f>NORMDIST(BJ3,'Dist. Normal 01a'!$F$6,'Dist. Normal 01a'!$F$7,FALSE)</f>
        <v>0.21785217703254575</v>
      </c>
      <c r="BK4" s="3">
        <f>NORMDIST(BK3,'Dist. Normal 01a'!$F$6,'Dist. Normal 01a'!$F$7,FALSE)</f>
        <v>0.24197072451913854</v>
      </c>
      <c r="BL4" s="3">
        <f>NORMDIST(BL3,'Dist. Normal 01a'!$F$6,'Dist. Normal 01a'!$F$7,FALSE)</f>
        <v>0.2660852498987501</v>
      </c>
      <c r="BM4" s="3">
        <f>NORMDIST(BM3,'Dist. Normal 01a'!$F$6,'Dist. Normal 01a'!$F$7,FALSE)</f>
        <v>0.28969155276147812</v>
      </c>
      <c r="BN4" s="3">
        <f>NORMDIST(BN3,'Dist. Normal 01a'!$F$6,'Dist. Normal 01a'!$F$7,FALSE)</f>
        <v>0.31225393336675694</v>
      </c>
      <c r="BO4" s="3">
        <f>NORMDIST(BO3,'Dist. Normal 01a'!$F$6,'Dist. Normal 01a'!$F$7,FALSE)</f>
        <v>0.33322460289179567</v>
      </c>
      <c r="BP4" s="3">
        <f>NORMDIST(BP3,'Dist. Normal 01a'!$F$6,'Dist. Normal 01a'!$F$7,FALSE)</f>
        <v>0.35206532676429597</v>
      </c>
      <c r="BQ4" s="3">
        <f>NORMDIST(BQ3,'Dist. Normal 01a'!$F$6,'Dist. Normal 01a'!$F$7,FALSE)</f>
        <v>0.36827014030332039</v>
      </c>
      <c r="BR4" s="3">
        <f>NORMDIST(BR3,'Dist. Normal 01a'!$F$6,'Dist. Normal 01a'!$F$7,FALSE)</f>
        <v>0.38138781546052181</v>
      </c>
      <c r="BS4" s="3">
        <f>NORMDIST(BS3,'Dist. Normal 01a'!$F$6,'Dist. Normal 01a'!$F$7,FALSE)</f>
        <v>0.39104269397545433</v>
      </c>
      <c r="BT4" s="3">
        <f>NORMDIST(BT3,'Dist. Normal 01a'!$F$6,'Dist. Normal 01a'!$F$7,FALSE)</f>
        <v>0.39695254747701098</v>
      </c>
      <c r="BU4" s="3">
        <f>NORMDIST(BU3,'Dist. Normal 01a'!$F$6,'Dist. Normal 01a'!$F$7,FALSE)</f>
        <v>0.3989422804014327</v>
      </c>
      <c r="BV4" s="3">
        <f>NORMDIST(BV3,'Dist. Normal 01a'!$F$6,'Dist. Normal 01a'!$F$7,FALSE)</f>
        <v>0.39695254747701297</v>
      </c>
      <c r="BW4" s="3">
        <f>NORMDIST(BW3,'Dist. Normal 01a'!$F$6,'Dist. Normal 01a'!$F$7,FALSE)</f>
        <v>0.39104269397545821</v>
      </c>
      <c r="BX4" s="3">
        <f>NORMDIST(BX3,'Dist. Normal 01a'!$F$6,'Dist. Normal 01a'!$F$7,FALSE)</f>
        <v>0.38138781546052752</v>
      </c>
      <c r="BY4" s="3">
        <f>NORMDIST(BY3,'Dist. Normal 01a'!$F$6,'Dist. Normal 01a'!$F$7,FALSE)</f>
        <v>0.36827014030332772</v>
      </c>
      <c r="BZ4" s="3">
        <f>NORMDIST(BZ3,'Dist. Normal 01a'!$F$6,'Dist. Normal 01a'!$F$7,FALSE)</f>
        <v>0.35206532676430485</v>
      </c>
      <c r="CA4" s="3">
        <f>NORMDIST(CA3,'Dist. Normal 01a'!$F$6,'Dist. Normal 01a'!$F$7,FALSE)</f>
        <v>0.33322460289180567</v>
      </c>
      <c r="CB4" s="3">
        <f>NORMDIST(CB3,'Dist. Normal 01a'!$F$6,'Dist. Normal 01a'!$F$7,FALSE)</f>
        <v>0.31225393336676782</v>
      </c>
      <c r="CC4" s="3">
        <f>NORMDIST(CC3,'Dist. Normal 01a'!$F$6,'Dist. Normal 01a'!$F$7,FALSE)</f>
        <v>0.28969155276148967</v>
      </c>
      <c r="CD4" s="3">
        <f>NORMDIST(CD3,'Dist. Normal 01a'!$F$6,'Dist. Normal 01a'!$F$7,FALSE)</f>
        <v>0.26608524989876198</v>
      </c>
      <c r="CE4" s="3">
        <f>NORMDIST(CE3,'Dist. Normal 01a'!$F$6,'Dist. Normal 01a'!$F$7,FALSE)</f>
        <v>0.24197072451915067</v>
      </c>
      <c r="CF4" s="3">
        <f>NORMDIST(CF3,'Dist. Normal 01a'!$F$6,'Dist. Normal 01a'!$F$7,FALSE)</f>
        <v>0.21785217703255777</v>
      </c>
      <c r="CG4" s="3">
        <f>NORMDIST(CG3,'Dist. Normal 01a'!$F$6,'Dist. Normal 01a'!$F$7,FALSE)</f>
        <v>0.19418605498321995</v>
      </c>
      <c r="CH4" s="3">
        <f>NORMDIST(CH3,'Dist. Normal 01a'!$F$6,'Dist. Normal 01a'!$F$7,FALSE)</f>
        <v>0.17136859204781404</v>
      </c>
      <c r="CI4" s="3">
        <f>NORMDIST(CI3,'Dist. Normal 01a'!$F$6,'Dist. Normal 01a'!$F$7,FALSE)</f>
        <v>0.14972746563575112</v>
      </c>
      <c r="CJ4" s="3">
        <f>NORMDIST(CJ3,'Dist. Normal 01a'!$F$6,'Dist. Normal 01a'!$F$7,FALSE)</f>
        <v>0.1295175956658976</v>
      </c>
      <c r="CK4" s="3">
        <f>NORMDIST(CK3,'Dist. Normal 01a'!$F$6,'Dist. Normal 01a'!$F$7,FALSE)</f>
        <v>0.1109208346794609</v>
      </c>
      <c r="CL4" s="3">
        <f>NORMDIST(CL3,'Dist. Normal 01a'!$F$6,'Dist. Normal 01a'!$F$7,FALSE)</f>
        <v>9.4049077376891735E-2</v>
      </c>
      <c r="CM4" s="3">
        <f>NORMDIST(CM3,'Dist. Normal 01a'!$F$6,'Dist. Normal 01a'!$F$7,FALSE)</f>
        <v>7.895015830089841E-2</v>
      </c>
      <c r="CN4" s="3">
        <f>NORMDIST(CN3,'Dist. Normal 01a'!$F$6,'Dist. Normal 01a'!$F$7,FALSE)</f>
        <v>6.5615814774680314E-2</v>
      </c>
      <c r="CO4" s="3">
        <f>NORMDIST(CO3,'Dist. Normal 01a'!$F$6,'Dist. Normal 01a'!$F$7,FALSE)</f>
        <v>5.3990966513191317E-2</v>
      </c>
      <c r="CP4" s="3">
        <f>NORMDIST(CP3,'Dist. Normal 01a'!$F$6,'Dist. Normal 01a'!$F$7,FALSE)</f>
        <v>4.3983595980429925E-2</v>
      </c>
      <c r="CQ4" s="3">
        <f>NORMDIST(CQ3,'Dist. Normal 01a'!$F$6,'Dist. Normal 01a'!$F$7,FALSE)</f>
        <v>3.5474592846233791E-2</v>
      </c>
      <c r="CR4" s="3">
        <f>NORMDIST(CR3,'Dist. Normal 01a'!$F$6,'Dist. Normal 01a'!$F$7,FALSE)</f>
        <v>2.8327037741603146E-2</v>
      </c>
      <c r="CS4" s="3">
        <f>NORMDIST(CS3,'Dist. Normal 01a'!$F$6,'Dist. Normal 01a'!$F$7,FALSE)</f>
        <v>2.2394530294844502E-2</v>
      </c>
      <c r="CT4" s="3">
        <f>NORMDIST(CT3,'Dist. Normal 01a'!$F$6,'Dist. Normal 01a'!$F$7,FALSE)</f>
        <v>1.7528300493569862E-2</v>
      </c>
      <c r="CU4" s="3">
        <f>NORMDIST(CU3,'Dist. Normal 01a'!$F$6,'Dist. Normal 01a'!$F$7,FALSE)</f>
        <v>1.3582969233686662E-2</v>
      </c>
      <c r="CV4" s="3">
        <f>NORMDIST(CV3,'Dist. Normal 01a'!$F$6,'Dist. Normal 01a'!$F$7,FALSE)</f>
        <v>1.0420934814423442E-2</v>
      </c>
      <c r="CW4" s="3">
        <f>NORMDIST(CW3,'Dist. Normal 01a'!$F$6,'Dist. Normal 01a'!$F$7,FALSE)</f>
        <v>7.9154515829806347E-3</v>
      </c>
      <c r="CX4" s="3">
        <f>NORMDIST(CX3,'Dist. Normal 01a'!$F$6,'Dist. Normal 01a'!$F$7,FALSE)</f>
        <v>5.9525324197765355E-3</v>
      </c>
      <c r="CY4" s="3">
        <f>NORMDIST(CY3,'Dist. Normal 01a'!$F$6,'Dist. Normal 01a'!$F$7,FALSE)</f>
        <v>4.4318484119385384E-3</v>
      </c>
    </row>
    <row r="5" spans="1:105">
      <c r="B5" s="7" t="s">
        <v>4</v>
      </c>
      <c r="C5" s="4">
        <f>NORMDIST(C3,'Dist. Normal 01a'!$F$6,'Dist. Normal 01a'!$F$7,TRUE)</f>
        <v>1.2798125438858352E-12</v>
      </c>
      <c r="D5" s="4">
        <f>NORMDIST(D3,'Dist. Normal 01a'!$F$6,'Dist. Normal 01a'!$F$7,TRUE)</f>
        <v>2.600126965638173E-12</v>
      </c>
      <c r="E5" s="4">
        <f>NORMDIST(E3,'Dist. Normal 01a'!$F$6,'Dist. Normal 01a'!$F$7,TRUE)</f>
        <v>5.2309575441445819E-12</v>
      </c>
      <c r="F5" s="4">
        <f>NORMDIST(F3,'Dist. Normal 01a'!$F$6,'Dist. Normal 01a'!$F$7,TRUE)</f>
        <v>1.0420976987965154E-11</v>
      </c>
      <c r="G5" s="4">
        <f>NORMDIST(G3,'Dist. Normal 01a'!$F$6,'Dist. Normal 01a'!$F$7,TRUE)</f>
        <v>2.0557889093995238E-11</v>
      </c>
      <c r="H5" s="4">
        <f>NORMDIST(H3,'Dist. Normal 01a'!$F$6,'Dist. Normal 01a'!$F$7,TRUE)</f>
        <v>4.0160005838590881E-11</v>
      </c>
      <c r="I5" s="4">
        <f>NORMDIST(I3,'Dist. Normal 01a'!$F$6,'Dist. Normal 01a'!$F$7,TRUE)</f>
        <v>7.7688475817097679E-11</v>
      </c>
      <c r="J5" s="4">
        <f>NORMDIST(J3,'Dist. Normal 01a'!$F$6,'Dist. Normal 01a'!$F$7,TRUE)</f>
        <v>1.4882282217623075E-10</v>
      </c>
      <c r="K5" s="4">
        <f>NORMDIST(K3,'Dist. Normal 01a'!$F$6,'Dist. Normal 01a'!$F$7,TRUE)</f>
        <v>2.8231580370432672E-10</v>
      </c>
      <c r="L5" s="4">
        <f>NORMDIST(L3,'Dist. Normal 01a'!$F$6,'Dist. Normal 01a'!$F$7,TRUE)</f>
        <v>5.3034232629488091E-10</v>
      </c>
      <c r="M5" s="4">
        <f>NORMDIST(M3,'Dist. Normal 01a'!$F$6,'Dist. Normal 01a'!$F$7,TRUE)</f>
        <v>9.8658764503769437E-10</v>
      </c>
      <c r="N5" s="4">
        <f>NORMDIST(N3,'Dist. Normal 01a'!$F$6,'Dist. Normal 01a'!$F$7,TRUE)</f>
        <v>1.8175078630994233E-9</v>
      </c>
      <c r="O5" s="4">
        <f>NORMDIST(O3,'Dist. Normal 01a'!$F$6,'Dist. Normal 01a'!$F$7,TRUE)</f>
        <v>3.31574597832616E-9</v>
      </c>
      <c r="P5" s="4">
        <f>NORMDIST(P3,'Dist. Normal 01a'!$F$6,'Dist. Normal 01a'!$F$7,TRUE)</f>
        <v>5.9903714010635288E-9</v>
      </c>
      <c r="Q5" s="4">
        <f>NORMDIST(Q3,'Dist. Normal 01a'!$F$6,'Dist. Normal 01a'!$F$7,TRUE)</f>
        <v>1.0717590258310892E-8</v>
      </c>
      <c r="R5" s="4">
        <f>NORMDIST(R3,'Dist. Normal 01a'!$F$6,'Dist. Normal 01a'!$F$7,TRUE)</f>
        <v>1.898956246588654E-8</v>
      </c>
      <c r="S5" s="4">
        <f>NORMDIST(S3,'Dist. Normal 01a'!$F$6,'Dist. Normal 01a'!$F$7,TRUE)</f>
        <v>3.3320448485426615E-8</v>
      </c>
      <c r="T5" s="4">
        <f>NORMDIST(T3,'Dist. Normal 01a'!$F$6,'Dist. Normal 01a'!$F$7,TRUE)</f>
        <v>5.7901340399642816E-8</v>
      </c>
      <c r="U5" s="4">
        <f>NORMDIST(U3,'Dist. Normal 01a'!$F$6,'Dist. Normal 01a'!$F$7,TRUE)</f>
        <v>9.9644263169329169E-8</v>
      </c>
      <c r="V5" s="4">
        <f>NORMDIST(V3,'Dist. Normal 01a'!$F$6,'Dist. Normal 01a'!$F$7,TRUE)</f>
        <v>1.6982674071475029E-7</v>
      </c>
      <c r="W5" s="4">
        <f>NORMDIST(W3,'Dist. Normal 01a'!$F$6,'Dist. Normal 01a'!$F$7,TRUE)</f>
        <v>2.866515718791775E-7</v>
      </c>
      <c r="X5" s="4">
        <f>NORMDIST(X3,'Dist. Normal 01a'!$F$6,'Dist. Normal 01a'!$F$7,TRUE)</f>
        <v>4.7918327659029473E-7</v>
      </c>
      <c r="Y5" s="4">
        <f>NORMDIST(Y3,'Dist. Normal 01a'!$F$6,'Dist. Normal 01a'!$F$7,TRUE)</f>
        <v>7.9332815197555531E-7</v>
      </c>
      <c r="Z5" s="4">
        <f>NORMDIST(Z3,'Dist. Normal 01a'!$F$6,'Dist. Normal 01a'!$F$7,TRUE)</f>
        <v>1.3008074539172174E-6</v>
      </c>
      <c r="AA5" s="4">
        <f>NORMDIST(AA3,'Dist. Normal 01a'!$F$6,'Dist. Normal 01a'!$F$7,TRUE)</f>
        <v>2.112454702502744E-6</v>
      </c>
      <c r="AB5" s="4">
        <f>NORMDIST(AB3,'Dist. Normal 01a'!$F$6,'Dist. Normal 01a'!$F$7,TRUE)</f>
        <v>3.3976731247298836E-6</v>
      </c>
      <c r="AC5" s="4">
        <f>NORMDIST(AC3,'Dist. Normal 01a'!$F$6,'Dist. Normal 01a'!$F$7,TRUE)</f>
        <v>5.4125439077036103E-6</v>
      </c>
      <c r="AD5" s="4">
        <f>NORMDIST(AD3,'Dist. Normal 01a'!$F$6,'Dist. Normal 01a'!$F$7,TRUE)</f>
        <v>8.5399054709914283E-6</v>
      </c>
      <c r="AE5" s="4">
        <f>NORMDIST(AE3,'Dist. Normal 01a'!$F$6,'Dist. Normal 01a'!$F$7,TRUE)</f>
        <v>1.3345749015905763E-5</v>
      </c>
      <c r="AF5" s="4">
        <f>NORMDIST(AF3,'Dist. Normal 01a'!$F$6,'Dist. Normal 01a'!$F$7,TRUE)</f>
        <v>2.0657506912545789E-5</v>
      </c>
      <c r="AG5" s="4">
        <f>NORMDIST(AG3,'Dist. Normal 01a'!$F$6,'Dist. Normal 01a'!$F$7,TRUE)</f>
        <v>3.167124183311844E-5</v>
      </c>
      <c r="AH5" s="4">
        <f>NORMDIST(AH3,'Dist. Normal 01a'!$F$6,'Dist. Normal 01a'!$F$7,TRUE)</f>
        <v>4.8096344017600615E-5</v>
      </c>
      <c r="AI5" s="4">
        <f>NORMDIST(AI3,'Dist. Normal 01a'!$F$6,'Dist. Normal 01a'!$F$7,TRUE)</f>
        <v>7.2348043925117049E-5</v>
      </c>
      <c r="AJ5" s="4">
        <f>NORMDIST(AJ3,'Dist. Normal 01a'!$F$6,'Dist. Normal 01a'!$F$7,TRUE)</f>
        <v>1.0779973347738398E-4</v>
      </c>
      <c r="AK5" s="4">
        <f>NORMDIST(AK3,'Dist. Normal 01a'!$F$6,'Dist. Normal 01a'!$F$7,TRUE)</f>
        <v>1.5910859015752743E-4</v>
      </c>
      <c r="AL5" s="4">
        <f>NORMDIST(AL3,'Dist. Normal 01a'!$F$6,'Dist. Normal 01a'!$F$7,TRUE)</f>
        <v>2.326290790355161E-4</v>
      </c>
      <c r="AM5" s="4">
        <f>NORMDIST(AM3,'Dist. Normal 01a'!$F$6,'Dist. Normal 01a'!$F$7,TRUE)</f>
        <v>3.3692926567686834E-4</v>
      </c>
      <c r="AN5" s="4">
        <f>NORMDIST(AN3,'Dist. Normal 01a'!$F$6,'Dist. Normal 01a'!$F$7,TRUE)</f>
        <v>4.834241423837595E-4</v>
      </c>
      <c r="AO5" s="4">
        <f>NORMDIST(AO3,'Dist. Normal 01a'!$F$6,'Dist. Normal 01a'!$F$7,TRUE)</f>
        <v>6.8713793791582453E-4</v>
      </c>
      <c r="AP5" s="4">
        <f>NORMDIST(AP3,'Dist. Normal 01a'!$F$6,'Dist. Normal 01a'!$F$7,TRUE)</f>
        <v>9.6760321321832314E-4</v>
      </c>
      <c r="AQ5" s="4">
        <f>NORMDIST(AQ3,'Dist. Normal 01a'!$F$6,'Dist. Normal 01a'!$F$7,TRUE)</f>
        <v>1.349898031630051E-3</v>
      </c>
      <c r="AR5" s="4">
        <f>NORMDIST(AR3,'Dist. Normal 01a'!$F$6,'Dist. Normal 01a'!$F$7,TRUE)</f>
        <v>1.865813300383974E-3</v>
      </c>
      <c r="AS5" s="4">
        <f>NORMDIST(AS3,'Dist. Normal 01a'!$F$6,'Dist. Normal 01a'!$F$7,TRUE)</f>
        <v>2.5551303304278523E-3</v>
      </c>
      <c r="AT5" s="4">
        <f>NORMDIST(AT3,'Dist. Normal 01a'!$F$6,'Dist. Normal 01a'!$F$7,TRUE)</f>
        <v>3.466973803040457E-3</v>
      </c>
      <c r="AU5" s="4">
        <f>NORMDIST(AU3,'Dist. Normal 01a'!$F$6,'Dist. Normal 01a'!$F$7,TRUE)</f>
        <v>4.6611880237184752E-3</v>
      </c>
      <c r="AV5" s="4">
        <f>NORMDIST(AV3,'Dist. Normal 01a'!$F$6,'Dist. Normal 01a'!$F$7,TRUE)</f>
        <v>6.2096653257757801E-3</v>
      </c>
      <c r="AW5" s="4">
        <f>NORMDIST(AW3,'Dist. Normal 01a'!$F$6,'Dist. Normal 01a'!$F$7,TRUE)</f>
        <v>8.1975359245956784E-3</v>
      </c>
      <c r="AX5" s="4">
        <f>NORMDIST(AX3,'Dist. Normal 01a'!$F$6,'Dist. Normal 01a'!$F$7,TRUE)</f>
        <v>1.0724110021675242E-2</v>
      </c>
      <c r="AY5" s="4">
        <f>NORMDIST(AY3,'Dist. Normal 01a'!$F$6,'Dist. Normal 01a'!$F$7,TRUE)</f>
        <v>1.3903447513497881E-2</v>
      </c>
      <c r="AZ5" s="4">
        <f>NORMDIST(AZ3,'Dist. Normal 01a'!$F$6,'Dist. Normal 01a'!$F$7,TRUE)</f>
        <v>1.7864420562815661E-2</v>
      </c>
      <c r="BA5" s="4">
        <f>NORMDIST(BA3,'Dist. Normal 01a'!$F$6,'Dist. Normal 01a'!$F$7,TRUE)</f>
        <v>2.2750131948178091E-2</v>
      </c>
      <c r="BB5" s="4">
        <f>NORMDIST(BB3,'Dist. Normal 01a'!$F$6,'Dist. Normal 01a'!$F$7,TRUE)</f>
        <v>2.8716559816000485E-2</v>
      </c>
      <c r="BC5" s="4">
        <f>NORMDIST(BC3,'Dist. Normal 01a'!$F$6,'Dist. Normal 01a'!$F$7,TRUE)</f>
        <v>3.5930319112924235E-2</v>
      </c>
      <c r="BD5" s="4">
        <f>NORMDIST(BD3,'Dist. Normal 01a'!$F$6,'Dist. Normal 01a'!$F$7,TRUE)</f>
        <v>4.456546275854114E-2</v>
      </c>
      <c r="BE5" s="4">
        <f>NORMDIST(BE3,'Dist. Normal 01a'!$F$6,'Dist. Normal 01a'!$F$7,TRUE)</f>
        <v>5.4799291699555767E-2</v>
      </c>
      <c r="BF5" s="4">
        <f>NORMDIST(BF3,'Dist. Normal 01a'!$F$6,'Dist. Normal 01a'!$F$7,TRUE)</f>
        <v>6.680720126885549E-2</v>
      </c>
      <c r="BG5" s="4">
        <f>NORMDIST(BG3,'Dist. Normal 01a'!$F$6,'Dist. Normal 01a'!$F$7,TRUE)</f>
        <v>8.0756659233768069E-2</v>
      </c>
      <c r="BH5" s="4">
        <f>NORMDIST(BH3,'Dist. Normal 01a'!$F$6,'Dist. Normal 01a'!$F$7,TRUE)</f>
        <v>9.6800484585606889E-2</v>
      </c>
      <c r="BI5" s="4">
        <f>NORMDIST(BI3,'Dist. Normal 01a'!$F$6,'Dist. Normal 01a'!$F$7,TRUE)</f>
        <v>0.11506967022170436</v>
      </c>
      <c r="BJ5" s="4">
        <f>NORMDIST(BJ3,'Dist. Normal 01a'!$F$6,'Dist. Normal 01a'!$F$7,TRUE)</f>
        <v>0.13566606094637829</v>
      </c>
      <c r="BK5" s="4">
        <f>NORMDIST(BK3,'Dist. Normal 01a'!$F$6,'Dist. Normal 01a'!$F$7,TRUE)</f>
        <v>0.15865525393145222</v>
      </c>
      <c r="BL5" s="4">
        <f>NORMDIST(BL3,'Dist. Normal 01a'!$F$6,'Dist. Normal 01a'!$F$7,TRUE)</f>
        <v>0.18406012534675423</v>
      </c>
      <c r="BM5" s="4">
        <f>NORMDIST(BM3,'Dist. Normal 01a'!$F$6,'Dist. Normal 01a'!$F$7,TRUE)</f>
        <v>0.21185539858339086</v>
      </c>
      <c r="BN5" s="4">
        <f>NORMDIST(BN3,'Dist. Normal 01a'!$F$6,'Dist. Normal 01a'!$F$7,TRUE)</f>
        <v>0.24196365222306676</v>
      </c>
      <c r="BO5" s="4">
        <f>NORMDIST(BO3,'Dist. Normal 01a'!$F$6,'Dist. Normal 01a'!$F$7,TRUE)</f>
        <v>0.27425311775006683</v>
      </c>
      <c r="BP5" s="4">
        <f>NORMDIST(BP3,'Dist. Normal 01a'!$F$6,'Dist. Normal 01a'!$F$7,TRUE)</f>
        <v>0.30853753872597978</v>
      </c>
      <c r="BQ5" s="4">
        <f>NORMDIST(BQ3,'Dist. Normal 01a'!$F$6,'Dist. Normal 01a'!$F$7,TRUE)</f>
        <v>0.34457825838966849</v>
      </c>
      <c r="BR5" s="4">
        <f>NORMDIST(BR3,'Dist. Normal 01a'!$F$6,'Dist. Normal 01a'!$F$7,TRUE)</f>
        <v>0.38208857781103966</v>
      </c>
      <c r="BS5" s="4">
        <f>NORMDIST(BS3,'Dist. Normal 01a'!$F$6,'Dist. Normal 01a'!$F$7,TRUE)</f>
        <v>0.42074029056088919</v>
      </c>
      <c r="BT5" s="4">
        <f>NORMDIST(BT3,'Dist. Normal 01a'!$F$6,'Dist. Normal 01a'!$F$7,TRUE)</f>
        <v>0.46017216272296302</v>
      </c>
      <c r="BU5" s="4">
        <f>NORMDIST(BU3,'Dist. Normal 01a'!$F$6,'Dist. Normal 01a'!$F$7,TRUE)</f>
        <v>0.49999999999999201</v>
      </c>
      <c r="BV5" s="4">
        <f>NORMDIST(BV3,'Dist. Normal 01a'!$F$6,'Dist. Normal 01a'!$F$7,TRUE)</f>
        <v>0.53982783727701711</v>
      </c>
      <c r="BW5" s="4">
        <f>NORMDIST(BW3,'Dist. Normal 01a'!$F$6,'Dist. Normal 01a'!$F$7,TRUE)</f>
        <v>0.57925970943909133</v>
      </c>
      <c r="BX5" s="4">
        <f>NORMDIST(BX3,'Dist. Normal 01a'!$F$6,'Dist. Normal 01a'!$F$7,TRUE)</f>
        <v>0.61791142218894124</v>
      </c>
      <c r="BY5" s="4">
        <f>NORMDIST(BY3,'Dist. Normal 01a'!$F$6,'Dist. Normal 01a'!$F$7,TRUE)</f>
        <v>0.65542174161031319</v>
      </c>
      <c r="BZ5" s="4">
        <f>NORMDIST(BZ3,'Dist. Normal 01a'!$F$6,'Dist. Normal 01a'!$F$7,TRUE)</f>
        <v>0.69146246127400246</v>
      </c>
      <c r="CA5" s="4">
        <f>NORMDIST(CA3,'Dist. Normal 01a'!$F$6,'Dist. Normal 01a'!$F$7,TRUE)</f>
        <v>0.72574688224991646</v>
      </c>
      <c r="CB5" s="4">
        <f>NORMDIST(CB3,'Dist. Normal 01a'!$F$6,'Dist. Normal 01a'!$F$7,TRUE)</f>
        <v>0.75803634777691764</v>
      </c>
      <c r="CC5" s="4">
        <f>NORMDIST(CC3,'Dist. Normal 01a'!$F$6,'Dist. Normal 01a'!$F$7,TRUE)</f>
        <v>0.7881446014165947</v>
      </c>
      <c r="CD5" s="4">
        <f>NORMDIST(CD3,'Dist. Normal 01a'!$F$6,'Dist. Normal 01a'!$F$7,TRUE)</f>
        <v>0.81593987465323259</v>
      </c>
      <c r="CE5" s="4">
        <f>NORMDIST(CE3,'Dist. Normal 01a'!$F$6,'Dist. Normal 01a'!$F$7,TRUE)</f>
        <v>0.84134474606853571</v>
      </c>
      <c r="CF5" s="4">
        <f>NORMDIST(CF3,'Dist. Normal 01a'!$F$6,'Dist. Normal 01a'!$F$7,TRUE)</f>
        <v>0.86433393905361089</v>
      </c>
      <c r="CG5" s="4">
        <f>NORMDIST(CG3,'Dist. Normal 01a'!$F$6,'Dist. Normal 01a'!$F$7,TRUE)</f>
        <v>0.8849303297782859</v>
      </c>
      <c r="CH5" s="4">
        <f>NORMDIST(CH3,'Dist. Normal 01a'!$F$6,'Dist. Normal 01a'!$F$7,TRUE)</f>
        <v>0.90319951541438459</v>
      </c>
      <c r="CI5" s="4">
        <f>NORMDIST(CI3,'Dist. Normal 01a'!$F$6,'Dist. Normal 01a'!$F$7,TRUE)</f>
        <v>0.91924334076622449</v>
      </c>
      <c r="CJ5" s="4">
        <f>NORMDIST(CJ3,'Dist. Normal 01a'!$F$6,'Dist. Normal 01a'!$F$7,TRUE)</f>
        <v>0.93319279873113803</v>
      </c>
      <c r="CK5" s="4">
        <f>NORMDIST(CK3,'Dist. Normal 01a'!$F$6,'Dist. Normal 01a'!$F$7,TRUE)</f>
        <v>0.94520070830043867</v>
      </c>
      <c r="CL5" s="4">
        <f>NORMDIST(CL3,'Dist. Normal 01a'!$F$6,'Dist. Normal 01a'!$F$7,TRUE)</f>
        <v>0.95543453724145411</v>
      </c>
      <c r="CM5" s="4">
        <f>NORMDIST(CM3,'Dist. Normal 01a'!$F$6,'Dist. Normal 01a'!$F$7,TRUE)</f>
        <v>0.96406968088707179</v>
      </c>
      <c r="CN5" s="4">
        <f>NORMDIST(CN3,'Dist. Normal 01a'!$F$6,'Dist. Normal 01a'!$F$7,TRUE)</f>
        <v>0.97128344018399626</v>
      </c>
      <c r="CO5" s="4">
        <f>NORMDIST(CO3,'Dist. Normal 01a'!$F$6,'Dist. Normal 01a'!$F$7,TRUE)</f>
        <v>0.97724986805181913</v>
      </c>
      <c r="CP5" s="4">
        <f>NORMDIST(CP3,'Dist. Normal 01a'!$F$6,'Dist. Normal 01a'!$F$7,TRUE)</f>
        <v>0.9821355794371821</v>
      </c>
      <c r="CQ5" s="4">
        <f>NORMDIST(CQ3,'Dist. Normal 01a'!$F$6,'Dist. Normal 01a'!$F$7,TRUE)</f>
        <v>0.9860965524865003</v>
      </c>
      <c r="CR5" s="4">
        <f>NORMDIST(CR3,'Dist. Normal 01a'!$F$6,'Dist. Normal 01a'!$F$7,TRUE)</f>
        <v>0.98927588997832339</v>
      </c>
      <c r="CS5" s="4">
        <f>NORMDIST(CS3,'Dist. Normal 01a'!$F$6,'Dist. Normal 01a'!$F$7,TRUE)</f>
        <v>0.99180246407540318</v>
      </c>
      <c r="CT5" s="4">
        <f>NORMDIST(CT3,'Dist. Normal 01a'!$F$6,'Dist. Normal 01a'!$F$7,TRUE)</f>
        <v>0.99379033467422329</v>
      </c>
      <c r="CU5" s="4">
        <f>NORMDIST(CU3,'Dist. Normal 01a'!$F$6,'Dist. Normal 01a'!$F$7,TRUE)</f>
        <v>0.99533881197628082</v>
      </c>
      <c r="CV5" s="4">
        <f>NORMDIST(CV3,'Dist. Normal 01a'!$F$6,'Dist. Normal 01a'!$F$7,TRUE)</f>
        <v>0.99653302619695905</v>
      </c>
      <c r="CW5" s="4">
        <f>NORMDIST(CW3,'Dist. Normal 01a'!$F$6,'Dist. Normal 01a'!$F$7,TRUE)</f>
        <v>0.9974448696695718</v>
      </c>
      <c r="CX5" s="4">
        <f>NORMDIST(CX3,'Dist. Normal 01a'!$F$6,'Dist. Normal 01a'!$F$7,TRUE)</f>
        <v>0.99813418669961573</v>
      </c>
      <c r="CY5" s="4">
        <f>NORMDIST(CY3,'Dist. Normal 01a'!$F$6,'Dist. Normal 01a'!$F$7,TRUE)</f>
        <v>0.99865010196836967</v>
      </c>
    </row>
    <row r="6" spans="1:105">
      <c r="B6" s="8" t="s">
        <v>2</v>
      </c>
      <c r="C6" s="5">
        <v>-0.1</v>
      </c>
      <c r="D6" s="5">
        <v>-0.1</v>
      </c>
      <c r="E6" s="5">
        <v>-0.1</v>
      </c>
      <c r="F6" s="5">
        <v>-0.1</v>
      </c>
      <c r="G6" s="5">
        <v>-0.1</v>
      </c>
      <c r="H6" s="5">
        <v>-0.1</v>
      </c>
      <c r="I6" s="5">
        <v>-0.1</v>
      </c>
      <c r="J6" s="5">
        <v>-0.1</v>
      </c>
      <c r="K6" s="5">
        <v>-0.1</v>
      </c>
      <c r="L6" s="5">
        <v>-0.1</v>
      </c>
      <c r="M6" s="5">
        <v>-0.1</v>
      </c>
      <c r="N6" s="5">
        <v>-0.1</v>
      </c>
      <c r="O6" s="5">
        <v>-0.1</v>
      </c>
      <c r="P6" s="5">
        <v>-0.1</v>
      </c>
      <c r="Q6" s="5">
        <v>-0.1</v>
      </c>
      <c r="R6" s="5">
        <v>-0.1</v>
      </c>
      <c r="S6" s="5">
        <v>-0.1</v>
      </c>
      <c r="T6" s="5">
        <v>-0.1</v>
      </c>
      <c r="U6" s="5">
        <v>-0.1</v>
      </c>
      <c r="V6" s="5">
        <v>-0.1</v>
      </c>
      <c r="W6" s="5">
        <v>-0.1</v>
      </c>
      <c r="X6" s="5">
        <v>-0.1</v>
      </c>
      <c r="Y6" s="5">
        <v>-0.1</v>
      </c>
      <c r="Z6" s="5">
        <v>-0.1</v>
      </c>
      <c r="AA6" s="5">
        <v>-0.1</v>
      </c>
      <c r="AB6" s="5">
        <v>-0.1</v>
      </c>
      <c r="AC6" s="5">
        <v>-0.1</v>
      </c>
      <c r="AD6" s="5">
        <v>-0.1</v>
      </c>
      <c r="AE6" s="5">
        <v>-0.1</v>
      </c>
      <c r="AF6" s="5">
        <v>-0.1</v>
      </c>
      <c r="AG6" s="5">
        <v>-0.1</v>
      </c>
      <c r="AH6" s="5">
        <v>-0.1</v>
      </c>
      <c r="AI6" s="5">
        <v>-0.1</v>
      </c>
      <c r="AJ6" s="5">
        <v>-0.1</v>
      </c>
      <c r="AK6" s="5">
        <v>-0.1</v>
      </c>
      <c r="AL6" s="5">
        <v>-0.1</v>
      </c>
      <c r="AM6" s="5">
        <v>-0.1</v>
      </c>
      <c r="AN6" s="5">
        <v>-0.1</v>
      </c>
      <c r="AO6" s="5">
        <v>-0.1</v>
      </c>
      <c r="AP6" s="5">
        <v>-0.1</v>
      </c>
      <c r="AQ6" s="5">
        <v>-0.1</v>
      </c>
      <c r="AR6" s="5">
        <v>-0.1</v>
      </c>
      <c r="AS6" s="5">
        <v>-0.1</v>
      </c>
      <c r="AT6" s="5">
        <v>-0.1</v>
      </c>
      <c r="AU6" s="5">
        <v>-0.1</v>
      </c>
      <c r="AV6" s="5">
        <v>-0.1</v>
      </c>
      <c r="AW6" s="5">
        <v>-0.1</v>
      </c>
      <c r="AX6" s="5">
        <v>-0.1</v>
      </c>
      <c r="AY6" s="5">
        <v>-0.1</v>
      </c>
      <c r="AZ6" s="5">
        <v>-0.1</v>
      </c>
      <c r="BA6" s="5">
        <v>-0.1</v>
      </c>
      <c r="BB6" s="5">
        <v>-0.1</v>
      </c>
      <c r="BC6" s="5">
        <v>-0.1</v>
      </c>
      <c r="BD6" s="5">
        <v>-0.1</v>
      </c>
      <c r="BE6" s="5">
        <v>-0.1</v>
      </c>
      <c r="BF6" s="5">
        <v>-0.1</v>
      </c>
      <c r="BG6" s="5">
        <v>-0.1</v>
      </c>
      <c r="BH6" s="5">
        <v>-0.1</v>
      </c>
      <c r="BI6" s="5">
        <v>-0.1</v>
      </c>
      <c r="BJ6" s="5">
        <v>-0.1</v>
      </c>
      <c r="BK6" s="5">
        <v>-0.1</v>
      </c>
      <c r="BL6" s="5">
        <v>-0.1</v>
      </c>
      <c r="BM6" s="5">
        <v>-0.1</v>
      </c>
      <c r="BN6" s="5">
        <v>-0.1</v>
      </c>
      <c r="BO6" s="5">
        <v>-0.1</v>
      </c>
      <c r="BP6" s="5">
        <v>-0.1</v>
      </c>
      <c r="BQ6" s="5">
        <v>-0.1</v>
      </c>
      <c r="BR6" s="5">
        <v>-0.1</v>
      </c>
      <c r="BS6" s="5">
        <v>-0.1</v>
      </c>
      <c r="BT6" s="5">
        <v>-0.1</v>
      </c>
      <c r="BU6" s="5">
        <v>-0.1</v>
      </c>
      <c r="BV6" s="5">
        <v>-0.1</v>
      </c>
      <c r="BW6" s="5">
        <v>-0.1</v>
      </c>
      <c r="BX6" s="5">
        <v>-0.1</v>
      </c>
      <c r="BY6" s="5">
        <v>-0.1</v>
      </c>
      <c r="BZ6" s="5">
        <v>-0.1</v>
      </c>
      <c r="CA6" s="5">
        <v>-0.1</v>
      </c>
      <c r="CB6" s="5">
        <v>-0.1</v>
      </c>
      <c r="CC6" s="5">
        <v>-0.1</v>
      </c>
      <c r="CD6" s="5">
        <v>-0.1</v>
      </c>
      <c r="CE6" s="5">
        <v>-0.1</v>
      </c>
    </row>
    <row r="9" spans="1:105">
      <c r="A9" s="9" t="s">
        <v>7</v>
      </c>
      <c r="B9" s="14"/>
    </row>
    <row r="10" spans="1:105">
      <c r="B10" s="15" t="s">
        <v>9</v>
      </c>
      <c r="C10" s="16">
        <v>0</v>
      </c>
      <c r="D10" s="16">
        <v>1</v>
      </c>
      <c r="E10" s="16">
        <v>2</v>
      </c>
      <c r="F10" s="16">
        <v>3</v>
      </c>
      <c r="G10" s="16">
        <v>4</v>
      </c>
      <c r="H10" s="16">
        <v>5</v>
      </c>
      <c r="I10" s="16">
        <v>6</v>
      </c>
      <c r="J10" s="16">
        <v>7</v>
      </c>
      <c r="K10" s="16">
        <v>8</v>
      </c>
      <c r="L10" s="16">
        <v>9</v>
      </c>
      <c r="M10" s="16">
        <v>10</v>
      </c>
      <c r="N10" s="16">
        <v>11</v>
      </c>
      <c r="O10" s="16">
        <v>12</v>
      </c>
      <c r="P10" s="16">
        <v>13</v>
      </c>
      <c r="Q10" s="16">
        <v>14</v>
      </c>
      <c r="R10" s="16">
        <v>15</v>
      </c>
      <c r="S10" s="16">
        <v>16</v>
      </c>
      <c r="T10" s="16">
        <v>17</v>
      </c>
      <c r="U10" s="16">
        <v>18</v>
      </c>
      <c r="V10" s="16">
        <v>19</v>
      </c>
      <c r="W10" s="16">
        <v>20</v>
      </c>
      <c r="X10" s="16">
        <v>21</v>
      </c>
      <c r="Y10" s="16">
        <v>22</v>
      </c>
      <c r="Z10" s="16">
        <v>23</v>
      </c>
      <c r="AA10" s="16">
        <v>24</v>
      </c>
      <c r="AB10" s="16">
        <v>25</v>
      </c>
      <c r="AC10" s="16">
        <v>26</v>
      </c>
      <c r="AD10" s="16">
        <v>27</v>
      </c>
      <c r="AE10" s="16">
        <v>28</v>
      </c>
      <c r="AF10" s="16">
        <v>29</v>
      </c>
      <c r="AG10" s="16">
        <v>30</v>
      </c>
      <c r="AH10" s="16">
        <v>31</v>
      </c>
      <c r="AI10" s="16">
        <v>32</v>
      </c>
      <c r="AJ10" s="16">
        <v>33</v>
      </c>
      <c r="AK10" s="16">
        <v>34</v>
      </c>
      <c r="AL10" s="16">
        <v>35</v>
      </c>
      <c r="AM10" s="16">
        <v>36</v>
      </c>
      <c r="AN10" s="16">
        <v>37</v>
      </c>
      <c r="AO10" s="16">
        <v>38</v>
      </c>
      <c r="AP10" s="16">
        <v>39</v>
      </c>
      <c r="AQ10" s="16">
        <v>40</v>
      </c>
      <c r="AR10" s="16">
        <v>41</v>
      </c>
      <c r="AS10" s="16">
        <v>42</v>
      </c>
      <c r="AT10" s="16">
        <v>43</v>
      </c>
      <c r="AU10" s="16">
        <v>44</v>
      </c>
      <c r="AV10" s="16">
        <v>45</v>
      </c>
      <c r="AW10" s="16">
        <v>46</v>
      </c>
      <c r="AX10" s="16">
        <v>47</v>
      </c>
      <c r="AY10" s="16">
        <v>48</v>
      </c>
      <c r="AZ10" s="16">
        <v>49</v>
      </c>
      <c r="BA10" s="16">
        <v>50</v>
      </c>
    </row>
    <row r="11" spans="1:105">
      <c r="B11" s="16" t="s">
        <v>12</v>
      </c>
      <c r="C11" s="16">
        <f>POISSON(C10,'Distrib. de Poisson'!$C$9,FALSE)</f>
        <v>2.0346836901064417E-4</v>
      </c>
      <c r="D11" s="16">
        <f>POISSON(D10,'Distrib. de Poisson'!$C$9,FALSE)</f>
        <v>1.7294811365904754E-3</v>
      </c>
      <c r="E11" s="16">
        <f>POISSON(E10,'Distrib. de Poisson'!$C$9,FALSE)</f>
        <v>7.3502948305095208E-3</v>
      </c>
      <c r="F11" s="16">
        <f>POISSON(F10,'Distrib. de Poisson'!$C$9,FALSE)</f>
        <v>2.0825835353110313E-2</v>
      </c>
      <c r="G11" s="16">
        <f>POISSON(G10,'Distrib. de Poisson'!$C$9,FALSE)</f>
        <v>4.4254900125359424E-2</v>
      </c>
      <c r="H11" s="16">
        <f>POISSON(H10,'Distrib. de Poisson'!$C$9,FALSE)</f>
        <v>7.5233330213110974E-2</v>
      </c>
      <c r="I11" s="16">
        <f>POISSON(I10,'Distrib. de Poisson'!$C$9,FALSE)</f>
        <v>0.10658055113524058</v>
      </c>
      <c r="J11" s="16">
        <f>POISSON(J10,'Distrib. de Poisson'!$C$9,FALSE)</f>
        <v>0.1294192406642207</v>
      </c>
      <c r="K11" s="16">
        <f>POISSON(K10,'Distrib. de Poisson'!$C$9,FALSE)</f>
        <v>0.13750794320573451</v>
      </c>
      <c r="L11" s="16">
        <f>POISSON(L10,'Distrib. de Poisson'!$C$9,FALSE)</f>
        <v>0.12986861302763811</v>
      </c>
      <c r="M11" s="16">
        <f>POISSON(M10,'Distrib. de Poisson'!$C$9,FALSE)</f>
        <v>0.11038832107349242</v>
      </c>
      <c r="N11" s="16">
        <f>POISSON(N10,'Distrib. de Poisson'!$C$9,FALSE)</f>
        <v>8.5300066284062337E-2</v>
      </c>
      <c r="O11" s="16">
        <f>POISSON(O10,'Distrib. de Poisson'!$C$9,FALSE)</f>
        <v>6.04208802845441E-2</v>
      </c>
      <c r="P11" s="16">
        <f>POISSON(P10,'Distrib. de Poisson'!$C$9,FALSE)</f>
        <v>3.9505960186048107E-2</v>
      </c>
      <c r="Q11" s="16">
        <f>POISSON(Q10,'Distrib. de Poisson'!$C$9,FALSE)</f>
        <v>2.3985761541529201E-2</v>
      </c>
      <c r="R11" s="16">
        <f>POISSON(R10,'Distrib. de Poisson'!$C$9,FALSE)</f>
        <v>1.3591931540199876E-2</v>
      </c>
      <c r="S11" s="16">
        <f>POISSON(S10,'Distrib. de Poisson'!$C$9,FALSE)</f>
        <v>7.2207136307311827E-3</v>
      </c>
      <c r="T11" s="16">
        <f>POISSON(T10,'Distrib. de Poisson'!$C$9,FALSE)</f>
        <v>3.6103568153655939E-3</v>
      </c>
      <c r="U11" s="16">
        <f>POISSON(U10,'Distrib. de Poisson'!$C$9,FALSE)</f>
        <v>1.7048907183670854E-3</v>
      </c>
      <c r="V11" s="16">
        <f>POISSON(V10,'Distrib. de Poisson'!$C$9,FALSE)</f>
        <v>7.6271426874316959E-4</v>
      </c>
      <c r="W11" s="16">
        <f>POISSON(W10,'Distrib. de Poisson'!$C$9,FALSE)</f>
        <v>3.2415356421584628E-4</v>
      </c>
      <c r="X11" s="16">
        <f>POISSON(X10,'Distrib. de Poisson'!$C$9,FALSE)</f>
        <v>1.3120501408736654E-4</v>
      </c>
      <c r="Y11" s="16">
        <f>POISSON(Y10,'Distrib. de Poisson'!$C$9,FALSE)</f>
        <v>5.0692846351936988E-5</v>
      </c>
      <c r="Z11" s="16">
        <f>POISSON(Z10,'Distrib. de Poisson'!$C$9,FALSE)</f>
        <v>1.8734312782237614E-5</v>
      </c>
      <c r="AA11" s="16">
        <f>POISSON(AA10,'Distrib. de Poisson'!$C$9,FALSE)</f>
        <v>6.6350691103758058E-6</v>
      </c>
      <c r="AB11" s="16">
        <f>POISSON(AB10,'Distrib. de Poisson'!$C$9,FALSE)</f>
        <v>2.2559234975277819E-6</v>
      </c>
      <c r="AC11" s="16">
        <f>POISSON(AC10,'Distrib. de Poisson'!$C$9,FALSE)</f>
        <v>7.3751345111485514E-7</v>
      </c>
      <c r="AD11" s="16">
        <f>POISSON(AD10,'Distrib. de Poisson'!$C$9,FALSE)</f>
        <v>2.3218016053615651E-7</v>
      </c>
      <c r="AE11" s="16">
        <f>POISSON(AE10,'Distrib. de Poisson'!$C$9,FALSE)</f>
        <v>7.0483263019904875E-8</v>
      </c>
      <c r="AF11" s="16">
        <f>POISSON(AF10,'Distrib. de Poisson'!$C$9,FALSE)</f>
        <v>2.0658887436868701E-8</v>
      </c>
      <c r="AG11" s="16">
        <f>POISSON(AG10,'Distrib. de Poisson'!$C$9,FALSE)</f>
        <v>5.8533514404461598E-9</v>
      </c>
      <c r="AH11" s="16">
        <f>POISSON(AH10,'Distrib. de Poisson'!$C$9,FALSE)</f>
        <v>1.6049512014126482E-9</v>
      </c>
      <c r="AI11" s="16">
        <f>POISSON(AI10,'Distrib. de Poisson'!$C$9,FALSE)</f>
        <v>4.2631516287523409E-10</v>
      </c>
      <c r="AJ11" s="16">
        <f>POISSON(AJ10,'Distrib. de Poisson'!$C$9,FALSE)</f>
        <v>1.0980845104362089E-10</v>
      </c>
      <c r="AK11" s="16">
        <f>POISSON(AK10,'Distrib. de Poisson'!$C$9,FALSE)</f>
        <v>2.7452112760905284E-11</v>
      </c>
      <c r="AL11" s="16">
        <f>POISSON(AL10,'Distrib. de Poisson'!$C$9,FALSE)</f>
        <v>6.6669416705056151E-12</v>
      </c>
      <c r="AM11" s="16">
        <f>POISSON(AM10,'Distrib. de Poisson'!$C$9,FALSE)</f>
        <v>1.5741390055360412E-12</v>
      </c>
      <c r="AN11" s="16">
        <f>POISSON(AN10,'Distrib. de Poisson'!$C$9,FALSE)</f>
        <v>3.6162652829881921E-13</v>
      </c>
      <c r="AO11" s="16">
        <f>POISSON(AO10,'Distrib. de Poisson'!$C$9,FALSE)</f>
        <v>8.0890144487893363E-14</v>
      </c>
      <c r="AP11" s="16">
        <f>POISSON(AP10,'Distrib. de Poisson'!$C$9,FALSE)</f>
        <v>1.7629903285823114E-14</v>
      </c>
      <c r="AQ11" s="16">
        <f>POISSON(AQ10,'Distrib. de Poisson'!$C$9,FALSE)</f>
        <v>3.7463544482373769E-15</v>
      </c>
      <c r="AR11" s="16">
        <f>POISSON(AR10,'Distrib. de Poisson'!$C$9,FALSE)</f>
        <v>7.7668323926872716E-16</v>
      </c>
      <c r="AS11" s="16">
        <f>POISSON(AS10,'Distrib. de Poisson'!$C$9,FALSE)</f>
        <v>1.5718589366152582E-16</v>
      </c>
      <c r="AT11" s="16">
        <f>POISSON(AT10,'Distrib. de Poisson'!$C$9,FALSE)</f>
        <v>3.1071630142394873E-17</v>
      </c>
      <c r="AU11" s="16">
        <f>POISSON(AU10,'Distrib. de Poisson'!$C$9,FALSE)</f>
        <v>6.0024740047808174E-18</v>
      </c>
      <c r="AV11" s="16">
        <f>POISSON(AV10,'Distrib. de Poisson'!$C$9,FALSE)</f>
        <v>1.1338006453475066E-18</v>
      </c>
      <c r="AW11" s="16">
        <f>POISSON(AW10,'Distrib. de Poisson'!$C$9,FALSE)</f>
        <v>2.0950664098812418E-19</v>
      </c>
      <c r="AX11" s="16">
        <f>POISSON(AX10,'Distrib. de Poisson'!$C$9,FALSE)</f>
        <v>3.7889498902107354E-20</v>
      </c>
      <c r="AY11" s="16">
        <f>POISSON(AY10,'Distrib. de Poisson'!$C$9,FALSE)</f>
        <v>6.7095987639148658E-21</v>
      </c>
      <c r="AZ11" s="16">
        <f>POISSON(AZ10,'Distrib. de Poisson'!$C$9,FALSE)</f>
        <v>1.163909989658697E-21</v>
      </c>
      <c r="BA11" s="16">
        <f>POISSON(BA10,'Distrib. de Poisson'!$C$9,FALSE)</f>
        <v>1.9786469824197892E-22</v>
      </c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</row>
    <row r="12" spans="1:105">
      <c r="B12" s="16" t="s">
        <v>11</v>
      </c>
      <c r="C12" s="16">
        <f>POISSON(C10,'Distrib. de Poisson'!$C$9,TRUE)</f>
        <v>2.0346836901064417E-4</v>
      </c>
      <c r="D12" s="16">
        <f>POISSON(D10,'Distrib. de Poisson'!$C$9,TRUE)</f>
        <v>1.9329495056011196E-3</v>
      </c>
      <c r="E12" s="16">
        <f>POISSON(E10,'Distrib. de Poisson'!$C$9,TRUE)</f>
        <v>9.2832443361106406E-3</v>
      </c>
      <c r="F12" s="16">
        <f>POISSON(F10,'Distrib. de Poisson'!$C$9,TRUE)</f>
        <v>3.0109079689220948E-2</v>
      </c>
      <c r="G12" s="16">
        <f>POISSON(G10,'Distrib. de Poisson'!$C$9,TRUE)</f>
        <v>7.4363979814580344E-2</v>
      </c>
      <c r="H12" s="16">
        <f>POISSON(H10,'Distrib. de Poisson'!$C$9,TRUE)</f>
        <v>0.14959731002769133</v>
      </c>
      <c r="I12" s="16">
        <f>POISSON(I10,'Distrib. de Poisson'!$C$9,TRUE)</f>
        <v>0.25617786116293184</v>
      </c>
      <c r="J12" s="16">
        <f>POISSON(J10,'Distrib. de Poisson'!$C$9,TRUE)</f>
        <v>0.38559710182715268</v>
      </c>
      <c r="K12" s="16">
        <f>POISSON(K10,'Distrib. de Poisson'!$C$9,TRUE)</f>
        <v>0.52310504503288713</v>
      </c>
      <c r="L12" s="16">
        <f>POISSON(L10,'Distrib. de Poisson'!$C$9,TRUE)</f>
        <v>0.65297365806052521</v>
      </c>
      <c r="M12" s="16">
        <f>POISSON(M10,'Distrib. de Poisson'!$C$9,TRUE)</f>
        <v>0.7633619791340176</v>
      </c>
      <c r="N12" s="16">
        <f>POISSON(N10,'Distrib. de Poisson'!$C$9,TRUE)</f>
        <v>0.8486620454180801</v>
      </c>
      <c r="O12" s="16">
        <f>POISSON(O10,'Distrib. de Poisson'!$C$9,TRUE)</f>
        <v>0.90908292570262406</v>
      </c>
      <c r="P12" s="16">
        <f>POISSON(P10,'Distrib. de Poisson'!$C$9,TRUE)</f>
        <v>0.94858888588867218</v>
      </c>
      <c r="Q12" s="16">
        <f>POISSON(Q10,'Distrib. de Poisson'!$C$9,TRUE)</f>
        <v>0.97257464743020139</v>
      </c>
      <c r="R12" s="16">
        <f>POISSON(R10,'Distrib. de Poisson'!$C$9,TRUE)</f>
        <v>0.98616657897040128</v>
      </c>
      <c r="S12" s="16">
        <f>POISSON(S10,'Distrib. de Poisson'!$C$9,TRUE)</f>
        <v>0.99338729260113245</v>
      </c>
      <c r="T12" s="16">
        <f>POISSON(T10,'Distrib. de Poisson'!$C$9,TRUE)</f>
        <v>0.99699764941649804</v>
      </c>
      <c r="U12" s="16">
        <f>POISSON(U10,'Distrib. de Poisson'!$C$9,TRUE)</f>
        <v>0.99870254013486504</v>
      </c>
      <c r="V12" s="16">
        <f>POISSON(V10,'Distrib. de Poisson'!$C$9,TRUE)</f>
        <v>0.99946525440360823</v>
      </c>
      <c r="W12" s="16">
        <f>POISSON(W10,'Distrib. de Poisson'!$C$9,TRUE)</f>
        <v>0.99978940796782412</v>
      </c>
      <c r="X12" s="16">
        <f>POISSON(X10,'Distrib. de Poisson'!$C$9,TRUE)</f>
        <v>0.99992061298191148</v>
      </c>
      <c r="Y12" s="16">
        <f>POISSON(Y10,'Distrib. de Poisson'!$C$9,TRUE)</f>
        <v>0.99997130582826343</v>
      </c>
      <c r="Z12" s="16">
        <f>POISSON(Z10,'Distrib. de Poisson'!$C$9,TRUE)</f>
        <v>0.99999004014104576</v>
      </c>
      <c r="AA12" s="16">
        <f>POISSON(AA10,'Distrib. de Poisson'!$C$9,TRUE)</f>
        <v>0.99999667521015612</v>
      </c>
      <c r="AB12" s="16">
        <f>POISSON(AB10,'Distrib. de Poisson'!$C$9,TRUE)</f>
        <v>0.99999893113365357</v>
      </c>
      <c r="AC12" s="16">
        <f>POISSON(AC10,'Distrib. de Poisson'!$C$9,TRUE)</f>
        <v>0.99999966864710466</v>
      </c>
      <c r="AD12" s="16">
        <f>POISSON(AD10,'Distrib. de Poisson'!$C$9,TRUE)</f>
        <v>0.99999990082726531</v>
      </c>
      <c r="AE12" s="16">
        <f>POISSON(AE10,'Distrib. de Poisson'!$C$9,TRUE)</f>
        <v>0.99999997131052831</v>
      </c>
      <c r="AF12" s="16">
        <f>POISSON(AF10,'Distrib. de Poisson'!$C$9,TRUE)</f>
        <v>0.99999999196941569</v>
      </c>
      <c r="AG12" s="16">
        <f>POISSON(AG10,'Distrib. de Poisson'!$C$9,TRUE)</f>
        <v>0.99999999782276716</v>
      </c>
      <c r="AH12" s="16">
        <f>POISSON(AH10,'Distrib. de Poisson'!$C$9,TRUE)</f>
        <v>0.99999999942771833</v>
      </c>
      <c r="AI12" s="16">
        <f>POISSON(AI10,'Distrib. de Poisson'!$C$9,TRUE)</f>
        <v>0.99999999985403343</v>
      </c>
      <c r="AJ12" s="16">
        <f>POISSON(AJ10,'Distrib. de Poisson'!$C$9,TRUE)</f>
        <v>0.99999999996384192</v>
      </c>
      <c r="AK12" s="16">
        <f>POISSON(AK10,'Distrib. de Poisson'!$C$9,TRUE)</f>
        <v>0.99999999999129408</v>
      </c>
      <c r="AL12" s="16">
        <f>POISSON(AL10,'Distrib. de Poisson'!$C$9,TRUE)</f>
        <v>0.99999999999796096</v>
      </c>
      <c r="AM12" s="16">
        <f>POISSON(AM10,'Distrib. de Poisson'!$C$9,TRUE)</f>
        <v>0.99999999999953515</v>
      </c>
      <c r="AN12" s="16">
        <f>POISSON(AN10,'Distrib. de Poisson'!$C$9,TRUE)</f>
        <v>0.99999999999989675</v>
      </c>
      <c r="AO12" s="16">
        <f>POISSON(AO10,'Distrib. de Poisson'!$C$9,TRUE)</f>
        <v>0.99999999999997757</v>
      </c>
      <c r="AP12" s="16">
        <f>POISSON(AP10,'Distrib. de Poisson'!$C$9,TRUE)</f>
        <v>0.99999999999999534</v>
      </c>
      <c r="AQ12" s="16">
        <f>POISSON(AQ10,'Distrib. de Poisson'!$C$9,TRUE)</f>
        <v>0.999999999999999</v>
      </c>
      <c r="AR12" s="16">
        <f>POISSON(AR10,'Distrib. de Poisson'!$C$9,TRUE)</f>
        <v>0.99999999999999978</v>
      </c>
      <c r="AS12" s="16">
        <f>POISSON(AS10,'Distrib. de Poisson'!$C$9,TRUE)</f>
        <v>1</v>
      </c>
      <c r="AT12" s="16">
        <f>POISSON(AT10,'Distrib. de Poisson'!$C$9,TRUE)</f>
        <v>1</v>
      </c>
      <c r="AU12" s="16">
        <f>POISSON(AU10,'Distrib. de Poisson'!$C$9,TRUE)</f>
        <v>1</v>
      </c>
      <c r="AV12" s="16">
        <f>POISSON(AV10,'Distrib. de Poisson'!$C$9,TRUE)</f>
        <v>1</v>
      </c>
      <c r="AW12" s="16">
        <f>POISSON(AW10,'Distrib. de Poisson'!$C$9,TRUE)</f>
        <v>1</v>
      </c>
      <c r="AX12" s="16">
        <f>POISSON(AX10,'Distrib. de Poisson'!$C$9,TRUE)</f>
        <v>1</v>
      </c>
      <c r="AY12" s="16">
        <f>POISSON(AY10,'Distrib. de Poisson'!$C$9,TRUE)</f>
        <v>1</v>
      </c>
      <c r="AZ12" s="16">
        <f>POISSON(AZ10,'Distrib. de Poisson'!$C$9,TRUE)</f>
        <v>1</v>
      </c>
      <c r="BA12" s="16">
        <f>POISSON(BA10,'Distrib. de Poisson'!$C$9,TRUE)</f>
        <v>1</v>
      </c>
    </row>
    <row r="14" spans="1:105">
      <c r="A14" s="9" t="s">
        <v>19</v>
      </c>
    </row>
    <row r="16" spans="1:105">
      <c r="B16" s="15" t="s">
        <v>9</v>
      </c>
      <c r="C16" s="16">
        <v>0</v>
      </c>
      <c r="D16" s="16">
        <v>1</v>
      </c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  <c r="N16" s="16">
        <v>11</v>
      </c>
      <c r="O16" s="16">
        <v>12</v>
      </c>
      <c r="P16" s="16">
        <v>13</v>
      </c>
      <c r="Q16" s="16">
        <v>14</v>
      </c>
      <c r="R16" s="16">
        <v>15</v>
      </c>
      <c r="S16" s="16">
        <v>16</v>
      </c>
      <c r="T16" s="16">
        <v>17</v>
      </c>
      <c r="U16" s="16">
        <v>18</v>
      </c>
      <c r="V16" s="16">
        <v>19</v>
      </c>
      <c r="W16" s="16">
        <v>20</v>
      </c>
      <c r="X16" s="16">
        <v>21</v>
      </c>
      <c r="Y16" s="16">
        <v>22</v>
      </c>
      <c r="Z16" s="16">
        <v>23</v>
      </c>
      <c r="AA16" s="16">
        <v>24</v>
      </c>
      <c r="AB16" s="16">
        <v>25</v>
      </c>
      <c r="AC16" s="16">
        <v>26</v>
      </c>
      <c r="AD16" s="16">
        <v>27</v>
      </c>
      <c r="AE16" s="16">
        <v>28</v>
      </c>
      <c r="AF16" s="16">
        <v>29</v>
      </c>
      <c r="AG16" s="16">
        <v>30</v>
      </c>
      <c r="AH16" s="16">
        <v>31</v>
      </c>
      <c r="AI16" s="16">
        <v>32</v>
      </c>
      <c r="AJ16" s="16">
        <v>33</v>
      </c>
      <c r="AK16" s="16">
        <v>34</v>
      </c>
      <c r="AL16" s="16">
        <v>35</v>
      </c>
      <c r="AM16" s="16">
        <v>36</v>
      </c>
      <c r="AN16" s="16">
        <v>37</v>
      </c>
      <c r="AO16" s="16">
        <v>38</v>
      </c>
      <c r="AP16" s="16">
        <v>39</v>
      </c>
      <c r="AQ16" s="16">
        <v>40</v>
      </c>
      <c r="AR16" s="16">
        <v>41</v>
      </c>
      <c r="AS16" s="16">
        <v>42</v>
      </c>
      <c r="AT16" s="16">
        <v>43</v>
      </c>
      <c r="AU16" s="16">
        <v>44</v>
      </c>
      <c r="AV16" s="16">
        <v>45</v>
      </c>
      <c r="AW16" s="16">
        <v>46</v>
      </c>
      <c r="AX16" s="16">
        <v>47</v>
      </c>
      <c r="AY16" s="16">
        <v>48</v>
      </c>
      <c r="AZ16" s="16">
        <v>49</v>
      </c>
      <c r="BA16" s="16">
        <v>50</v>
      </c>
      <c r="BB16" s="16"/>
      <c r="BC16" s="16"/>
      <c r="BD16" s="16"/>
      <c r="BE16" s="16"/>
      <c r="BF16" s="16"/>
      <c r="BG16" s="16"/>
      <c r="BH16" s="16"/>
      <c r="BI16" s="16"/>
      <c r="BJ16" s="16"/>
    </row>
    <row r="17" spans="2:62">
      <c r="B17" s="16" t="s">
        <v>12</v>
      </c>
      <c r="C17" s="16">
        <f>IF(C16&lt;='Distrib. Binomial'!$C$10,BINOMDIST(C16,'Distrib. Binomial'!$C$10,'Distrib. Binomial'!$C$11,FALSE),0)</f>
        <v>1.4272476927059582E-5</v>
      </c>
      <c r="D17" s="16">
        <f>IF(D16&lt;='Distrib. Binomial'!$C$10,BINOMDIST(D16,'Distrib. Binomial'!$C$10,'Distrib. Binomial'!$C$11,FALSE),0)</f>
        <v>1.7840596158824487E-4</v>
      </c>
      <c r="E17" s="16">
        <f>IF(E16&lt;='Distrib. Binomial'!$C$10,BINOMDIST(E16,'Distrib. Binomial'!$C$10,'Distrib. Binomial'!$C$11,FALSE),0)</f>
        <v>1.0927365147280013E-3</v>
      </c>
      <c r="F17" s="16">
        <f>IF(F16&lt;='Distrib. Binomial'!$C$10,BINOMDIST(F16,'Distrib. Binomial'!$C$10,'Distrib. Binomial'!$C$11,FALSE),0)</f>
        <v>4.3709460589120034E-3</v>
      </c>
      <c r="G17" s="16">
        <f>IF(G16&lt;='Distrib. Binomial'!$C$10,BINOMDIST(G16,'Distrib. Binomial'!$C$10,'Distrib. Binomial'!$C$11,FALSE),0)</f>
        <v>1.2839654048054015E-2</v>
      </c>
      <c r="H17" s="16">
        <f>IF(H16&lt;='Distrib. Binomial'!$C$10,BINOMDIST(H16,'Distrib. Binomial'!$C$10,'Distrib. Binomial'!$C$11,FALSE),0)</f>
        <v>2.9531204310524199E-2</v>
      </c>
      <c r="I17" s="16">
        <f>IF(I16&lt;='Distrib. Binomial'!$C$10,BINOMDIST(I16,'Distrib. Binomial'!$C$10,'Distrib. Binomial'!$C$11,FALSE),0)</f>
        <v>5.53710080822329E-2</v>
      </c>
      <c r="J17" s="16">
        <f>IF(J16&lt;='Distrib. Binomial'!$C$10,BINOMDIST(J16,'Distrib. Binomial'!$C$10,'Distrib. Binomial'!$C$11,FALSE),0)</f>
        <v>8.7011584129223107E-2</v>
      </c>
      <c r="K17" s="16">
        <f>IF(K16&lt;='Distrib. Binomial'!$C$10,BINOMDIST(K16,'Distrib. Binomial'!$C$10,'Distrib. Binomial'!$C$11,FALSE),0)</f>
        <v>0.11692181617364354</v>
      </c>
      <c r="L17" s="16">
        <f>IF(L16&lt;='Distrib. Binomial'!$C$10,BINOMDIST(L16,'Distrib. Binomial'!$C$10,'Distrib. Binomial'!$C$11,FALSE),0)</f>
        <v>0.13640878553591748</v>
      </c>
      <c r="M17" s="16">
        <f>IF(M16&lt;='Distrib. Binomial'!$C$10,BINOMDIST(M16,'Distrib. Binomial'!$C$10,'Distrib. Binomial'!$C$11,FALSE),0)</f>
        <v>0.13981900517431542</v>
      </c>
      <c r="N17" s="16">
        <f>IF(N16&lt;='Distrib. Binomial'!$C$10,BINOMDIST(N16,'Distrib. Binomial'!$C$10,'Distrib. Binomial'!$C$11,FALSE),0)</f>
        <v>0.12710818652210495</v>
      </c>
      <c r="O17" s="16">
        <f>IF(O16&lt;='Distrib. Binomial'!$C$10,BINOMDIST(O16,'Distrib. Binomial'!$C$10,'Distrib. Binomial'!$C$11,FALSE),0)</f>
        <v>0.10327540154921026</v>
      </c>
      <c r="P17" s="16">
        <f>IF(P16&lt;='Distrib. Binomial'!$C$10,BINOMDIST(P16,'Distrib. Binomial'!$C$10,'Distrib. Binomial'!$C$11,FALSE),0)</f>
        <v>7.547048574749983E-2</v>
      </c>
      <c r="Q17" s="16">
        <f>IF(Q16&lt;='Distrib. Binomial'!$C$10,BINOMDIST(Q16,'Distrib. Binomial'!$C$10,'Distrib. Binomial'!$C$11,FALSE),0)</f>
        <v>4.9864428083169536E-2</v>
      </c>
      <c r="R17" s="16">
        <f>IF(R16&lt;='Distrib. Binomial'!$C$10,BINOMDIST(R16,'Distrib. Binomial'!$C$10,'Distrib. Binomial'!$C$11,FALSE),0)</f>
        <v>2.9918656849901724E-2</v>
      </c>
      <c r="S17" s="16">
        <f>IF(S16&lt;='Distrib. Binomial'!$C$10,BINOMDIST(S16,'Distrib. Binomial'!$C$10,'Distrib. Binomial'!$C$11,FALSE),0)</f>
        <v>1.6361765464789978E-2</v>
      </c>
      <c r="T17" s="16">
        <f>IF(T16&lt;='Distrib. Binomial'!$C$10,BINOMDIST(T16,'Distrib. Binomial'!$C$10,'Distrib. Binomial'!$C$11,FALSE),0)</f>
        <v>8.1808827323950027E-3</v>
      </c>
      <c r="U17" s="16">
        <f>IF(U16&lt;='Distrib. Binomial'!$C$10,BINOMDIST(U16,'Distrib. Binomial'!$C$10,'Distrib. Binomial'!$C$11,FALSE),0)</f>
        <v>3.749571252347708E-3</v>
      </c>
      <c r="V17" s="16">
        <f>IF(V16&lt;='Distrib. Binomial'!$C$10,BINOMDIST(V16,'Distrib. Binomial'!$C$10,'Distrib. Binomial'!$C$11,FALSE),0)</f>
        <v>1.5787668430937724E-3</v>
      </c>
      <c r="W17" s="16">
        <f>IF(W16&lt;='Distrib. Binomial'!$C$10,BINOMDIST(W16,'Distrib. Binomial'!$C$10,'Distrib. Binomial'!$C$11,FALSE),0)</f>
        <v>6.1177215169883688E-4</v>
      </c>
      <c r="X17" s="16">
        <f>IF(X16&lt;='Distrib. Binomial'!$C$10,BINOMDIST(X16,'Distrib. Binomial'!$C$10,'Distrib. Binomial'!$C$11,FALSE),0)</f>
        <v>2.1849005417815619E-4</v>
      </c>
      <c r="Y17" s="16">
        <f>IF(Y16&lt;='Distrib. Binomial'!$C$10,BINOMDIST(Y16,'Distrib. Binomial'!$C$10,'Distrib. Binomial'!$C$11,FALSE),0)</f>
        <v>7.2002404217801246E-5</v>
      </c>
      <c r="Z17" s="16">
        <f>IF(Z16&lt;='Distrib. Binomial'!$C$10,BINOMDIST(Z16,'Distrib. Binomial'!$C$10,'Distrib. Binomial'!$C$11,FALSE),0)</f>
        <v>2.1913775196722255E-5</v>
      </c>
      <c r="AA17" s="16">
        <f>IF(AA16&lt;='Distrib. Binomial'!$C$10,BINOMDIST(AA16,'Distrib. Binomial'!$C$10,'Distrib. Binomial'!$C$11,FALSE),0)</f>
        <v>6.1632492740781163E-6</v>
      </c>
      <c r="AB17" s="16">
        <f>IF(AB16&lt;='Distrib. Binomial'!$C$10,BINOMDIST(AB16,'Distrib. Binomial'!$C$10,'Distrib. Binomial'!$C$11,FALSE),0)</f>
        <v>1.6024448112603061E-6</v>
      </c>
      <c r="AC17" s="16">
        <f>IF(AC16&lt;='Distrib. Binomial'!$C$10,BINOMDIST(AC16,'Distrib. Binomial'!$C$10,'Distrib. Binomial'!$C$11,FALSE),0)</f>
        <v>3.8520307962988147E-7</v>
      </c>
      <c r="AD17" s="16">
        <f>IF(AD16&lt;='Distrib. Binomial'!$C$10,BINOMDIST(AD16,'Distrib. Binomial'!$C$10,'Distrib. Binomial'!$C$11,FALSE),0)</f>
        <v>8.5600684362195939E-8</v>
      </c>
      <c r="AE17" s="16">
        <f>IF(AE16&lt;='Distrib. Binomial'!$C$10,BINOMDIST(AE16,'Distrib. Binomial'!$C$10,'Distrib. Binomial'!$C$11,FALSE),0)</f>
        <v>1.7578711967236712E-8</v>
      </c>
      <c r="AF17" s="16">
        <f>IF(AF16&lt;='Distrib. Binomial'!$C$10,BINOMDIST(AF16,'Distrib. Binomial'!$C$10,'Distrib. Binomial'!$C$11,FALSE),0)</f>
        <v>3.3338936489586804E-9</v>
      </c>
      <c r="AG17" s="16">
        <f>IF(AG16&lt;='Distrib. Binomial'!$C$10,BINOMDIST(AG16,'Distrib. Binomial'!$C$10,'Distrib. Binomial'!$C$11,FALSE),0)</f>
        <v>5.834313885677679E-10</v>
      </c>
      <c r="AH17" s="16">
        <f>IF(AH16&lt;='Distrib. Binomial'!$C$10,BINOMDIST(AH16,'Distrib. Binomial'!$C$10,'Distrib. Binomial'!$C$11,FALSE),0)</f>
        <v>9.4101836865768811E-11</v>
      </c>
      <c r="AI17" s="16">
        <f>IF(AI16&lt;='Distrib. Binomial'!$C$10,BINOMDIST(AI16,'Distrib. Binomial'!$C$10,'Distrib. Binomial'!$C$11,FALSE),0)</f>
        <v>1.3968241409762566E-11</v>
      </c>
      <c r="AJ17" s="16">
        <f>IF(AJ16&lt;='Distrib. Binomial'!$C$10,BINOMDIST(AJ16,'Distrib. Binomial'!$C$10,'Distrib. Binomial'!$C$11,FALSE),0)</f>
        <v>1.9047601922403541E-12</v>
      </c>
      <c r="AK17" s="16">
        <f>IF(AK16&lt;='Distrib. Binomial'!$C$10,BINOMDIST(AK16,'Distrib. Binomial'!$C$10,'Distrib. Binomial'!$C$11,FALSE),0)</f>
        <v>2.3809502403004492E-13</v>
      </c>
      <c r="AL17" s="16">
        <f>IF(AL16&lt;='Distrib. Binomial'!$C$10,BINOMDIST(AL16,'Distrib. Binomial'!$C$10,'Distrib. Binomial'!$C$11,FALSE),0)</f>
        <v>2.7210859889147774E-14</v>
      </c>
      <c r="AM17" s="16">
        <f>IF(AM16&lt;='Distrib. Binomial'!$C$10,BINOMDIST(AM16,'Distrib. Binomial'!$C$10,'Distrib. Binomial'!$C$11,FALSE),0)</f>
        <v>2.8344645717862579E-15</v>
      </c>
      <c r="AN17" s="16">
        <f>IF(AN16&lt;='Distrib. Binomial'!$C$10,BINOMDIST(AN16,'Distrib. Binomial'!$C$10,'Distrib. Binomial'!$C$11,FALSE),0)</f>
        <v>2.6812502706085961E-16</v>
      </c>
      <c r="AO17" s="16">
        <f>IF(AO16&lt;='Distrib. Binomial'!$C$10,BINOMDIST(AO16,'Distrib. Binomial'!$C$10,'Distrib. Binomial'!$C$11,FALSE),0)</f>
        <v>2.2931745735468461E-17</v>
      </c>
      <c r="AP17" s="16">
        <f>IF(AP16&lt;='Distrib. Binomial'!$C$10,BINOMDIST(AP16,'Distrib. Binomial'!$C$10,'Distrib. Binomial'!$C$11,FALSE),0)</f>
        <v>1.7639804411898832E-18</v>
      </c>
      <c r="AQ17" s="16">
        <f>IF(AQ16&lt;='Distrib. Binomial'!$C$10,BINOMDIST(AQ16,'Distrib. Binomial'!$C$10,'Distrib. Binomial'!$C$11,FALSE),0)</f>
        <v>1.212736553318041E-19</v>
      </c>
      <c r="AR17" s="16">
        <f>IF(AR16&lt;='Distrib. Binomial'!$C$10,BINOMDIST(AR16,'Distrib. Binomial'!$C$10,'Distrib. Binomial'!$C$11,FALSE),0)</f>
        <v>7.394735081207581E-21</v>
      </c>
      <c r="AS17" s="16">
        <f>IF(AS16&lt;='Distrib. Binomial'!$C$10,BINOMDIST(AS16,'Distrib. Binomial'!$C$10,'Distrib. Binomial'!$C$11,FALSE),0)</f>
        <v>3.9614652220754442E-22</v>
      </c>
      <c r="AT17" s="16">
        <f>IF(AT16&lt;='Distrib. Binomial'!$C$10,BINOMDIST(AT16,'Distrib. Binomial'!$C$10,'Distrib. Binomial'!$C$11,FALSE),0)</f>
        <v>1.8425419637560397E-23</v>
      </c>
      <c r="AU17" s="16">
        <f>IF(AU16&lt;='Distrib. Binomial'!$C$10,BINOMDIST(AU16,'Distrib. Binomial'!$C$10,'Distrib. Binomial'!$C$11,FALSE),0)</f>
        <v>7.3282919013024146E-25</v>
      </c>
      <c r="AV17" s="16">
        <f>IF(AV16&lt;='Distrib. Binomial'!$C$10,BINOMDIST(AV16,'Distrib. Binomial'!$C$10,'Distrib. Binomial'!$C$11,FALSE),0)</f>
        <v>2.4427639671008029E-26</v>
      </c>
      <c r="AW17" s="16">
        <f>IF(AW16&lt;='Distrib. Binomial'!$C$10,BINOMDIST(AW16,'Distrib. Binomial'!$C$10,'Distrib. Binomial'!$C$11,FALSE),0)</f>
        <v>6.6379455627738944E-28</v>
      </c>
      <c r="AX17" s="16">
        <f>IF(AX16&lt;='Distrib. Binomial'!$C$10,BINOMDIST(AX16,'Distrib. Binomial'!$C$10,'Distrib. Binomial'!$C$11,FALSE),0)</f>
        <v>1.4123288431433983E-29</v>
      </c>
      <c r="AY17" s="16">
        <f>IF(AY16&lt;='Distrib. Binomial'!$C$10,BINOMDIST(AY16,'Distrib. Binomial'!$C$10,'Distrib. Binomial'!$C$11,FALSE),0)</f>
        <v>2.2067638174115406E-31</v>
      </c>
      <c r="AZ17" s="16">
        <f>IF(AZ16&lt;='Distrib. Binomial'!$C$10,BINOMDIST(AZ16,'Distrib. Binomial'!$C$10,'Distrib. Binomial'!$C$11,FALSE),0)</f>
        <v>2.2517998136852455E-33</v>
      </c>
      <c r="BA17" s="16">
        <f>IF(BA16&lt;='Distrib. Binomial'!$C$10,BINOMDIST(BA16,'Distrib. Binomial'!$C$10,'Distrib. Binomial'!$C$11,FALSE),0)</f>
        <v>1.1258999068426267E-35</v>
      </c>
      <c r="BB17" s="16"/>
      <c r="BC17" s="16"/>
      <c r="BD17" s="16"/>
      <c r="BE17" s="16"/>
      <c r="BF17" s="16"/>
      <c r="BG17" s="16"/>
      <c r="BH17" s="16"/>
      <c r="BI17" s="16"/>
      <c r="BJ17" s="16"/>
    </row>
    <row r="18" spans="2:62">
      <c r="B18" s="16" t="s">
        <v>11</v>
      </c>
      <c r="C18" s="16">
        <f>IF(C16&lt;='Distrib. Binomial'!$C$10,BINOMDIST(C16,'Distrib. Binomial'!$C$10,'Distrib. Binomial'!$C$11,TRUE),1)</f>
        <v>1.4272476927059582E-5</v>
      </c>
      <c r="D18" s="16">
        <f>IF(D16&lt;='Distrib. Binomial'!$C$10,BINOMDIST(D16,'Distrib. Binomial'!$C$10,'Distrib. Binomial'!$C$11,TRUE),1)</f>
        <v>1.9267843851530442E-4</v>
      </c>
      <c r="E18" s="16">
        <f>IF(E16&lt;='Distrib. Binomial'!$C$10,BINOMDIST(E16,'Distrib. Binomial'!$C$10,'Distrib. Binomial'!$C$11,TRUE),1)</f>
        <v>1.2854149532433052E-3</v>
      </c>
      <c r="F18" s="16">
        <f>IF(F16&lt;='Distrib. Binomial'!$C$10,BINOMDIST(F16,'Distrib. Binomial'!$C$10,'Distrib. Binomial'!$C$11,TRUE),1)</f>
        <v>5.656361012155311E-3</v>
      </c>
      <c r="G18" s="16">
        <f>IF(G16&lt;='Distrib. Binomial'!$C$10,BINOMDIST(G16,'Distrib. Binomial'!$C$10,'Distrib. Binomial'!$C$11,TRUE),1)</f>
        <v>1.8496015060209318E-2</v>
      </c>
      <c r="H18" s="16">
        <f>IF(H16&lt;='Distrib. Binomial'!$C$10,BINOMDIST(H16,'Distrib. Binomial'!$C$10,'Distrib. Binomial'!$C$11,TRUE),1)</f>
        <v>4.8027219370733551E-2</v>
      </c>
      <c r="I18" s="16">
        <f>IF(I16&lt;='Distrib. Binomial'!$C$10,BINOMDIST(I16,'Distrib. Binomial'!$C$10,'Distrib. Binomial'!$C$11,TRUE),1)</f>
        <v>0.1033982274529664</v>
      </c>
      <c r="J18" s="16">
        <f>IF(J16&lt;='Distrib. Binomial'!$C$10,BINOMDIST(J16,'Distrib. Binomial'!$C$10,'Distrib. Binomial'!$C$11,TRUE),1)</f>
        <v>0.19040981158218975</v>
      </c>
      <c r="K18" s="16">
        <f>IF(K16&lt;='Distrib. Binomial'!$C$10,BINOMDIST(K16,'Distrib. Binomial'!$C$10,'Distrib. Binomial'!$C$11,TRUE),1)</f>
        <v>0.30733162775583295</v>
      </c>
      <c r="L18" s="16">
        <f>IF(L16&lt;='Distrib. Binomial'!$C$10,BINOMDIST(L16,'Distrib. Binomial'!$C$10,'Distrib. Binomial'!$C$11,TRUE),1)</f>
        <v>0.44374041329175101</v>
      </c>
      <c r="M18" s="16">
        <f>IF(M16&lt;='Distrib. Binomial'!$C$10,BINOMDIST(M16,'Distrib. Binomial'!$C$10,'Distrib. Binomial'!$C$11,TRUE),1)</f>
        <v>0.58355941846606574</v>
      </c>
      <c r="N18" s="16">
        <f>IF(N16&lt;='Distrib. Binomial'!$C$10,BINOMDIST(N16,'Distrib. Binomial'!$C$10,'Distrib. Binomial'!$C$11,TRUE),1)</f>
        <v>0.71066760498817128</v>
      </c>
      <c r="O18" s="16">
        <f>IF(O16&lt;='Distrib. Binomial'!$C$10,BINOMDIST(O16,'Distrib. Binomial'!$C$10,'Distrib. Binomial'!$C$11,TRUE),1)</f>
        <v>0.81394300653738128</v>
      </c>
      <c r="P18" s="16">
        <f>IF(P16&lt;='Distrib. Binomial'!$C$10,BINOMDIST(P16,'Distrib. Binomial'!$C$10,'Distrib. Binomial'!$C$11,TRUE),1)</f>
        <v>0.88941349228488109</v>
      </c>
      <c r="Q18" s="16">
        <f>IF(Q16&lt;='Distrib. Binomial'!$C$10,BINOMDIST(Q16,'Distrib. Binomial'!$C$10,'Distrib. Binomial'!$C$11,TRUE),1)</f>
        <v>0.9392779203680508</v>
      </c>
      <c r="R18" s="16">
        <f>IF(R16&lt;='Distrib. Binomial'!$C$10,BINOMDIST(R16,'Distrib. Binomial'!$C$10,'Distrib. Binomial'!$C$11,TRUE),1)</f>
        <v>0.96919657721795249</v>
      </c>
      <c r="S18" s="16">
        <f>IF(S16&lt;='Distrib. Binomial'!$C$10,BINOMDIST(S16,'Distrib. Binomial'!$C$10,'Distrib. Binomial'!$C$11,TRUE),1)</f>
        <v>0.98555834268274234</v>
      </c>
      <c r="T18" s="16">
        <f>IF(T16&lt;='Distrib. Binomial'!$C$10,BINOMDIST(T16,'Distrib. Binomial'!$C$10,'Distrib. Binomial'!$C$11,TRUE),1)</f>
        <v>0.99373922541513737</v>
      </c>
      <c r="U18" s="16">
        <f>IF(U16&lt;='Distrib. Binomial'!$C$10,BINOMDIST(U16,'Distrib. Binomial'!$C$10,'Distrib. Binomial'!$C$11,TRUE),1)</f>
        <v>0.99748879666748502</v>
      </c>
      <c r="V18" s="16">
        <f>IF(V16&lt;='Distrib. Binomial'!$C$10,BINOMDIST(V16,'Distrib. Binomial'!$C$10,'Distrib. Binomial'!$C$11,TRUE),1)</f>
        <v>0.9990675635105789</v>
      </c>
      <c r="W18" s="16">
        <f>IF(W16&lt;='Distrib. Binomial'!$C$10,BINOMDIST(W16,'Distrib. Binomial'!$C$10,'Distrib. Binomial'!$C$11,TRUE),1)</f>
        <v>0.99967933566227773</v>
      </c>
      <c r="X18" s="16">
        <f>IF(X16&lt;='Distrib. Binomial'!$C$10,BINOMDIST(X16,'Distrib. Binomial'!$C$10,'Distrib. Binomial'!$C$11,TRUE),1)</f>
        <v>0.99989782571645591</v>
      </c>
      <c r="Y18" s="16">
        <f>IF(Y16&lt;='Distrib. Binomial'!$C$10,BINOMDIST(Y16,'Distrib. Binomial'!$C$10,'Distrib. Binomial'!$C$11,TRUE),1)</f>
        <v>0.9999698281206737</v>
      </c>
      <c r="Z18" s="16">
        <f>IF(Z16&lt;='Distrib. Binomial'!$C$10,BINOMDIST(Z16,'Distrib. Binomial'!$C$10,'Distrib. Binomial'!$C$11,TRUE),1)</f>
        <v>0.99999174189587037</v>
      </c>
      <c r="AA18" s="16">
        <f>IF(AA16&lt;='Distrib. Binomial'!$C$10,BINOMDIST(AA16,'Distrib. Binomial'!$C$10,'Distrib. Binomial'!$C$11,TRUE),1)</f>
        <v>0.99999790514514442</v>
      </c>
      <c r="AB18" s="16">
        <f>IF(AB16&lt;='Distrib. Binomial'!$C$10,BINOMDIST(AB16,'Distrib. Binomial'!$C$10,'Distrib. Binomial'!$C$11,TRUE),1)</f>
        <v>0.99999950758995571</v>
      </c>
      <c r="AC18" s="16">
        <f>IF(AC16&lt;='Distrib. Binomial'!$C$10,BINOMDIST(AC16,'Distrib. Binomial'!$C$10,'Distrib. Binomial'!$C$11,TRUE),1)</f>
        <v>0.99999989279303536</v>
      </c>
      <c r="AD18" s="16">
        <f>IF(AD16&lt;='Distrib. Binomial'!$C$10,BINOMDIST(AD16,'Distrib. Binomial'!$C$10,'Distrib. Binomial'!$C$11,TRUE),1)</f>
        <v>0.99999997839371968</v>
      </c>
      <c r="AE18" s="16">
        <f>IF(AE16&lt;='Distrib. Binomial'!$C$10,BINOMDIST(AE16,'Distrib. Binomial'!$C$10,'Distrib. Binomial'!$C$11,TRUE),1)</f>
        <v>0.99999999597243172</v>
      </c>
      <c r="AF18" s="16">
        <f>IF(AF16&lt;='Distrib. Binomial'!$C$10,BINOMDIST(AF16,'Distrib. Binomial'!$C$10,'Distrib. Binomial'!$C$11,TRUE),1)</f>
        <v>0.99999999930632533</v>
      </c>
      <c r="AG18" s="16">
        <f>IF(AG16&lt;='Distrib. Binomial'!$C$10,BINOMDIST(AG16,'Distrib. Binomial'!$C$10,'Distrib. Binomial'!$C$11,TRUE),1)</f>
        <v>0.99999999988975674</v>
      </c>
      <c r="AH18" s="16">
        <f>IF(AH16&lt;='Distrib. Binomial'!$C$10,BINOMDIST(AH16,'Distrib. Binomial'!$C$10,'Distrib. Binomial'!$C$11,TRUE),1)</f>
        <v>0.99999999998385858</v>
      </c>
      <c r="AI18" s="16">
        <f>IF(AI16&lt;='Distrib. Binomial'!$C$10,BINOMDIST(AI16,'Distrib. Binomial'!$C$10,'Distrib. Binomial'!$C$11,TRUE),1)</f>
        <v>0.99999999999782685</v>
      </c>
      <c r="AJ18" s="16">
        <f>IF(AJ16&lt;='Distrib. Binomial'!$C$10,BINOMDIST(AJ16,'Distrib. Binomial'!$C$10,'Distrib. Binomial'!$C$11,TRUE),1)</f>
        <v>0.99999999999973155</v>
      </c>
      <c r="AK18" s="16">
        <f>IF(AK16&lt;='Distrib. Binomial'!$C$10,BINOMDIST(AK16,'Distrib. Binomial'!$C$10,'Distrib. Binomial'!$C$11,TRUE),1)</f>
        <v>0.99999999999996958</v>
      </c>
      <c r="AL18" s="16">
        <f>IF(AL16&lt;='Distrib. Binomial'!$C$10,BINOMDIST(AL16,'Distrib. Binomial'!$C$10,'Distrib. Binomial'!$C$11,TRUE),1)</f>
        <v>0.99999999999999689</v>
      </c>
      <c r="AM18" s="16">
        <f>IF(AM16&lt;='Distrib. Binomial'!$C$10,BINOMDIST(AM16,'Distrib. Binomial'!$C$10,'Distrib. Binomial'!$C$11,TRUE),1)</f>
        <v>0.99999999999999978</v>
      </c>
      <c r="AN18" s="16">
        <f>IF(AN16&lt;='Distrib. Binomial'!$C$10,BINOMDIST(AN16,'Distrib. Binomial'!$C$10,'Distrib. Binomial'!$C$11,TRUE),1)</f>
        <v>1</v>
      </c>
      <c r="AO18" s="16">
        <f>IF(AO16&lt;='Distrib. Binomial'!$C$10,BINOMDIST(AO16,'Distrib. Binomial'!$C$10,'Distrib. Binomial'!$C$11,TRUE),1)</f>
        <v>1</v>
      </c>
      <c r="AP18" s="16">
        <f>IF(AP16&lt;='Distrib. Binomial'!$C$10,BINOMDIST(AP16,'Distrib. Binomial'!$C$10,'Distrib. Binomial'!$C$11,TRUE),1)</f>
        <v>1</v>
      </c>
      <c r="AQ18" s="16">
        <f>IF(AQ16&lt;='Distrib. Binomial'!$C$10,BINOMDIST(AQ16,'Distrib. Binomial'!$C$10,'Distrib. Binomial'!$C$11,TRUE),1)</f>
        <v>1</v>
      </c>
      <c r="AR18" s="16">
        <f>IF(AR16&lt;='Distrib. Binomial'!$C$10,BINOMDIST(AR16,'Distrib. Binomial'!$C$10,'Distrib. Binomial'!$C$11,TRUE),1)</f>
        <v>1</v>
      </c>
      <c r="AS18" s="16">
        <f>IF(AS16&lt;='Distrib. Binomial'!$C$10,BINOMDIST(AS16,'Distrib. Binomial'!$C$10,'Distrib. Binomial'!$C$11,TRUE),1)</f>
        <v>1</v>
      </c>
      <c r="AT18" s="16">
        <f>IF(AT16&lt;='Distrib. Binomial'!$C$10,BINOMDIST(AT16,'Distrib. Binomial'!$C$10,'Distrib. Binomial'!$C$11,TRUE),1)</f>
        <v>1</v>
      </c>
      <c r="AU18" s="16">
        <f>IF(AU16&lt;='Distrib. Binomial'!$C$10,BINOMDIST(AU16,'Distrib. Binomial'!$C$10,'Distrib. Binomial'!$C$11,TRUE),1)</f>
        <v>1</v>
      </c>
      <c r="AV18" s="16">
        <f>IF(AV16&lt;='Distrib. Binomial'!$C$10,BINOMDIST(AV16,'Distrib. Binomial'!$C$10,'Distrib. Binomial'!$C$11,TRUE),1)</f>
        <v>1</v>
      </c>
      <c r="AW18" s="16">
        <f>IF(AW16&lt;='Distrib. Binomial'!$C$10,BINOMDIST(AW16,'Distrib. Binomial'!$C$10,'Distrib. Binomial'!$C$11,TRUE),1)</f>
        <v>1</v>
      </c>
      <c r="AX18" s="16">
        <f>IF(AX16&lt;='Distrib. Binomial'!$C$10,BINOMDIST(AX16,'Distrib. Binomial'!$C$10,'Distrib. Binomial'!$C$11,TRUE),1)</f>
        <v>1</v>
      </c>
      <c r="AY18" s="16">
        <f>IF(AY16&lt;='Distrib. Binomial'!$C$10,BINOMDIST(AY16,'Distrib. Binomial'!$C$10,'Distrib. Binomial'!$C$11,TRUE),1)</f>
        <v>1</v>
      </c>
      <c r="AZ18" s="16">
        <f>IF(AZ16&lt;='Distrib. Binomial'!$C$10,BINOMDIST(AZ16,'Distrib. Binomial'!$C$10,'Distrib. Binomial'!$C$11,TRUE),1)</f>
        <v>1</v>
      </c>
      <c r="BA18" s="16">
        <f>IF(BA16&lt;='Distrib. Binomial'!$C$10,BINOMDIST(BA16,'Distrib. Binomial'!$C$10,'Distrib. Binomial'!$C$11,TRUE),1)</f>
        <v>1</v>
      </c>
      <c r="BB18" s="16"/>
      <c r="BC18" s="16"/>
      <c r="BD18" s="16"/>
      <c r="BE18" s="16"/>
      <c r="BF18" s="16"/>
      <c r="BG18" s="16"/>
      <c r="BH18" s="16"/>
      <c r="BI18" s="16"/>
      <c r="BJ18" s="16"/>
    </row>
  </sheetData>
  <sheetProtection formatCells="0" formatColumns="0" formatRows="0" insertColumns="0" insertRows="0" insertHyperlinks="0" deleteColumns="0" deleteRows="0" sort="0" autoFilter="0" pivotTables="0"/>
  <phoneticPr fontId="5" type="noConversion"/>
  <pageMargins left="0.75" right="0.75" top="1" bottom="1" header="0.49212598499999999" footer="0.49212598499999999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Distrib. Binomial</vt:lpstr>
      <vt:lpstr>Distrib. de Poisson</vt:lpstr>
      <vt:lpstr>Dist. Normal 01a</vt:lpstr>
      <vt:lpstr>Dist. Normal 02</vt:lpstr>
      <vt:lpstr>Dist. Normal 03</vt:lpstr>
      <vt:lpstr>Distrib. Normal - Padronização</vt:lpstr>
      <vt:lpstr>Dados Auxiliares</vt:lpstr>
      <vt:lpstr>'Dist. Normal 03'!Area_de_impressao</vt:lpstr>
      <vt:lpstr>'Distrib. Normal - Padronização'!Area_de_impressao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Estatística Básica</dc:title>
  <dc:subject>Distribuições de Probabilidade versao2</dc:subject>
  <dc:creator>Carlos Nehab</dc:creator>
  <cp:keywords/>
  <dc:description>Material de Apoio para Aula</dc:description>
  <cp:lastModifiedBy>Carlos nehab</cp:lastModifiedBy>
  <cp:lastPrinted>2007-09-14T20:44:04Z</cp:lastPrinted>
  <dcterms:created xsi:type="dcterms:W3CDTF">2001-12-27T23:34:11Z</dcterms:created>
  <dcterms:modified xsi:type="dcterms:W3CDTF">2022-11-14T18:05:30Z</dcterms:modified>
  <cp:category>Material Didático</cp:category>
</cp:coreProperties>
</file>