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RCC8400_Risco\Risco_2022\Risco de Projetos\"/>
    </mc:Choice>
  </mc:AlternateContent>
  <bookViews>
    <workbookView xWindow="-105" yWindow="-105" windowWidth="23250" windowHeight="12450" activeTab="3"/>
  </bookViews>
  <sheets>
    <sheet name="Exemplo 1" sheetId="1" r:id="rId1"/>
    <sheet name="Exemplo 2" sheetId="2" r:id="rId2"/>
    <sheet name="Exemplo 3" sheetId="3" r:id="rId3"/>
    <sheet name="Exemplo 4" sheetId="4" r:id="rId4"/>
  </sheets>
  <definedNames>
    <definedName name="solver_adj" localSheetId="3" hidden="1">'Exemplo 4'!$B$8</definedName>
    <definedName name="solver_cvg" localSheetId="3" hidden="1">0.0001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'Exemplo 4'!$B$27</definedName>
    <definedName name="solver_pre" localSheetId="3" hidden="1">0.000001</definedName>
    <definedName name="solver_rbv" localSheetId="3" hidden="1">1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3</definedName>
    <definedName name="solver_val" localSheetId="3" hidden="1">0</definedName>
    <definedName name="solver_ver" localSheetId="3" hidden="1">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3" l="1"/>
  <c r="C25" i="3"/>
  <c r="D25" i="3"/>
  <c r="D24" i="3"/>
  <c r="C24" i="3"/>
  <c r="D21" i="3"/>
  <c r="C21" i="3"/>
  <c r="D20" i="3" l="1"/>
  <c r="D19" i="3"/>
  <c r="C19" i="3"/>
  <c r="F6" i="3"/>
  <c r="F5" i="3"/>
  <c r="F4" i="3"/>
  <c r="F3" i="3"/>
  <c r="E15" i="3"/>
  <c r="E14" i="3"/>
  <c r="E12" i="3"/>
  <c r="E13" i="3"/>
  <c r="E11" i="3"/>
  <c r="D12" i="3"/>
  <c r="D13" i="3"/>
  <c r="D11" i="3"/>
  <c r="B17" i="2"/>
  <c r="C17" i="2" s="1"/>
  <c r="D17" i="2" s="1"/>
  <c r="B18" i="2"/>
  <c r="C18" i="2" s="1"/>
  <c r="D18" i="2" s="1"/>
  <c r="B19" i="2"/>
  <c r="C19" i="2" s="1"/>
  <c r="D19" i="2" s="1"/>
  <c r="B20" i="2"/>
  <c r="C20" i="2" s="1"/>
  <c r="D20" i="2" s="1"/>
  <c r="B21" i="2"/>
  <c r="C21" i="2" s="1"/>
  <c r="D21" i="2" s="1"/>
  <c r="B22" i="2"/>
  <c r="C22" i="2" s="1"/>
  <c r="D22" i="2" s="1"/>
  <c r="B23" i="2"/>
  <c r="C23" i="2" s="1"/>
  <c r="D23" i="2" s="1"/>
  <c r="B24" i="2"/>
  <c r="C24" i="2" s="1"/>
  <c r="D24" i="2" s="1"/>
  <c r="B25" i="2"/>
  <c r="C25" i="2" s="1"/>
  <c r="D25" i="2" s="1"/>
  <c r="B26" i="2"/>
  <c r="C26" i="2" s="1"/>
  <c r="D26" i="2" s="1"/>
  <c r="B27" i="2"/>
  <c r="C27" i="2" s="1"/>
  <c r="D27" i="2" s="1"/>
  <c r="B28" i="2"/>
  <c r="C28" i="2" s="1"/>
  <c r="D28" i="2" s="1"/>
  <c r="B29" i="2"/>
  <c r="C29" i="2" s="1"/>
  <c r="D29" i="2" s="1"/>
  <c r="B30" i="2"/>
  <c r="C30" i="2" s="1"/>
  <c r="D30" i="2" s="1"/>
  <c r="B31" i="2"/>
  <c r="C31" i="2" s="1"/>
  <c r="D31" i="2" s="1"/>
  <c r="B32" i="2"/>
  <c r="C32" i="2" s="1"/>
  <c r="D32" i="2" s="1"/>
  <c r="B33" i="2"/>
  <c r="C33" i="2" s="1"/>
  <c r="D33" i="2" s="1"/>
  <c r="B34" i="2"/>
  <c r="C34" i="2" s="1"/>
  <c r="D34" i="2" s="1"/>
  <c r="B35" i="2"/>
  <c r="C35" i="2" s="1"/>
  <c r="D35" i="2" s="1"/>
  <c r="B36" i="2"/>
  <c r="C36" i="2" s="1"/>
  <c r="D36" i="2" s="1"/>
  <c r="B37" i="2"/>
  <c r="C37" i="2" s="1"/>
  <c r="D37" i="2" s="1"/>
  <c r="B38" i="2"/>
  <c r="C38" i="2" s="1"/>
  <c r="D38" i="2" s="1"/>
  <c r="B39" i="2"/>
  <c r="C39" i="2" s="1"/>
  <c r="D39" i="2" s="1"/>
  <c r="B40" i="2"/>
  <c r="C40" i="2" s="1"/>
  <c r="D40" i="2" s="1"/>
  <c r="B41" i="2"/>
  <c r="C41" i="2" s="1"/>
  <c r="D41" i="2" s="1"/>
  <c r="B42" i="2"/>
  <c r="C42" i="2" s="1"/>
  <c r="D42" i="2" s="1"/>
  <c r="B43" i="2"/>
  <c r="C43" i="2" s="1"/>
  <c r="D43" i="2" s="1"/>
  <c r="B44" i="2"/>
  <c r="C44" i="2" s="1"/>
  <c r="D44" i="2" s="1"/>
  <c r="B45" i="2"/>
  <c r="C45" i="2" s="1"/>
  <c r="D45" i="2" s="1"/>
  <c r="B46" i="2"/>
  <c r="C46" i="2" s="1"/>
  <c r="D46" i="2" s="1"/>
  <c r="B47" i="2"/>
  <c r="C47" i="2" s="1"/>
  <c r="D47" i="2" s="1"/>
  <c r="B48" i="2"/>
  <c r="C48" i="2" s="1"/>
  <c r="D48" i="2" s="1"/>
  <c r="B49" i="2"/>
  <c r="C49" i="2" s="1"/>
  <c r="D49" i="2" s="1"/>
  <c r="B50" i="2"/>
  <c r="C50" i="2" s="1"/>
  <c r="D50" i="2" s="1"/>
  <c r="B51" i="2"/>
  <c r="C51" i="2" s="1"/>
  <c r="D51" i="2" s="1"/>
  <c r="B52" i="2"/>
  <c r="C52" i="2" s="1"/>
  <c r="D52" i="2" s="1"/>
  <c r="B53" i="2"/>
  <c r="C53" i="2" s="1"/>
  <c r="D53" i="2" s="1"/>
  <c r="B54" i="2"/>
  <c r="C54" i="2" s="1"/>
  <c r="D54" i="2" s="1"/>
  <c r="B55" i="2"/>
  <c r="C55" i="2" s="1"/>
  <c r="D55" i="2" s="1"/>
  <c r="B56" i="2"/>
  <c r="C56" i="2" s="1"/>
  <c r="D56" i="2" s="1"/>
  <c r="B57" i="2"/>
  <c r="C57" i="2" s="1"/>
  <c r="D57" i="2" s="1"/>
  <c r="B58" i="2"/>
  <c r="C58" i="2" s="1"/>
  <c r="D58" i="2" s="1"/>
  <c r="B59" i="2"/>
  <c r="C59" i="2" s="1"/>
  <c r="D59" i="2" s="1"/>
  <c r="B60" i="2"/>
  <c r="C60" i="2" s="1"/>
  <c r="D60" i="2" s="1"/>
  <c r="B61" i="2"/>
  <c r="C61" i="2" s="1"/>
  <c r="D61" i="2" s="1"/>
  <c r="B62" i="2"/>
  <c r="C62" i="2" s="1"/>
  <c r="D62" i="2" s="1"/>
  <c r="B63" i="2"/>
  <c r="C63" i="2" s="1"/>
  <c r="D63" i="2" s="1"/>
  <c r="B64" i="2"/>
  <c r="C64" i="2" s="1"/>
  <c r="D64" i="2" s="1"/>
  <c r="B65" i="2"/>
  <c r="C65" i="2" s="1"/>
  <c r="D65" i="2" s="1"/>
  <c r="B66" i="2"/>
  <c r="C66" i="2" s="1"/>
  <c r="D66" i="2" s="1"/>
  <c r="B67" i="2"/>
  <c r="C67" i="2" s="1"/>
  <c r="D67" i="2" s="1"/>
  <c r="B68" i="2"/>
  <c r="C68" i="2" s="1"/>
  <c r="D68" i="2" s="1"/>
  <c r="B69" i="2"/>
  <c r="C69" i="2" s="1"/>
  <c r="D69" i="2" s="1"/>
  <c r="B70" i="2"/>
  <c r="C70" i="2" s="1"/>
  <c r="D70" i="2" s="1"/>
  <c r="B71" i="2"/>
  <c r="C71" i="2" s="1"/>
  <c r="D71" i="2" s="1"/>
  <c r="B72" i="2"/>
  <c r="C72" i="2" s="1"/>
  <c r="D72" i="2" s="1"/>
  <c r="B73" i="2"/>
  <c r="C73" i="2" s="1"/>
  <c r="D73" i="2" s="1"/>
  <c r="B74" i="2"/>
  <c r="C74" i="2" s="1"/>
  <c r="D74" i="2" s="1"/>
  <c r="B75" i="2"/>
  <c r="C75" i="2" s="1"/>
  <c r="D75" i="2" s="1"/>
  <c r="B76" i="2"/>
  <c r="C76" i="2" s="1"/>
  <c r="D76" i="2" s="1"/>
  <c r="B77" i="2"/>
  <c r="C77" i="2" s="1"/>
  <c r="D77" i="2" s="1"/>
  <c r="B78" i="2"/>
  <c r="C78" i="2" s="1"/>
  <c r="D78" i="2" s="1"/>
  <c r="B79" i="2"/>
  <c r="C79" i="2" s="1"/>
  <c r="D79" i="2" s="1"/>
  <c r="B80" i="2"/>
  <c r="C80" i="2" s="1"/>
  <c r="D80" i="2" s="1"/>
  <c r="B81" i="2"/>
  <c r="C81" i="2" s="1"/>
  <c r="D81" i="2" s="1"/>
  <c r="B82" i="2"/>
  <c r="C82" i="2" s="1"/>
  <c r="D82" i="2" s="1"/>
  <c r="B83" i="2"/>
  <c r="C83" i="2" s="1"/>
  <c r="D83" i="2" s="1"/>
  <c r="B84" i="2"/>
  <c r="C84" i="2" s="1"/>
  <c r="D84" i="2" s="1"/>
  <c r="B85" i="2"/>
  <c r="C85" i="2" s="1"/>
  <c r="D85" i="2" s="1"/>
  <c r="B86" i="2"/>
  <c r="C86" i="2" s="1"/>
  <c r="D86" i="2" s="1"/>
  <c r="B87" i="2"/>
  <c r="C87" i="2" s="1"/>
  <c r="D87" i="2" s="1"/>
  <c r="B88" i="2"/>
  <c r="C88" i="2" s="1"/>
  <c r="D88" i="2" s="1"/>
  <c r="B89" i="2"/>
  <c r="C89" i="2" s="1"/>
  <c r="D89" i="2" s="1"/>
  <c r="B90" i="2"/>
  <c r="C90" i="2" s="1"/>
  <c r="D90" i="2" s="1"/>
  <c r="B91" i="2"/>
  <c r="C91" i="2" s="1"/>
  <c r="D91" i="2" s="1"/>
  <c r="B92" i="2"/>
  <c r="C92" i="2" s="1"/>
  <c r="D92" i="2" s="1"/>
  <c r="B93" i="2"/>
  <c r="C93" i="2" s="1"/>
  <c r="D93" i="2" s="1"/>
  <c r="B94" i="2"/>
  <c r="C94" i="2" s="1"/>
  <c r="D94" i="2" s="1"/>
  <c r="B95" i="2"/>
  <c r="C95" i="2" s="1"/>
  <c r="D95" i="2" s="1"/>
  <c r="B96" i="2"/>
  <c r="C96" i="2" s="1"/>
  <c r="D96" i="2" s="1"/>
  <c r="B97" i="2"/>
  <c r="C97" i="2" s="1"/>
  <c r="D97" i="2" s="1"/>
  <c r="B98" i="2"/>
  <c r="C98" i="2" s="1"/>
  <c r="D98" i="2" s="1"/>
  <c r="B99" i="2"/>
  <c r="C99" i="2" s="1"/>
  <c r="D99" i="2" s="1"/>
  <c r="B100" i="2"/>
  <c r="C100" i="2" s="1"/>
  <c r="D100" i="2" s="1"/>
  <c r="B101" i="2"/>
  <c r="C101" i="2" s="1"/>
  <c r="D101" i="2" s="1"/>
  <c r="B102" i="2"/>
  <c r="C102" i="2" s="1"/>
  <c r="D102" i="2" s="1"/>
  <c r="B103" i="2"/>
  <c r="C103" i="2" s="1"/>
  <c r="D103" i="2" s="1"/>
  <c r="B104" i="2"/>
  <c r="C104" i="2" s="1"/>
  <c r="D104" i="2" s="1"/>
  <c r="B105" i="2"/>
  <c r="C105" i="2" s="1"/>
  <c r="D105" i="2" s="1"/>
  <c r="B106" i="2"/>
  <c r="C106" i="2" s="1"/>
  <c r="D106" i="2" s="1"/>
  <c r="B107" i="2"/>
  <c r="C107" i="2" s="1"/>
  <c r="D107" i="2" s="1"/>
  <c r="B108" i="2"/>
  <c r="C108" i="2" s="1"/>
  <c r="D108" i="2" s="1"/>
  <c r="B109" i="2"/>
  <c r="C109" i="2" s="1"/>
  <c r="D109" i="2" s="1"/>
  <c r="B110" i="2"/>
  <c r="C110" i="2" s="1"/>
  <c r="D110" i="2" s="1"/>
  <c r="B111" i="2"/>
  <c r="C111" i="2" s="1"/>
  <c r="D111" i="2" s="1"/>
  <c r="B112" i="2"/>
  <c r="C112" i="2" s="1"/>
  <c r="D112" i="2" s="1"/>
  <c r="B113" i="2"/>
  <c r="C113" i="2" s="1"/>
  <c r="D113" i="2" s="1"/>
  <c r="B114" i="2"/>
  <c r="C114" i="2" s="1"/>
  <c r="D114" i="2" s="1"/>
  <c r="B115" i="2"/>
  <c r="C115" i="2" s="1"/>
  <c r="D115" i="2" s="1"/>
  <c r="B16" i="2"/>
  <c r="C16" i="2" s="1"/>
  <c r="D16" i="2" s="1"/>
  <c r="H23" i="1"/>
  <c r="H22" i="1"/>
  <c r="H20" i="1"/>
  <c r="G18" i="1"/>
  <c r="G19" i="1"/>
  <c r="G20" i="1"/>
  <c r="G17" i="1"/>
  <c r="B16" i="1"/>
  <c r="B15" i="1"/>
  <c r="E17" i="2" l="1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6" i="2"/>
  <c r="F2" i="3"/>
  <c r="B24" i="4"/>
  <c r="B25" i="4" s="1"/>
  <c r="C15" i="4"/>
  <c r="C16" i="4" s="1"/>
  <c r="D18" i="4"/>
  <c r="D22" i="4" s="1"/>
  <c r="E18" i="4"/>
  <c r="E22" i="4" s="1"/>
  <c r="F18" i="4"/>
  <c r="F22" i="4" s="1"/>
  <c r="G18" i="4"/>
  <c r="G22" i="4" s="1"/>
  <c r="C18" i="4"/>
  <c r="C22" i="4" s="1"/>
  <c r="D17" i="4"/>
  <c r="E17" i="4"/>
  <c r="F17" i="4"/>
  <c r="G17" i="4"/>
  <c r="C17" i="4"/>
  <c r="H23" i="2"/>
  <c r="F12" i="2"/>
  <c r="G6" i="2"/>
  <c r="G7" i="2" s="1"/>
  <c r="J4" i="2"/>
  <c r="J6" i="2" s="1"/>
  <c r="I4" i="2"/>
  <c r="I6" i="2" s="1"/>
  <c r="H4" i="2"/>
  <c r="H6" i="2" s="1"/>
  <c r="G4" i="2"/>
  <c r="D12" i="1"/>
  <c r="E12" i="1"/>
  <c r="F12" i="1"/>
  <c r="C12" i="1"/>
  <c r="B12" i="1"/>
  <c r="D6" i="1"/>
  <c r="E6" i="1"/>
  <c r="E7" i="1" s="1"/>
  <c r="F6" i="1"/>
  <c r="F7" i="1" s="1"/>
  <c r="C6" i="1"/>
  <c r="C7" i="1" s="1"/>
  <c r="D4" i="1"/>
  <c r="E4" i="1"/>
  <c r="F4" i="1"/>
  <c r="C4" i="1"/>
  <c r="D15" i="4" l="1"/>
  <c r="E15" i="4" s="1"/>
  <c r="F15" i="4" s="1"/>
  <c r="F16" i="4" s="1"/>
  <c r="F19" i="4" s="1"/>
  <c r="C19" i="4"/>
  <c r="H19" i="2"/>
  <c r="H24" i="2" s="1"/>
  <c r="H28" i="2" s="1"/>
  <c r="H18" i="2"/>
  <c r="H17" i="2"/>
  <c r="H27" i="2" s="1"/>
  <c r="H7" i="2"/>
  <c r="H8" i="2" s="1"/>
  <c r="H10" i="2" s="1"/>
  <c r="H12" i="2" s="1"/>
  <c r="I7" i="2"/>
  <c r="I8" i="2" s="1"/>
  <c r="I10" i="2" s="1"/>
  <c r="I12" i="2" s="1"/>
  <c r="J7" i="2"/>
  <c r="J8" i="2" s="1"/>
  <c r="J10" i="2" s="1"/>
  <c r="J12" i="2" s="1"/>
  <c r="G8" i="2"/>
  <c r="G10" i="2" s="1"/>
  <c r="G12" i="2" s="1"/>
  <c r="D7" i="1"/>
  <c r="D8" i="1" s="1"/>
  <c r="D10" i="1" s="1"/>
  <c r="C8" i="1"/>
  <c r="C10" i="1" s="1"/>
  <c r="F8" i="1"/>
  <c r="F10" i="1" s="1"/>
  <c r="E8" i="1"/>
  <c r="E10" i="1" s="1"/>
  <c r="E16" i="4" l="1"/>
  <c r="E19" i="4" s="1"/>
  <c r="E20" i="4" s="1"/>
  <c r="E21" i="4" s="1"/>
  <c r="E23" i="4" s="1"/>
  <c r="E25" i="4" s="1"/>
  <c r="G15" i="4"/>
  <c r="D16" i="4"/>
  <c r="D19" i="4" s="1"/>
  <c r="D20" i="4" s="1"/>
  <c r="D21" i="4" s="1"/>
  <c r="D23" i="4" s="1"/>
  <c r="D25" i="4" s="1"/>
  <c r="C20" i="4"/>
  <c r="C21" i="4" s="1"/>
  <c r="C23" i="4" s="1"/>
  <c r="C25" i="4" s="1"/>
  <c r="F20" i="4"/>
  <c r="F21" i="4" s="1"/>
  <c r="F23" i="4" s="1"/>
  <c r="F25" i="4" s="1"/>
  <c r="H29" i="2"/>
  <c r="G16" i="4" l="1"/>
  <c r="G19" i="4" s="1"/>
  <c r="G20" i="4" s="1"/>
  <c r="G21" i="4" s="1"/>
  <c r="G23" i="4" s="1"/>
  <c r="G25" i="4" s="1"/>
  <c r="B28" i="4" s="1"/>
  <c r="B27" i="4" l="1"/>
</calcChain>
</file>

<file path=xl/sharedStrings.xml><?xml version="1.0" encoding="utf-8"?>
<sst xmlns="http://schemas.openxmlformats.org/spreadsheetml/2006/main" count="126" uniqueCount="83">
  <si>
    <t>Receitas</t>
  </si>
  <si>
    <t>Ano 1</t>
  </si>
  <si>
    <t>Ano 2</t>
  </si>
  <si>
    <t>Ano 3</t>
  </si>
  <si>
    <t>Ano 4</t>
  </si>
  <si>
    <t>(-) Despesas Operacionais</t>
  </si>
  <si>
    <t>(=) EBITDA</t>
  </si>
  <si>
    <t>(-) Depreciação</t>
  </si>
  <si>
    <t xml:space="preserve">(=) EBIT  </t>
  </si>
  <si>
    <t>(-) IR/CSLL</t>
  </si>
  <si>
    <t>(=) NOPAT</t>
  </si>
  <si>
    <t>(=) Depreciação</t>
  </si>
  <si>
    <t>(=) Fluxo de Caixa Operacional</t>
  </si>
  <si>
    <t>(-) Investimentos</t>
  </si>
  <si>
    <t>Ano 0</t>
  </si>
  <si>
    <t>Taxa de Desconto</t>
  </si>
  <si>
    <t>a.a</t>
  </si>
  <si>
    <t>VPL</t>
  </si>
  <si>
    <t>TIR</t>
  </si>
  <si>
    <t>(=) Fluxo de Caixa Livre da Firma</t>
  </si>
  <si>
    <t>Média</t>
  </si>
  <si>
    <t>Desvio-Padrão</t>
  </si>
  <si>
    <t>Simulações</t>
  </si>
  <si>
    <t>Número Aleatório</t>
  </si>
  <si>
    <t>Custo de Capital</t>
  </si>
  <si>
    <t>Mediana</t>
  </si>
  <si>
    <t>VaR</t>
  </si>
  <si>
    <t>Nível de Confiança</t>
  </si>
  <si>
    <t>Z</t>
  </si>
  <si>
    <t>VaR (95%) de Confiança</t>
  </si>
  <si>
    <t>VaR (95%) = Desvio-padrão * Z</t>
  </si>
  <si>
    <t>NPV Ajustado ao Risco</t>
  </si>
  <si>
    <t>NPV Médio da Simulação</t>
  </si>
  <si>
    <t>VaR (95%)</t>
  </si>
  <si>
    <t xml:space="preserve">NPV Ajustado   </t>
  </si>
  <si>
    <t>Cenário</t>
  </si>
  <si>
    <t>Pessimista</t>
  </si>
  <si>
    <t>Estável</t>
  </si>
  <si>
    <t>Otimista</t>
  </si>
  <si>
    <t>Probabilidade</t>
  </si>
  <si>
    <t>NPV</t>
  </si>
  <si>
    <t>Coeficiente de Variação</t>
  </si>
  <si>
    <t>NPV-Média</t>
  </si>
  <si>
    <t>Prob * (NPV-Média)^2</t>
  </si>
  <si>
    <t>Variância</t>
  </si>
  <si>
    <t>Desvio-padrão</t>
  </si>
  <si>
    <t>NPV ajustado ao Risco</t>
  </si>
  <si>
    <t>Premissas</t>
  </si>
  <si>
    <t>Quantidades Vendidas</t>
  </si>
  <si>
    <t>das receitas</t>
  </si>
  <si>
    <t>Custos Variáveis operacionais</t>
  </si>
  <si>
    <t>Custos fixos operacionais</t>
  </si>
  <si>
    <t>Depreciação</t>
  </si>
  <si>
    <t xml:space="preserve">Investimentos   </t>
  </si>
  <si>
    <t>Alíquota do IR/CSLL</t>
  </si>
  <si>
    <t>investimentos totalmente depreciados em 5 anos</t>
  </si>
  <si>
    <t>WACC</t>
  </si>
  <si>
    <t>Período do Projeto</t>
  </si>
  <si>
    <t>5 anos</t>
  </si>
  <si>
    <t>Preço Médio</t>
  </si>
  <si>
    <t>Ano 5</t>
  </si>
  <si>
    <t>Receita</t>
  </si>
  <si>
    <t>(-) Custos Variáveis</t>
  </si>
  <si>
    <t>(-) Custos Fixos</t>
  </si>
  <si>
    <t>(=) Lucro Operacional</t>
  </si>
  <si>
    <t>(-) IR e CSLL sob o Lucro Operacional</t>
  </si>
  <si>
    <t>(=) Nopat</t>
  </si>
  <si>
    <t>(+) Depreciação</t>
  </si>
  <si>
    <t>(=) Fluxo de Caixa Livre do Projeto</t>
  </si>
  <si>
    <t>Taxa de crescimento das Receitas</t>
  </si>
  <si>
    <t>a partir do segundo período</t>
  </si>
  <si>
    <t>NPV do Projeto</t>
  </si>
  <si>
    <t>TIR do Projeto</t>
  </si>
  <si>
    <t>NPV e Distribuição Normal</t>
  </si>
  <si>
    <t>Probabilidade NPV &lt;=0</t>
  </si>
  <si>
    <t>Probabilidade NPV &gt;0</t>
  </si>
  <si>
    <t>Probabilidade NPV&gt; 80.000</t>
  </si>
  <si>
    <t>Probabilidade NPV: entre 70.000 e 120000</t>
  </si>
  <si>
    <t>Probabilidade NPV&lt;= 120.000</t>
  </si>
  <si>
    <t>Probabilidade NPV&lt;= 70.000</t>
  </si>
  <si>
    <t>FCX</t>
  </si>
  <si>
    <t>FCX ajustado</t>
  </si>
  <si>
    <t xml:space="preserve">FCX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</si>
</sst>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R$&quot;\ #,##0;[Red]\-&quot;R$&quot;\ #,##0"/>
    <numFmt numFmtId="8" formatCode="&quot;R$&quot;\ #,##0.00;[Red]\-&quot;R$&quot;\ #,##0.00"/>
    <numFmt numFmtId="164" formatCode="0.000"/>
    <numFmt numFmtId="165" formatCode="#,##0.00_ ;[Red]\-#,##0.00\ "/>
    <numFmt numFmtId="166" formatCode="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10" fontId="3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/>
    <xf numFmtId="4" fontId="3" fillId="0" borderId="0" xfId="0" applyNumberFormat="1" applyFont="1" applyAlignment="1">
      <alignment horizontal="center"/>
    </xf>
    <xf numFmtId="0" fontId="3" fillId="0" borderId="5" xfId="0" applyFont="1" applyBorder="1"/>
    <xf numFmtId="0" fontId="3" fillId="0" borderId="8" xfId="0" applyFont="1" applyBorder="1"/>
    <xf numFmtId="10" fontId="3" fillId="0" borderId="2" xfId="0" applyNumberFormat="1" applyFont="1" applyBorder="1" applyAlignment="1">
      <alignment horizontal="center"/>
    </xf>
    <xf numFmtId="0" fontId="3" fillId="2" borderId="4" xfId="0" applyFont="1" applyFill="1" applyBorder="1"/>
    <xf numFmtId="4" fontId="3" fillId="2" borderId="0" xfId="0" applyNumberFormat="1" applyFont="1" applyFill="1" applyAlignment="1">
      <alignment horizontal="center"/>
    </xf>
    <xf numFmtId="0" fontId="3" fillId="2" borderId="6" xfId="0" applyFont="1" applyFill="1" applyBorder="1"/>
    <xf numFmtId="10" fontId="3" fillId="2" borderId="7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 applyAlignment="1">
      <alignment horizontal="center"/>
    </xf>
    <xf numFmtId="8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9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8" fontId="3" fillId="0" borderId="3" xfId="0" applyNumberFormat="1" applyFont="1" applyBorder="1"/>
    <xf numFmtId="164" fontId="3" fillId="0" borderId="5" xfId="0" applyNumberFormat="1" applyFont="1" applyBorder="1"/>
    <xf numFmtId="8" fontId="3" fillId="0" borderId="8" xfId="0" applyNumberFormat="1" applyFont="1" applyBorder="1"/>
    <xf numFmtId="0" fontId="3" fillId="0" borderId="6" xfId="0" applyFont="1" applyBorder="1" applyAlignment="1">
      <alignment horizontal="center"/>
    </xf>
    <xf numFmtId="8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9" fontId="3" fillId="0" borderId="9" xfId="0" applyNumberFormat="1" applyFont="1" applyBorder="1" applyAlignment="1">
      <alignment horizontal="center"/>
    </xf>
    <xf numFmtId="0" fontId="3" fillId="0" borderId="15" xfId="0" applyFont="1" applyBorder="1"/>
    <xf numFmtId="9" fontId="3" fillId="0" borderId="16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3" fillId="2" borderId="0" xfId="0" applyFont="1" applyFill="1"/>
    <xf numFmtId="9" fontId="3" fillId="0" borderId="0" xfId="0" applyNumberFormat="1" applyFont="1" applyAlignment="1">
      <alignment horizontal="center"/>
    </xf>
    <xf numFmtId="0" fontId="3" fillId="0" borderId="7" xfId="0" applyFont="1" applyBorder="1"/>
    <xf numFmtId="0" fontId="3" fillId="2" borderId="7" xfId="0" applyFont="1" applyFill="1" applyBorder="1"/>
    <xf numFmtId="4" fontId="3" fillId="0" borderId="5" xfId="0" applyNumberFormat="1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3" fillId="2" borderId="0" xfId="0" applyNumberFormat="1" applyFont="1" applyFill="1"/>
    <xf numFmtId="9" fontId="3" fillId="0" borderId="0" xfId="0" applyNumberFormat="1" applyFont="1"/>
    <xf numFmtId="6" fontId="3" fillId="0" borderId="0" xfId="0" applyNumberFormat="1" applyFont="1"/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10" fontId="3" fillId="0" borderId="5" xfId="1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3" fontId="3" fillId="2" borderId="2" xfId="0" applyNumberFormat="1" applyFont="1" applyFill="1" applyBorder="1"/>
    <xf numFmtId="8" fontId="3" fillId="0" borderId="0" xfId="0" applyNumberFormat="1" applyFont="1"/>
    <xf numFmtId="164" fontId="3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Alignment="1">
      <alignment horizontal="center"/>
    </xf>
    <xf numFmtId="10" fontId="3" fillId="0" borderId="0" xfId="0" applyNumberFormat="1" applyFont="1"/>
    <xf numFmtId="166" fontId="3" fillId="0" borderId="0" xfId="0" applyNumberFormat="1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opLeftCell="A4" workbookViewId="0">
      <selection activeCell="J21" sqref="J21"/>
    </sheetView>
  </sheetViews>
  <sheetFormatPr defaultColWidth="8.85546875" defaultRowHeight="15.75" x14ac:dyDescent="0.25"/>
  <cols>
    <col min="1" max="1" width="32" style="1" bestFit="1" customWidth="1"/>
    <col min="2" max="2" width="22.7109375" style="1" bestFit="1" customWidth="1"/>
    <col min="3" max="6" width="8.85546875" style="1"/>
    <col min="7" max="7" width="14.7109375" style="1" customWidth="1"/>
    <col min="8" max="8" width="10.28515625" style="1" bestFit="1" customWidth="1"/>
    <col min="9" max="9" width="9.140625" style="1" bestFit="1" customWidth="1"/>
    <col min="10" max="16384" width="8.85546875" style="1"/>
  </cols>
  <sheetData>
    <row r="1" spans="1:8" x14ac:dyDescent="0.25">
      <c r="A1" s="5"/>
      <c r="B1" s="6" t="s">
        <v>14</v>
      </c>
      <c r="C1" s="6" t="s">
        <v>1</v>
      </c>
      <c r="D1" s="6" t="s">
        <v>2</v>
      </c>
      <c r="E1" s="6" t="s">
        <v>3</v>
      </c>
      <c r="F1" s="7" t="s">
        <v>4</v>
      </c>
    </row>
    <row r="2" spans="1:8" x14ac:dyDescent="0.25">
      <c r="A2" s="8" t="s">
        <v>0</v>
      </c>
      <c r="B2" s="2"/>
      <c r="C2" s="2">
        <v>170</v>
      </c>
      <c r="D2" s="2">
        <v>145</v>
      </c>
      <c r="E2" s="2">
        <v>125</v>
      </c>
      <c r="F2" s="9">
        <v>100</v>
      </c>
    </row>
    <row r="3" spans="1:8" x14ac:dyDescent="0.25">
      <c r="A3" s="8" t="s">
        <v>5</v>
      </c>
      <c r="B3" s="2"/>
      <c r="C3" s="2">
        <v>23</v>
      </c>
      <c r="D3" s="2">
        <v>23</v>
      </c>
      <c r="E3" s="2">
        <v>20</v>
      </c>
      <c r="F3" s="9">
        <v>20</v>
      </c>
    </row>
    <row r="4" spans="1:8" x14ac:dyDescent="0.25">
      <c r="A4" s="8" t="s">
        <v>6</v>
      </c>
      <c r="B4" s="2"/>
      <c r="C4" s="2">
        <f>C2-C3</f>
        <v>147</v>
      </c>
      <c r="D4" s="2">
        <f t="shared" ref="D4:F4" si="0">D2-D3</f>
        <v>122</v>
      </c>
      <c r="E4" s="2">
        <f t="shared" si="0"/>
        <v>105</v>
      </c>
      <c r="F4" s="9">
        <f t="shared" si="0"/>
        <v>80</v>
      </c>
    </row>
    <row r="5" spans="1:8" x14ac:dyDescent="0.25">
      <c r="A5" s="8" t="s">
        <v>7</v>
      </c>
      <c r="B5" s="2"/>
      <c r="C5" s="2">
        <v>50</v>
      </c>
      <c r="D5" s="2">
        <v>50</v>
      </c>
      <c r="E5" s="2">
        <v>50</v>
      </c>
      <c r="F5" s="9">
        <v>50</v>
      </c>
    </row>
    <row r="6" spans="1:8" x14ac:dyDescent="0.25">
      <c r="A6" s="8" t="s">
        <v>8</v>
      </c>
      <c r="B6" s="2"/>
      <c r="C6" s="2">
        <f>C4-C5</f>
        <v>97</v>
      </c>
      <c r="D6" s="2">
        <f t="shared" ref="D6:F6" si="1">D4-D5</f>
        <v>72</v>
      </c>
      <c r="E6" s="2">
        <f t="shared" si="1"/>
        <v>55</v>
      </c>
      <c r="F6" s="9">
        <f t="shared" si="1"/>
        <v>30</v>
      </c>
    </row>
    <row r="7" spans="1:8" x14ac:dyDescent="0.25">
      <c r="A7" s="8" t="s">
        <v>9</v>
      </c>
      <c r="B7" s="2"/>
      <c r="C7" s="2">
        <f>C6*0.4</f>
        <v>38.800000000000004</v>
      </c>
      <c r="D7" s="2">
        <f t="shared" ref="D7:F7" si="2">D6*0.4</f>
        <v>28.8</v>
      </c>
      <c r="E7" s="2">
        <f t="shared" si="2"/>
        <v>22</v>
      </c>
      <c r="F7" s="9">
        <f t="shared" si="2"/>
        <v>12</v>
      </c>
    </row>
    <row r="8" spans="1:8" x14ac:dyDescent="0.25">
      <c r="A8" s="8" t="s">
        <v>10</v>
      </c>
      <c r="B8" s="2"/>
      <c r="C8" s="2">
        <f>C6-C7</f>
        <v>58.199999999999996</v>
      </c>
      <c r="D8" s="2">
        <f t="shared" ref="D8:F8" si="3">D6-D7</f>
        <v>43.2</v>
      </c>
      <c r="E8" s="2">
        <f t="shared" si="3"/>
        <v>33</v>
      </c>
      <c r="F8" s="9">
        <f t="shared" si="3"/>
        <v>18</v>
      </c>
    </row>
    <row r="9" spans="1:8" x14ac:dyDescent="0.25">
      <c r="A9" s="8" t="s">
        <v>11</v>
      </c>
      <c r="B9" s="2"/>
      <c r="C9" s="2">
        <v>50</v>
      </c>
      <c r="D9" s="2">
        <v>50</v>
      </c>
      <c r="E9" s="2">
        <v>50</v>
      </c>
      <c r="F9" s="9">
        <v>50</v>
      </c>
    </row>
    <row r="10" spans="1:8" x14ac:dyDescent="0.25">
      <c r="A10" s="8" t="s">
        <v>12</v>
      </c>
      <c r="B10" s="2"/>
      <c r="C10" s="2">
        <f>C8+C9</f>
        <v>108.19999999999999</v>
      </c>
      <c r="D10" s="2">
        <f t="shared" ref="D10:F10" si="4">D8+D9</f>
        <v>93.2</v>
      </c>
      <c r="E10" s="2">
        <f t="shared" si="4"/>
        <v>83</v>
      </c>
      <c r="F10" s="9">
        <f t="shared" si="4"/>
        <v>68</v>
      </c>
    </row>
    <row r="11" spans="1:8" x14ac:dyDescent="0.25">
      <c r="A11" s="8" t="s">
        <v>13</v>
      </c>
      <c r="B11" s="2">
        <v>-200</v>
      </c>
      <c r="C11" s="2"/>
      <c r="D11" s="2"/>
      <c r="E11" s="2"/>
      <c r="F11" s="9"/>
    </row>
    <row r="12" spans="1:8" ht="16.5" thickBot="1" x14ac:dyDescent="0.3">
      <c r="A12" s="10" t="s">
        <v>19</v>
      </c>
      <c r="B12" s="11">
        <f>B11</f>
        <v>-200</v>
      </c>
      <c r="C12" s="11">
        <f>C10</f>
        <v>108.19999999999999</v>
      </c>
      <c r="D12" s="11">
        <f t="shared" ref="D12:F12" si="5">D10</f>
        <v>93.2</v>
      </c>
      <c r="E12" s="11">
        <f t="shared" si="5"/>
        <v>83</v>
      </c>
      <c r="F12" s="12">
        <f t="shared" si="5"/>
        <v>68</v>
      </c>
    </row>
    <row r="13" spans="1:8" ht="16.5" thickBot="1" x14ac:dyDescent="0.3"/>
    <row r="14" spans="1:8" x14ac:dyDescent="0.25">
      <c r="A14" s="5" t="s">
        <v>15</v>
      </c>
      <c r="B14" s="17">
        <v>0.14000000000000001</v>
      </c>
      <c r="C14" s="13" t="s">
        <v>16</v>
      </c>
    </row>
    <row r="15" spans="1:8" x14ac:dyDescent="0.25">
      <c r="A15" s="18" t="s">
        <v>17</v>
      </c>
      <c r="B15" s="19">
        <f>NPV(B14,C12:F12)+B12</f>
        <v>62.91074906112641</v>
      </c>
      <c r="C15" s="15"/>
      <c r="F15" s="1" t="s">
        <v>80</v>
      </c>
      <c r="G15" s="1" t="s">
        <v>82</v>
      </c>
      <c r="H15" s="1" t="s">
        <v>81</v>
      </c>
    </row>
    <row r="16" spans="1:8" ht="16.5" thickBot="1" x14ac:dyDescent="0.3">
      <c r="A16" s="20" t="s">
        <v>18</v>
      </c>
      <c r="B16" s="21">
        <f>IRR(B12:F12)</f>
        <v>0.29989066715831281</v>
      </c>
      <c r="C16" s="16"/>
      <c r="E16" s="1">
        <v>0</v>
      </c>
      <c r="F16" s="1">
        <v>-200</v>
      </c>
      <c r="G16" s="2">
        <v>-200</v>
      </c>
      <c r="H16" s="1">
        <v>-200</v>
      </c>
    </row>
    <row r="17" spans="5:12" x14ac:dyDescent="0.25">
      <c r="E17" s="1">
        <v>1</v>
      </c>
      <c r="F17" s="1">
        <v>108.2</v>
      </c>
      <c r="G17" s="66">
        <f>F17*(1.06)^(4-E17)</f>
        <v>128.86793120000004</v>
      </c>
      <c r="H17" s="1">
        <v>0</v>
      </c>
    </row>
    <row r="18" spans="5:12" x14ac:dyDescent="0.25">
      <c r="E18" s="1">
        <v>2</v>
      </c>
      <c r="F18" s="1">
        <v>93.2</v>
      </c>
      <c r="G18" s="66">
        <f t="shared" ref="G18:G20" si="6">F18*(1.06)^(4-E18)</f>
        <v>104.71952000000002</v>
      </c>
      <c r="H18" s="1">
        <v>0</v>
      </c>
    </row>
    <row r="19" spans="5:12" x14ac:dyDescent="0.25">
      <c r="E19" s="1">
        <v>3</v>
      </c>
      <c r="F19" s="1">
        <v>83</v>
      </c>
      <c r="G19" s="66">
        <f t="shared" si="6"/>
        <v>87.98</v>
      </c>
      <c r="H19" s="1">
        <v>0</v>
      </c>
    </row>
    <row r="20" spans="5:12" x14ac:dyDescent="0.25">
      <c r="E20" s="1">
        <v>4</v>
      </c>
      <c r="F20" s="1">
        <v>68</v>
      </c>
      <c r="G20" s="66">
        <f t="shared" si="6"/>
        <v>68</v>
      </c>
      <c r="H20" s="65">
        <f>SUM(G17:G20)</f>
        <v>389.56745120000005</v>
      </c>
    </row>
    <row r="21" spans="5:12" x14ac:dyDescent="0.25">
      <c r="I21" s="53"/>
      <c r="K21" s="53"/>
      <c r="L21" s="53"/>
    </row>
    <row r="22" spans="5:12" x14ac:dyDescent="0.25">
      <c r="H22" s="64">
        <f>NPV(B14,H17:H20)+H16</f>
        <v>30.655204560893765</v>
      </c>
    </row>
    <row r="23" spans="5:12" x14ac:dyDescent="0.25">
      <c r="H23" s="67">
        <f>IRR(H16:H20)</f>
        <v>0.18137606331170808</v>
      </c>
      <c r="I23" s="63"/>
    </row>
    <row r="24" spans="5:12" x14ac:dyDescent="0.25">
      <c r="I24" s="63"/>
    </row>
  </sheetData>
  <phoneticPr fontId="2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showGridLines="0" topLeftCell="D4" workbookViewId="0">
      <selection activeCell="G3" sqref="G3"/>
    </sheetView>
  </sheetViews>
  <sheetFormatPr defaultColWidth="8.85546875" defaultRowHeight="15.75" x14ac:dyDescent="0.25"/>
  <cols>
    <col min="1" max="1" width="12.85546875" style="1" bestFit="1" customWidth="1"/>
    <col min="2" max="2" width="17.28515625" style="1" bestFit="1" customWidth="1"/>
    <col min="3" max="3" width="14.28515625" style="1" bestFit="1" customWidth="1"/>
    <col min="4" max="4" width="18.140625" style="2" customWidth="1"/>
    <col min="5" max="5" width="32" style="1" bestFit="1" customWidth="1"/>
    <col min="6" max="6" width="11.5703125" style="1" customWidth="1"/>
    <col min="7" max="7" width="24.28515625" style="1" bestFit="1" customWidth="1"/>
    <col min="8" max="10" width="11.5703125" style="1" customWidth="1"/>
    <col min="11" max="16384" width="8.85546875" style="1"/>
  </cols>
  <sheetData>
    <row r="1" spans="1:10" x14ac:dyDescent="0.25">
      <c r="A1" s="1" t="s">
        <v>20</v>
      </c>
      <c r="B1" s="4">
        <v>0.1225</v>
      </c>
      <c r="E1" s="5"/>
      <c r="F1" s="6" t="s">
        <v>14</v>
      </c>
      <c r="G1" s="6" t="s">
        <v>1</v>
      </c>
      <c r="H1" s="6" t="s">
        <v>2</v>
      </c>
      <c r="I1" s="6" t="s">
        <v>3</v>
      </c>
      <c r="J1" s="7" t="s">
        <v>4</v>
      </c>
    </row>
    <row r="2" spans="1:10" x14ac:dyDescent="0.25">
      <c r="A2" s="1" t="s">
        <v>21</v>
      </c>
      <c r="B2" s="4">
        <v>1.7100000000000001E-2</v>
      </c>
      <c r="E2" s="8" t="s">
        <v>0</v>
      </c>
      <c r="F2" s="2"/>
      <c r="G2" s="2">
        <v>170</v>
      </c>
      <c r="H2" s="2">
        <v>145</v>
      </c>
      <c r="I2" s="2">
        <v>125</v>
      </c>
      <c r="J2" s="9">
        <v>100</v>
      </c>
    </row>
    <row r="3" spans="1:10" x14ac:dyDescent="0.25">
      <c r="E3" s="8" t="s">
        <v>5</v>
      </c>
      <c r="F3" s="2"/>
      <c r="G3" s="2">
        <v>23</v>
      </c>
      <c r="H3" s="2">
        <v>23</v>
      </c>
      <c r="I3" s="2">
        <v>20</v>
      </c>
      <c r="J3" s="9">
        <v>20</v>
      </c>
    </row>
    <row r="4" spans="1:10" x14ac:dyDescent="0.25">
      <c r="E4" s="8" t="s">
        <v>6</v>
      </c>
      <c r="F4" s="2"/>
      <c r="G4" s="2">
        <f>G2-G3</f>
        <v>147</v>
      </c>
      <c r="H4" s="2">
        <f t="shared" ref="H4:J4" si="0">H2-H3</f>
        <v>122</v>
      </c>
      <c r="I4" s="2">
        <f t="shared" si="0"/>
        <v>105</v>
      </c>
      <c r="J4" s="9">
        <f t="shared" si="0"/>
        <v>80</v>
      </c>
    </row>
    <row r="5" spans="1:10" x14ac:dyDescent="0.25">
      <c r="E5" s="8" t="s">
        <v>7</v>
      </c>
      <c r="F5" s="2"/>
      <c r="G5" s="2">
        <v>50</v>
      </c>
      <c r="H5" s="2">
        <v>50</v>
      </c>
      <c r="I5" s="2">
        <v>50</v>
      </c>
      <c r="J5" s="9">
        <v>50</v>
      </c>
    </row>
    <row r="6" spans="1:10" x14ac:dyDescent="0.25">
      <c r="E6" s="8" t="s">
        <v>8</v>
      </c>
      <c r="F6" s="2"/>
      <c r="G6" s="2">
        <f>G4-G5</f>
        <v>97</v>
      </c>
      <c r="H6" s="2">
        <f t="shared" ref="H6:J6" si="1">H4-H5</f>
        <v>72</v>
      </c>
      <c r="I6" s="2">
        <f t="shared" si="1"/>
        <v>55</v>
      </c>
      <c r="J6" s="9">
        <f t="shared" si="1"/>
        <v>30</v>
      </c>
    </row>
    <row r="7" spans="1:10" x14ac:dyDescent="0.25">
      <c r="E7" s="8" t="s">
        <v>9</v>
      </c>
      <c r="F7" s="2"/>
      <c r="G7" s="2">
        <f>G6*0.4</f>
        <v>38.800000000000004</v>
      </c>
      <c r="H7" s="2">
        <f t="shared" ref="H7:J7" si="2">H6*0.4</f>
        <v>28.8</v>
      </c>
      <c r="I7" s="2">
        <f t="shared" si="2"/>
        <v>22</v>
      </c>
      <c r="J7" s="9">
        <f t="shared" si="2"/>
        <v>12</v>
      </c>
    </row>
    <row r="8" spans="1:10" x14ac:dyDescent="0.25">
      <c r="E8" s="8" t="s">
        <v>10</v>
      </c>
      <c r="F8" s="2"/>
      <c r="G8" s="2">
        <f>G6-G7</f>
        <v>58.199999999999996</v>
      </c>
      <c r="H8" s="2">
        <f t="shared" ref="H8:J8" si="3">H6-H7</f>
        <v>43.2</v>
      </c>
      <c r="I8" s="2">
        <f t="shared" si="3"/>
        <v>33</v>
      </c>
      <c r="J8" s="9">
        <f t="shared" si="3"/>
        <v>18</v>
      </c>
    </row>
    <row r="9" spans="1:10" x14ac:dyDescent="0.25">
      <c r="E9" s="8" t="s">
        <v>11</v>
      </c>
      <c r="F9" s="2"/>
      <c r="G9" s="2">
        <v>50</v>
      </c>
      <c r="H9" s="2">
        <v>50</v>
      </c>
      <c r="I9" s="2">
        <v>50</v>
      </c>
      <c r="J9" s="9">
        <v>50</v>
      </c>
    </row>
    <row r="10" spans="1:10" x14ac:dyDescent="0.25">
      <c r="E10" s="8" t="s">
        <v>12</v>
      </c>
      <c r="F10" s="2"/>
      <c r="G10" s="2">
        <f>G8+G9</f>
        <v>108.19999999999999</v>
      </c>
      <c r="H10" s="2">
        <f t="shared" ref="H10:J10" si="4">H8+H9</f>
        <v>93.2</v>
      </c>
      <c r="I10" s="2">
        <f t="shared" si="4"/>
        <v>83</v>
      </c>
      <c r="J10" s="9">
        <f t="shared" si="4"/>
        <v>68</v>
      </c>
    </row>
    <row r="11" spans="1:10" x14ac:dyDescent="0.25">
      <c r="E11" s="8" t="s">
        <v>13</v>
      </c>
      <c r="F11" s="2">
        <v>-200</v>
      </c>
      <c r="G11" s="2"/>
      <c r="H11" s="2"/>
      <c r="I11" s="2"/>
      <c r="J11" s="9"/>
    </row>
    <row r="12" spans="1:10" ht="16.5" thickBot="1" x14ac:dyDescent="0.3">
      <c r="E12" s="10" t="s">
        <v>19</v>
      </c>
      <c r="F12" s="11">
        <f>F11</f>
        <v>-200</v>
      </c>
      <c r="G12" s="11">
        <f>G10</f>
        <v>108.19999999999999</v>
      </c>
      <c r="H12" s="11">
        <f t="shared" ref="H12:J12" si="5">H10</f>
        <v>93.2</v>
      </c>
      <c r="I12" s="11">
        <f t="shared" si="5"/>
        <v>83</v>
      </c>
      <c r="J12" s="12">
        <f t="shared" si="5"/>
        <v>68</v>
      </c>
    </row>
    <row r="13" spans="1:10" x14ac:dyDescent="0.25">
      <c r="F13" s="65"/>
    </row>
    <row r="14" spans="1:10" ht="16.5" thickBot="1" x14ac:dyDescent="0.3"/>
    <row r="15" spans="1:10" ht="16.5" thickBot="1" x14ac:dyDescent="0.3">
      <c r="A15" s="5" t="s">
        <v>22</v>
      </c>
      <c r="B15" s="22" t="s">
        <v>23</v>
      </c>
      <c r="C15" s="6" t="s">
        <v>21</v>
      </c>
      <c r="D15" s="6" t="s">
        <v>24</v>
      </c>
      <c r="E15" s="7" t="s">
        <v>17</v>
      </c>
    </row>
    <row r="16" spans="1:10" x14ac:dyDescent="0.25">
      <c r="A16" s="23">
        <v>1</v>
      </c>
      <c r="B16" s="2">
        <f ca="1">RAND()</f>
        <v>0.63592937791561865</v>
      </c>
      <c r="C16" s="2">
        <f ca="1">_xlfn.NORM.S.INV(B16)</f>
        <v>0.34759915073799902</v>
      </c>
      <c r="D16" s="4">
        <f ca="1">$B$1+$B$2*C16</f>
        <v>0.12844394547761978</v>
      </c>
      <c r="E16" s="24">
        <f ca="1">NPV(D16,$G$12:$J$12)+$F$12</f>
        <v>68.772596204334889</v>
      </c>
      <c r="G16" s="25" t="s">
        <v>17</v>
      </c>
      <c r="H16" s="13"/>
    </row>
    <row r="17" spans="1:9" x14ac:dyDescent="0.25">
      <c r="A17" s="23">
        <v>2</v>
      </c>
      <c r="B17" s="2">
        <f t="shared" ref="B17:B80" ca="1" si="6">RAND()</f>
        <v>0.46908585710279616</v>
      </c>
      <c r="C17" s="2">
        <f t="shared" ref="C17:C80" ca="1" si="7">_xlfn.NORM.S.INV(B17)</f>
        <v>-7.7567979579363358E-2</v>
      </c>
      <c r="D17" s="4">
        <f t="shared" ref="D17:D80" ca="1" si="8">$B$1+$B$2*C17</f>
        <v>0.12117358754919288</v>
      </c>
      <c r="E17" s="24">
        <f t="shared" ref="E17:E80" ca="1" si="9">NPV(D17,$G$12:$J$12)+$F$12</f>
        <v>72.576033584119443</v>
      </c>
      <c r="G17" s="8" t="s">
        <v>20</v>
      </c>
      <c r="H17" s="26">
        <f ca="1">AVERAGE(E16:E115)</f>
        <v>71.584451258241415</v>
      </c>
    </row>
    <row r="18" spans="1:9" x14ac:dyDescent="0.25">
      <c r="A18" s="23">
        <v>3</v>
      </c>
      <c r="B18" s="2">
        <f t="shared" ca="1" si="6"/>
        <v>0.46654683021454757</v>
      </c>
      <c r="C18" s="2">
        <f t="shared" ca="1" si="7"/>
        <v>-8.3953175982697317E-2</v>
      </c>
      <c r="D18" s="4">
        <f t="shared" ca="1" si="8"/>
        <v>0.12106440069069588</v>
      </c>
      <c r="E18" s="24">
        <f t="shared" ca="1" si="9"/>
        <v>72.633853246611579</v>
      </c>
      <c r="G18" s="8" t="s">
        <v>25</v>
      </c>
      <c r="H18" s="26">
        <f ca="1">MEDIAN(E16:E115)</f>
        <v>71.989049388159629</v>
      </c>
    </row>
    <row r="19" spans="1:9" ht="16.5" thickBot="1" x14ac:dyDescent="0.3">
      <c r="A19" s="23">
        <v>4</v>
      </c>
      <c r="B19" s="2">
        <f t="shared" ca="1" si="6"/>
        <v>0.49401104402957641</v>
      </c>
      <c r="C19" s="2">
        <f t="shared" ca="1" si="7"/>
        <v>-1.5012650276276511E-2</v>
      </c>
      <c r="D19" s="4">
        <f t="shared" ca="1" si="8"/>
        <v>0.12224328368027566</v>
      </c>
      <c r="E19" s="24">
        <f t="shared" ca="1" si="9"/>
        <v>72.010682910842263</v>
      </c>
      <c r="G19" s="10" t="s">
        <v>21</v>
      </c>
      <c r="H19" s="27">
        <f ca="1">_xlfn.STDEV.S(E16:E115)</f>
        <v>8.8335442799381347</v>
      </c>
    </row>
    <row r="20" spans="1:9" x14ac:dyDescent="0.25">
      <c r="A20" s="23">
        <v>5</v>
      </c>
      <c r="B20" s="2">
        <f t="shared" ca="1" si="6"/>
        <v>0.9863225956812437</v>
      </c>
      <c r="C20" s="2">
        <f t="shared" ca="1" si="7"/>
        <v>2.2064171026152612</v>
      </c>
      <c r="D20" s="4">
        <f t="shared" ca="1" si="8"/>
        <v>0.16022973245472097</v>
      </c>
      <c r="E20" s="24">
        <f t="shared" ca="1" si="9"/>
        <v>53.161814004797577</v>
      </c>
      <c r="H20" s="28"/>
    </row>
    <row r="21" spans="1:9" ht="16.5" thickBot="1" x14ac:dyDescent="0.3">
      <c r="A21" s="23">
        <v>6</v>
      </c>
      <c r="B21" s="2">
        <f t="shared" ca="1" si="6"/>
        <v>0.28912329706406437</v>
      </c>
      <c r="C21" s="2">
        <f t="shared" ca="1" si="7"/>
        <v>-0.55594772086716027</v>
      </c>
      <c r="D21" s="4">
        <f t="shared" ca="1" si="8"/>
        <v>0.11299329397317155</v>
      </c>
      <c r="E21" s="24">
        <f t="shared" ca="1" si="9"/>
        <v>76.966528573404048</v>
      </c>
      <c r="G21" s="1" t="s">
        <v>26</v>
      </c>
    </row>
    <row r="22" spans="1:9" x14ac:dyDescent="0.25">
      <c r="A22" s="23">
        <v>7</v>
      </c>
      <c r="B22" s="2">
        <f t="shared" ca="1" si="6"/>
        <v>0.77538931153502388</v>
      </c>
      <c r="C22" s="2">
        <f t="shared" ca="1" si="7"/>
        <v>0.75671374724767382</v>
      </c>
      <c r="D22" s="4">
        <f t="shared" ca="1" si="8"/>
        <v>0.13543980507793521</v>
      </c>
      <c r="E22" s="24">
        <f t="shared" ca="1" si="9"/>
        <v>65.197560031380874</v>
      </c>
      <c r="G22" s="5" t="s">
        <v>27</v>
      </c>
      <c r="H22" s="29">
        <v>0.95</v>
      </c>
    </row>
    <row r="23" spans="1:9" x14ac:dyDescent="0.25">
      <c r="A23" s="23">
        <v>8</v>
      </c>
      <c r="B23" s="2">
        <f t="shared" ca="1" si="6"/>
        <v>0.8861553925615514</v>
      </c>
      <c r="C23" s="2">
        <f t="shared" ca="1" si="7"/>
        <v>1.2063327497556009</v>
      </c>
      <c r="D23" s="4">
        <f t="shared" ca="1" si="8"/>
        <v>0.14312829002082078</v>
      </c>
      <c r="E23" s="24">
        <f t="shared" ca="1" si="9"/>
        <v>61.361450175622451</v>
      </c>
      <c r="G23" s="8" t="s">
        <v>28</v>
      </c>
      <c r="H23" s="30">
        <f>_xlfn.NORM.S.INV(H22)</f>
        <v>1.6448536269514715</v>
      </c>
    </row>
    <row r="24" spans="1:9" ht="16.5" thickBot="1" x14ac:dyDescent="0.3">
      <c r="A24" s="23">
        <v>9</v>
      </c>
      <c r="B24" s="2">
        <f t="shared" ca="1" si="6"/>
        <v>7.1493218135247116E-2</v>
      </c>
      <c r="C24" s="2">
        <f t="shared" ca="1" si="7"/>
        <v>-1.4647598987345465</v>
      </c>
      <c r="D24" s="4">
        <f t="shared" ca="1" si="8"/>
        <v>9.7452605731639247E-2</v>
      </c>
      <c r="E24" s="24">
        <f t="shared" ca="1" si="9"/>
        <v>85.646770804192158</v>
      </c>
      <c r="G24" s="10" t="s">
        <v>29</v>
      </c>
      <c r="H24" s="31">
        <f ca="1">H19*H23</f>
        <v>14.529887347692666</v>
      </c>
      <c r="I24" s="1" t="s">
        <v>30</v>
      </c>
    </row>
    <row r="25" spans="1:9" x14ac:dyDescent="0.25">
      <c r="A25" s="23">
        <v>10</v>
      </c>
      <c r="B25" s="2">
        <f t="shared" ca="1" si="6"/>
        <v>0.88763113511340375</v>
      </c>
      <c r="C25" s="2">
        <f t="shared" ca="1" si="7"/>
        <v>1.2140261730020501</v>
      </c>
      <c r="D25" s="4">
        <f t="shared" ca="1" si="8"/>
        <v>0.14325984755833504</v>
      </c>
      <c r="E25" s="24">
        <f t="shared" ca="1" si="9"/>
        <v>61.296638635302656</v>
      </c>
    </row>
    <row r="26" spans="1:9" ht="16.5" thickBot="1" x14ac:dyDescent="0.3">
      <c r="A26" s="23">
        <v>11</v>
      </c>
      <c r="B26" s="2">
        <f t="shared" ca="1" si="6"/>
        <v>0.24813233918622779</v>
      </c>
      <c r="C26" s="2">
        <f t="shared" ca="1" si="7"/>
        <v>-0.68037874098434314</v>
      </c>
      <c r="D26" s="4">
        <f t="shared" ca="1" si="8"/>
        <v>0.11086552352916773</v>
      </c>
      <c r="E26" s="24">
        <f t="shared" ca="1" si="9"/>
        <v>78.128316976984195</v>
      </c>
      <c r="G26" s="1" t="s">
        <v>31</v>
      </c>
    </row>
    <row r="27" spans="1:9" x14ac:dyDescent="0.25">
      <c r="A27" s="23">
        <v>12</v>
      </c>
      <c r="B27" s="2">
        <f t="shared" ca="1" si="6"/>
        <v>0.1641133388626218</v>
      </c>
      <c r="C27" s="2">
        <f t="shared" ca="1" si="7"/>
        <v>-0.97769200388804933</v>
      </c>
      <c r="D27" s="4">
        <f t="shared" ca="1" si="8"/>
        <v>0.10578146673351435</v>
      </c>
      <c r="E27" s="24">
        <f t="shared" ca="1" si="9"/>
        <v>80.9381125958231</v>
      </c>
      <c r="G27" s="5" t="s">
        <v>32</v>
      </c>
      <c r="H27" s="32">
        <f ca="1">H17</f>
        <v>71.584451258241415</v>
      </c>
    </row>
    <row r="28" spans="1:9" x14ac:dyDescent="0.25">
      <c r="A28" s="23">
        <v>13</v>
      </c>
      <c r="B28" s="2">
        <f t="shared" ca="1" si="6"/>
        <v>0.67683422874451504</v>
      </c>
      <c r="C28" s="2">
        <f t="shared" ca="1" si="7"/>
        <v>0.45886440331113842</v>
      </c>
      <c r="D28" s="4">
        <f t="shared" ca="1" si="8"/>
        <v>0.13034658129662047</v>
      </c>
      <c r="E28" s="24">
        <f t="shared" ca="1" si="9"/>
        <v>67.79218578475701</v>
      </c>
      <c r="G28" s="8" t="s">
        <v>33</v>
      </c>
      <c r="H28" s="33">
        <f ca="1">H24</f>
        <v>14.529887347692666</v>
      </c>
    </row>
    <row r="29" spans="1:9" ht="16.5" thickBot="1" x14ac:dyDescent="0.3">
      <c r="A29" s="23">
        <v>14</v>
      </c>
      <c r="B29" s="2">
        <f t="shared" ca="1" si="6"/>
        <v>0.94303636888152009</v>
      </c>
      <c r="C29" s="2">
        <f t="shared" ca="1" si="7"/>
        <v>1.5807847514946989</v>
      </c>
      <c r="D29" s="4">
        <f t="shared" ca="1" si="8"/>
        <v>0.14953141925055935</v>
      </c>
      <c r="E29" s="24">
        <f t="shared" ca="1" si="9"/>
        <v>58.238627981166246</v>
      </c>
      <c r="G29" s="10" t="s">
        <v>34</v>
      </c>
      <c r="H29" s="34">
        <f ca="1">H27-H28</f>
        <v>57.054563910548751</v>
      </c>
    </row>
    <row r="30" spans="1:9" x14ac:dyDescent="0.25">
      <c r="A30" s="23">
        <v>15</v>
      </c>
      <c r="B30" s="2">
        <f t="shared" ca="1" si="6"/>
        <v>0.63925409547388601</v>
      </c>
      <c r="C30" s="2">
        <f t="shared" ca="1" si="7"/>
        <v>0.35646573425096195</v>
      </c>
      <c r="D30" s="4">
        <f t="shared" ca="1" si="8"/>
        <v>0.12859556405569145</v>
      </c>
      <c r="E30" s="24">
        <f t="shared" ca="1" si="9"/>
        <v>68.694243797072716</v>
      </c>
    </row>
    <row r="31" spans="1:9" x14ac:dyDescent="0.25">
      <c r="A31" s="23">
        <v>16</v>
      </c>
      <c r="B31" s="2">
        <f t="shared" ca="1" si="6"/>
        <v>0.6623284520783892</v>
      </c>
      <c r="C31" s="2">
        <f t="shared" ca="1" si="7"/>
        <v>0.41882628169685682</v>
      </c>
      <c r="D31" s="4">
        <f t="shared" ca="1" si="8"/>
        <v>0.12966192941701624</v>
      </c>
      <c r="E31" s="24">
        <f t="shared" ca="1" si="9"/>
        <v>68.144275582941987</v>
      </c>
    </row>
    <row r="32" spans="1:9" x14ac:dyDescent="0.25">
      <c r="A32" s="23">
        <v>17</v>
      </c>
      <c r="B32" s="2">
        <f t="shared" ca="1" si="6"/>
        <v>0.29747239998792874</v>
      </c>
      <c r="C32" s="2">
        <f t="shared" ca="1" si="7"/>
        <v>-0.53168410880044081</v>
      </c>
      <c r="D32" s="4">
        <f t="shared" ca="1" si="8"/>
        <v>0.11340820173951247</v>
      </c>
      <c r="E32" s="24">
        <f t="shared" ca="1" si="9"/>
        <v>76.740946423410151</v>
      </c>
    </row>
    <row r="33" spans="1:5" x14ac:dyDescent="0.25">
      <c r="A33" s="23">
        <v>18</v>
      </c>
      <c r="B33" s="2">
        <f t="shared" ca="1" si="6"/>
        <v>0.17547941757559959</v>
      </c>
      <c r="C33" s="2">
        <f t="shared" ca="1" si="7"/>
        <v>-0.93273107686190271</v>
      </c>
      <c r="D33" s="4">
        <f t="shared" ca="1" si="8"/>
        <v>0.10655029858566147</v>
      </c>
      <c r="E33" s="24">
        <f t="shared" ca="1" si="9"/>
        <v>80.510111966505008</v>
      </c>
    </row>
    <row r="34" spans="1:5" x14ac:dyDescent="0.25">
      <c r="A34" s="23">
        <v>19</v>
      </c>
      <c r="B34" s="2">
        <f t="shared" ca="1" si="6"/>
        <v>0.17404063060282915</v>
      </c>
      <c r="C34" s="2">
        <f t="shared" ca="1" si="7"/>
        <v>-0.93831751516078121</v>
      </c>
      <c r="D34" s="4">
        <f t="shared" ca="1" si="8"/>
        <v>0.10645477049075064</v>
      </c>
      <c r="E34" s="24">
        <f t="shared" ca="1" si="9"/>
        <v>80.563231113418567</v>
      </c>
    </row>
    <row r="35" spans="1:5" x14ac:dyDescent="0.25">
      <c r="A35" s="23">
        <v>20</v>
      </c>
      <c r="B35" s="2">
        <f t="shared" ca="1" si="6"/>
        <v>0.31126277546760883</v>
      </c>
      <c r="C35" s="2">
        <f t="shared" ca="1" si="7"/>
        <v>-0.49227415108302475</v>
      </c>
      <c r="D35" s="4">
        <f t="shared" ca="1" si="8"/>
        <v>0.11408211201648027</v>
      </c>
      <c r="E35" s="24">
        <f t="shared" ca="1" si="9"/>
        <v>76.375212827612529</v>
      </c>
    </row>
    <row r="36" spans="1:5" x14ac:dyDescent="0.25">
      <c r="A36" s="23">
        <v>21</v>
      </c>
      <c r="B36" s="2">
        <f t="shared" ca="1" si="6"/>
        <v>0.15864986484431509</v>
      </c>
      <c r="C36" s="2">
        <f t="shared" ca="1" si="7"/>
        <v>-1.0000222718974199</v>
      </c>
      <c r="D36" s="4">
        <f t="shared" ca="1" si="8"/>
        <v>0.10539961915055412</v>
      </c>
      <c r="E36" s="24">
        <f t="shared" ca="1" si="9"/>
        <v>81.151096011605659</v>
      </c>
    </row>
    <row r="37" spans="1:5" x14ac:dyDescent="0.25">
      <c r="A37" s="23">
        <v>22</v>
      </c>
      <c r="B37" s="2">
        <f t="shared" ca="1" si="6"/>
        <v>0.4743851232296844</v>
      </c>
      <c r="C37" s="2">
        <f t="shared" ca="1" si="7"/>
        <v>-6.4251154054022944E-2</v>
      </c>
      <c r="D37" s="4">
        <f t="shared" ca="1" si="8"/>
        <v>0.1214013052656762</v>
      </c>
      <c r="E37" s="24">
        <f t="shared" ca="1" si="9"/>
        <v>72.455513448830686</v>
      </c>
    </row>
    <row r="38" spans="1:5" x14ac:dyDescent="0.25">
      <c r="A38" s="23">
        <v>23</v>
      </c>
      <c r="B38" s="2">
        <f t="shared" ca="1" si="6"/>
        <v>0.24675224943970853</v>
      </c>
      <c r="C38" s="2">
        <f t="shared" ca="1" si="7"/>
        <v>-0.68474555214099642</v>
      </c>
      <c r="D38" s="4">
        <f t="shared" ca="1" si="8"/>
        <v>0.11079085105838896</v>
      </c>
      <c r="E38" s="24">
        <f t="shared" ca="1" si="9"/>
        <v>78.169239688624884</v>
      </c>
    </row>
    <row r="39" spans="1:5" x14ac:dyDescent="0.25">
      <c r="A39" s="23">
        <v>24</v>
      </c>
      <c r="B39" s="2">
        <f t="shared" ca="1" si="6"/>
        <v>0.65723764748255342</v>
      </c>
      <c r="C39" s="2">
        <f t="shared" ca="1" si="7"/>
        <v>0.40493579638514071</v>
      </c>
      <c r="D39" s="4">
        <f t="shared" ca="1" si="8"/>
        <v>0.1294244021181859</v>
      </c>
      <c r="E39" s="24">
        <f t="shared" ca="1" si="9"/>
        <v>68.266611514107353</v>
      </c>
    </row>
    <row r="40" spans="1:5" x14ac:dyDescent="0.25">
      <c r="A40" s="23">
        <v>25</v>
      </c>
      <c r="B40" s="2">
        <f t="shared" ca="1" si="6"/>
        <v>0.33665817163313683</v>
      </c>
      <c r="C40" s="2">
        <f t="shared" ca="1" si="7"/>
        <v>-0.42160090820316642</v>
      </c>
      <c r="D40" s="4">
        <f t="shared" ca="1" si="8"/>
        <v>0.11529062446972585</v>
      </c>
      <c r="E40" s="24">
        <f t="shared" ca="1" si="9"/>
        <v>75.721407059745388</v>
      </c>
    </row>
    <row r="41" spans="1:5" x14ac:dyDescent="0.25">
      <c r="A41" s="23">
        <v>26</v>
      </c>
      <c r="B41" s="2">
        <f t="shared" ca="1" si="6"/>
        <v>0.78757494403007489</v>
      </c>
      <c r="C41" s="2">
        <f t="shared" ca="1" si="7"/>
        <v>0.79803511652082182</v>
      </c>
      <c r="D41" s="4">
        <f t="shared" ca="1" si="8"/>
        <v>0.13614640049250604</v>
      </c>
      <c r="E41" s="24">
        <f t="shared" ca="1" si="9"/>
        <v>64.840997354506044</v>
      </c>
    </row>
    <row r="42" spans="1:5" x14ac:dyDescent="0.25">
      <c r="A42" s="23">
        <v>27</v>
      </c>
      <c r="B42" s="2">
        <f t="shared" ca="1" si="6"/>
        <v>0.2564940254421112</v>
      </c>
      <c r="C42" s="2">
        <f t="shared" ca="1" si="7"/>
        <v>-0.65419209956379709</v>
      </c>
      <c r="D42" s="4">
        <f t="shared" ca="1" si="8"/>
        <v>0.11131331509745906</v>
      </c>
      <c r="E42" s="24">
        <f t="shared" ca="1" si="9"/>
        <v>77.88312885273848</v>
      </c>
    </row>
    <row r="43" spans="1:5" x14ac:dyDescent="0.25">
      <c r="A43" s="23">
        <v>28</v>
      </c>
      <c r="B43" s="2">
        <f t="shared" ca="1" si="6"/>
        <v>0.37923107110811172</v>
      </c>
      <c r="C43" s="2">
        <f t="shared" ca="1" si="7"/>
        <v>-0.30750089457989543</v>
      </c>
      <c r="D43" s="4">
        <f t="shared" ca="1" si="8"/>
        <v>0.11724173470268379</v>
      </c>
      <c r="E43" s="24">
        <f t="shared" ca="1" si="9"/>
        <v>74.671401599919648</v>
      </c>
    </row>
    <row r="44" spans="1:5" x14ac:dyDescent="0.25">
      <c r="A44" s="23">
        <v>29</v>
      </c>
      <c r="B44" s="2">
        <f t="shared" ca="1" si="6"/>
        <v>0.63092381541324871</v>
      </c>
      <c r="C44" s="2">
        <f t="shared" ca="1" si="7"/>
        <v>0.33430108845663381</v>
      </c>
      <c r="D44" s="4">
        <f t="shared" ca="1" si="8"/>
        <v>0.12821654861260845</v>
      </c>
      <c r="E44" s="24">
        <f t="shared" ca="1" si="9"/>
        <v>68.890181994204852</v>
      </c>
    </row>
    <row r="45" spans="1:5" x14ac:dyDescent="0.25">
      <c r="A45" s="23">
        <v>30</v>
      </c>
      <c r="B45" s="2">
        <f t="shared" ca="1" si="6"/>
        <v>0.2803725799883684</v>
      </c>
      <c r="C45" s="2">
        <f t="shared" ca="1" si="7"/>
        <v>-0.58173504823831479</v>
      </c>
      <c r="D45" s="4">
        <f t="shared" ca="1" si="8"/>
        <v>0.11255233067512481</v>
      </c>
      <c r="E45" s="24">
        <f t="shared" ca="1" si="9"/>
        <v>77.206620369730217</v>
      </c>
    </row>
    <row r="46" spans="1:5" x14ac:dyDescent="0.25">
      <c r="A46" s="23">
        <v>31</v>
      </c>
      <c r="B46" s="2">
        <f t="shared" ca="1" si="6"/>
        <v>0.82901461970299128</v>
      </c>
      <c r="C46" s="2">
        <f t="shared" ca="1" si="7"/>
        <v>0.9502784997023398</v>
      </c>
      <c r="D46" s="4">
        <f t="shared" ca="1" si="8"/>
        <v>0.13874976234491002</v>
      </c>
      <c r="E46" s="24">
        <f t="shared" ca="1" si="9"/>
        <v>63.534340296807557</v>
      </c>
    </row>
    <row r="47" spans="1:5" x14ac:dyDescent="0.25">
      <c r="A47" s="23">
        <v>32</v>
      </c>
      <c r="B47" s="2">
        <f t="shared" ca="1" si="6"/>
        <v>0.97402840399798762</v>
      </c>
      <c r="C47" s="2">
        <f t="shared" ca="1" si="7"/>
        <v>1.9436042576928974</v>
      </c>
      <c r="D47" s="4">
        <f t="shared" ca="1" si="8"/>
        <v>0.15573563280654854</v>
      </c>
      <c r="E47" s="24">
        <f t="shared" ca="1" si="9"/>
        <v>55.273392922029075</v>
      </c>
    </row>
    <row r="48" spans="1:5" x14ac:dyDescent="0.25">
      <c r="A48" s="23">
        <v>33</v>
      </c>
      <c r="B48" s="2">
        <f t="shared" ca="1" si="6"/>
        <v>0.64782952388187287</v>
      </c>
      <c r="C48" s="2">
        <f t="shared" ca="1" si="7"/>
        <v>0.37946720607531786</v>
      </c>
      <c r="D48" s="4">
        <f t="shared" ca="1" si="8"/>
        <v>0.12898888922388793</v>
      </c>
      <c r="E48" s="24">
        <f t="shared" ca="1" si="9"/>
        <v>68.49116575341327</v>
      </c>
    </row>
    <row r="49" spans="1:5" x14ac:dyDescent="0.25">
      <c r="A49" s="23">
        <v>34</v>
      </c>
      <c r="B49" s="2">
        <f t="shared" ca="1" si="6"/>
        <v>0.8732191978945667</v>
      </c>
      <c r="C49" s="2">
        <f t="shared" ca="1" si="7"/>
        <v>1.1417412137459257</v>
      </c>
      <c r="D49" s="4">
        <f t="shared" ca="1" si="8"/>
        <v>0.14202377475505534</v>
      </c>
      <c r="E49" s="24">
        <f t="shared" ca="1" si="9"/>
        <v>61.906675621419254</v>
      </c>
    </row>
    <row r="50" spans="1:5" x14ac:dyDescent="0.25">
      <c r="A50" s="23">
        <v>35</v>
      </c>
      <c r="B50" s="2">
        <f t="shared" ca="1" si="6"/>
        <v>0.7817773619821845</v>
      </c>
      <c r="C50" s="2">
        <f t="shared" ca="1" si="7"/>
        <v>0.77820990914672794</v>
      </c>
      <c r="D50" s="4">
        <f t="shared" ca="1" si="8"/>
        <v>0.13580738944640905</v>
      </c>
      <c r="E50" s="24">
        <f t="shared" ca="1" si="9"/>
        <v>65.011966906702128</v>
      </c>
    </row>
    <row r="51" spans="1:5" x14ac:dyDescent="0.25">
      <c r="A51" s="23">
        <v>36</v>
      </c>
      <c r="B51" s="2">
        <f t="shared" ca="1" si="6"/>
        <v>0.24043032932292951</v>
      </c>
      <c r="C51" s="2">
        <f t="shared" ca="1" si="7"/>
        <v>-0.7049189786698572</v>
      </c>
      <c r="D51" s="4">
        <f t="shared" ca="1" si="8"/>
        <v>0.11044588546474544</v>
      </c>
      <c r="E51" s="24">
        <f t="shared" ca="1" si="9"/>
        <v>78.358424089814037</v>
      </c>
    </row>
    <row r="52" spans="1:5" x14ac:dyDescent="0.25">
      <c r="A52" s="23">
        <v>37</v>
      </c>
      <c r="B52" s="2">
        <f t="shared" ca="1" si="6"/>
        <v>0.91565851082644523</v>
      </c>
      <c r="C52" s="2">
        <f t="shared" ca="1" si="7"/>
        <v>1.3764479922121904</v>
      </c>
      <c r="D52" s="4">
        <f t="shared" ca="1" si="8"/>
        <v>0.14603726066682846</v>
      </c>
      <c r="E52" s="24">
        <f t="shared" ca="1" si="9"/>
        <v>59.934755214846689</v>
      </c>
    </row>
    <row r="53" spans="1:5" x14ac:dyDescent="0.25">
      <c r="A53" s="23">
        <v>38</v>
      </c>
      <c r="B53" s="2">
        <f t="shared" ca="1" si="6"/>
        <v>0.14246335976084212</v>
      </c>
      <c r="C53" s="2">
        <f t="shared" ca="1" si="7"/>
        <v>-1.0693172961544184</v>
      </c>
      <c r="D53" s="4">
        <f t="shared" ca="1" si="8"/>
        <v>0.10421467423575945</v>
      </c>
      <c r="E53" s="24">
        <f t="shared" ca="1" si="9"/>
        <v>81.813774356548095</v>
      </c>
    </row>
    <row r="54" spans="1:5" x14ac:dyDescent="0.25">
      <c r="A54" s="23">
        <v>39</v>
      </c>
      <c r="B54" s="2">
        <f t="shared" ca="1" si="6"/>
        <v>0.93586660003935895</v>
      </c>
      <c r="C54" s="2">
        <f t="shared" ca="1" si="7"/>
        <v>1.5209722553242619</v>
      </c>
      <c r="D54" s="4">
        <f t="shared" ca="1" si="8"/>
        <v>0.14850862556604488</v>
      </c>
      <c r="E54" s="24">
        <f t="shared" ca="1" si="9"/>
        <v>58.73314069433502</v>
      </c>
    </row>
    <row r="55" spans="1:5" x14ac:dyDescent="0.25">
      <c r="A55" s="23">
        <v>40</v>
      </c>
      <c r="B55" s="2">
        <f t="shared" ca="1" si="6"/>
        <v>0.28993121441778358</v>
      </c>
      <c r="C55" s="2">
        <f t="shared" ca="1" si="7"/>
        <v>-0.55358567950469195</v>
      </c>
      <c r="D55" s="4">
        <f t="shared" ca="1" si="8"/>
        <v>0.11303368488046976</v>
      </c>
      <c r="E55" s="24">
        <f t="shared" ca="1" si="9"/>
        <v>76.944554592642476</v>
      </c>
    </row>
    <row r="56" spans="1:5" x14ac:dyDescent="0.25">
      <c r="A56" s="23">
        <v>41</v>
      </c>
      <c r="B56" s="2">
        <f t="shared" ca="1" si="6"/>
        <v>0.49592444917734102</v>
      </c>
      <c r="C56" s="2">
        <f t="shared" ca="1" si="7"/>
        <v>-1.0216068629198263E-2</v>
      </c>
      <c r="D56" s="4">
        <f t="shared" ca="1" si="8"/>
        <v>0.12232530522644071</v>
      </c>
      <c r="E56" s="24">
        <f t="shared" ca="1" si="9"/>
        <v>71.967415865476994</v>
      </c>
    </row>
    <row r="57" spans="1:5" x14ac:dyDescent="0.25">
      <c r="A57" s="23">
        <v>42</v>
      </c>
      <c r="B57" s="2">
        <f t="shared" ca="1" si="6"/>
        <v>0.23317892921037253</v>
      </c>
      <c r="C57" s="2">
        <f t="shared" ca="1" si="7"/>
        <v>-0.72841781942534545</v>
      </c>
      <c r="D57" s="4">
        <f t="shared" ca="1" si="8"/>
        <v>0.1100440552878266</v>
      </c>
      <c r="E57" s="24">
        <f t="shared" ca="1" si="9"/>
        <v>78.579070158754064</v>
      </c>
    </row>
    <row r="58" spans="1:5" x14ac:dyDescent="0.25">
      <c r="A58" s="23">
        <v>43</v>
      </c>
      <c r="B58" s="2">
        <f t="shared" ca="1" si="6"/>
        <v>0.22908693941329805</v>
      </c>
      <c r="C58" s="2">
        <f t="shared" ca="1" si="7"/>
        <v>-0.74185716866267848</v>
      </c>
      <c r="D58" s="4">
        <f t="shared" ca="1" si="8"/>
        <v>0.10981424241586819</v>
      </c>
      <c r="E58" s="24">
        <f t="shared" ca="1" si="9"/>
        <v>78.705394879162441</v>
      </c>
    </row>
    <row r="59" spans="1:5" x14ac:dyDescent="0.25">
      <c r="A59" s="23">
        <v>44</v>
      </c>
      <c r="B59" s="2">
        <f t="shared" ca="1" si="6"/>
        <v>0.77437698573991887</v>
      </c>
      <c r="C59" s="2">
        <f t="shared" ca="1" si="7"/>
        <v>0.75333933309000956</v>
      </c>
      <c r="D59" s="4">
        <f t="shared" ca="1" si="8"/>
        <v>0.13538210259583916</v>
      </c>
      <c r="E59" s="24">
        <f t="shared" ca="1" si="9"/>
        <v>65.226714175684322</v>
      </c>
    </row>
    <row r="60" spans="1:5" x14ac:dyDescent="0.25">
      <c r="A60" s="23">
        <v>45</v>
      </c>
      <c r="B60" s="2">
        <f t="shared" ca="1" si="6"/>
        <v>5.1096214350894287E-2</v>
      </c>
      <c r="C60" s="2">
        <f t="shared" ca="1" si="7"/>
        <v>-1.6343164149894454</v>
      </c>
      <c r="D60" s="4">
        <f t="shared" ca="1" si="8"/>
        <v>9.4553189303680479E-2</v>
      </c>
      <c r="E60" s="24">
        <f t="shared" ca="1" si="9"/>
        <v>87.317468932426834</v>
      </c>
    </row>
    <row r="61" spans="1:5" x14ac:dyDescent="0.25">
      <c r="A61" s="23">
        <v>46</v>
      </c>
      <c r="B61" s="2">
        <f t="shared" ca="1" si="6"/>
        <v>0.6295208127174583</v>
      </c>
      <c r="C61" s="2">
        <f t="shared" ca="1" si="7"/>
        <v>0.3305844750863991</v>
      </c>
      <c r="D61" s="4">
        <f t="shared" ca="1" si="8"/>
        <v>0.12815299452397741</v>
      </c>
      <c r="E61" s="24">
        <f t="shared" ca="1" si="9"/>
        <v>68.923061213000608</v>
      </c>
    </row>
    <row r="62" spans="1:5" x14ac:dyDescent="0.25">
      <c r="A62" s="23">
        <v>47</v>
      </c>
      <c r="B62" s="2">
        <f t="shared" ca="1" si="6"/>
        <v>0.67659651216271899</v>
      </c>
      <c r="C62" s="2">
        <f t="shared" ca="1" si="7"/>
        <v>0.45820248368473315</v>
      </c>
      <c r="D62" s="4">
        <f t="shared" ca="1" si="8"/>
        <v>0.13033526247100893</v>
      </c>
      <c r="E62" s="24">
        <f t="shared" ca="1" si="9"/>
        <v>67.798000191513893</v>
      </c>
    </row>
    <row r="63" spans="1:5" x14ac:dyDescent="0.25">
      <c r="A63" s="23">
        <v>48</v>
      </c>
      <c r="B63" s="2">
        <f t="shared" ca="1" si="6"/>
        <v>8.5775103434258648E-2</v>
      </c>
      <c r="C63" s="2">
        <f t="shared" ca="1" si="7"/>
        <v>-1.3672396314496338</v>
      </c>
      <c r="D63" s="4">
        <f t="shared" ca="1" si="8"/>
        <v>9.912020230221126E-2</v>
      </c>
      <c r="E63" s="24">
        <f t="shared" ca="1" si="9"/>
        <v>84.693322619030937</v>
      </c>
    </row>
    <row r="64" spans="1:5" x14ac:dyDescent="0.25">
      <c r="A64" s="23">
        <v>49</v>
      </c>
      <c r="B64" s="2">
        <f t="shared" ca="1" si="6"/>
        <v>0.8839763601663555</v>
      </c>
      <c r="C64" s="2">
        <f t="shared" ca="1" si="7"/>
        <v>1.1951017466374805</v>
      </c>
      <c r="D64" s="4">
        <f t="shared" ca="1" si="8"/>
        <v>0.14293623986750092</v>
      </c>
      <c r="E64" s="24">
        <f t="shared" ca="1" si="9"/>
        <v>61.456112751967964</v>
      </c>
    </row>
    <row r="65" spans="1:5" x14ac:dyDescent="0.25">
      <c r="A65" s="23">
        <v>50</v>
      </c>
      <c r="B65" s="2">
        <f t="shared" ca="1" si="6"/>
        <v>0.83536575507476807</v>
      </c>
      <c r="C65" s="2">
        <f t="shared" ca="1" si="7"/>
        <v>0.97558837054351499</v>
      </c>
      <c r="D65" s="4">
        <f t="shared" ca="1" si="8"/>
        <v>0.1391825611362941</v>
      </c>
      <c r="E65" s="24">
        <f t="shared" ca="1" si="9"/>
        <v>63.318183334428625</v>
      </c>
    </row>
    <row r="66" spans="1:5" x14ac:dyDescent="0.25">
      <c r="A66" s="23">
        <v>51</v>
      </c>
      <c r="B66" s="2">
        <f t="shared" ca="1" si="6"/>
        <v>0.9623590873948874</v>
      </c>
      <c r="C66" s="2">
        <f t="shared" ca="1" si="7"/>
        <v>1.7787434924506114</v>
      </c>
      <c r="D66" s="4">
        <f t="shared" ca="1" si="8"/>
        <v>0.15291651372090545</v>
      </c>
      <c r="E66" s="24">
        <f t="shared" ca="1" si="9"/>
        <v>56.613473368017196</v>
      </c>
    </row>
    <row r="67" spans="1:5" x14ac:dyDescent="0.25">
      <c r="A67" s="23">
        <v>52</v>
      </c>
      <c r="B67" s="2">
        <f t="shared" ca="1" si="6"/>
        <v>0.96802708647030955</v>
      </c>
      <c r="C67" s="2">
        <f t="shared" ca="1" si="7"/>
        <v>1.8525573727545697</v>
      </c>
      <c r="D67" s="4">
        <f t="shared" ca="1" si="8"/>
        <v>0.15417873107410313</v>
      </c>
      <c r="E67" s="24">
        <f t="shared" ca="1" si="9"/>
        <v>56.011982499221745</v>
      </c>
    </row>
    <row r="68" spans="1:5" x14ac:dyDescent="0.25">
      <c r="A68" s="23">
        <v>53</v>
      </c>
      <c r="B68" s="2">
        <f t="shared" ca="1" si="6"/>
        <v>0.85029515743442663</v>
      </c>
      <c r="C68" s="2">
        <f t="shared" ca="1" si="7"/>
        <v>1.0377001284795797</v>
      </c>
      <c r="D68" s="4">
        <f t="shared" ca="1" si="8"/>
        <v>0.14024467219700082</v>
      </c>
      <c r="E68" s="24">
        <f t="shared" ca="1" si="9"/>
        <v>62.789007526414537</v>
      </c>
    </row>
    <row r="69" spans="1:5" x14ac:dyDescent="0.25">
      <c r="A69" s="23">
        <v>54</v>
      </c>
      <c r="B69" s="2">
        <f t="shared" ca="1" si="6"/>
        <v>9.0044069201099197E-2</v>
      </c>
      <c r="C69" s="2">
        <f t="shared" ca="1" si="7"/>
        <v>-1.3404837053083845</v>
      </c>
      <c r="D69" s="4">
        <f t="shared" ca="1" si="8"/>
        <v>9.957772863922662E-2</v>
      </c>
      <c r="E69" s="24">
        <f t="shared" ca="1" si="9"/>
        <v>84.432676093509315</v>
      </c>
    </row>
    <row r="70" spans="1:5" x14ac:dyDescent="0.25">
      <c r="A70" s="23">
        <v>55</v>
      </c>
      <c r="B70" s="2">
        <f t="shared" ca="1" si="6"/>
        <v>0.46698895238204718</v>
      </c>
      <c r="C70" s="2">
        <f t="shared" ca="1" si="7"/>
        <v>-8.2841079355747277E-2</v>
      </c>
      <c r="D70" s="4">
        <f t="shared" ca="1" si="8"/>
        <v>0.12108341754301671</v>
      </c>
      <c r="E70" s="24">
        <f t="shared" ca="1" si="9"/>
        <v>72.62378140940865</v>
      </c>
    </row>
    <row r="71" spans="1:5" x14ac:dyDescent="0.25">
      <c r="A71" s="23">
        <v>56</v>
      </c>
      <c r="B71" s="2">
        <f t="shared" ca="1" si="6"/>
        <v>0.79986153298622464</v>
      </c>
      <c r="C71" s="2">
        <f t="shared" ca="1" si="7"/>
        <v>0.84112674415052258</v>
      </c>
      <c r="D71" s="4">
        <f t="shared" ca="1" si="8"/>
        <v>0.13688326732497394</v>
      </c>
      <c r="E71" s="24">
        <f t="shared" ca="1" si="9"/>
        <v>64.470032090502514</v>
      </c>
    </row>
    <row r="72" spans="1:5" x14ac:dyDescent="0.25">
      <c r="A72" s="23">
        <v>57</v>
      </c>
      <c r="B72" s="2">
        <f t="shared" ca="1" si="6"/>
        <v>0.5759484010610908</v>
      </c>
      <c r="C72" s="2">
        <f t="shared" ca="1" si="7"/>
        <v>0.19153916677969551</v>
      </c>
      <c r="D72" s="4">
        <f t="shared" ca="1" si="8"/>
        <v>0.12577531975193279</v>
      </c>
      <c r="E72" s="24">
        <f t="shared" ca="1" si="9"/>
        <v>70.158085551807858</v>
      </c>
    </row>
    <row r="73" spans="1:5" x14ac:dyDescent="0.25">
      <c r="A73" s="23">
        <v>58</v>
      </c>
      <c r="B73" s="2">
        <f t="shared" ca="1" si="6"/>
        <v>0.21226625889659967</v>
      </c>
      <c r="C73" s="2">
        <f t="shared" ca="1" si="7"/>
        <v>-0.79858253532466517</v>
      </c>
      <c r="D73" s="4">
        <f t="shared" ca="1" si="8"/>
        <v>0.10884423864594822</v>
      </c>
      <c r="E73" s="24">
        <f t="shared" ca="1" si="9"/>
        <v>79.239667143204599</v>
      </c>
    </row>
    <row r="74" spans="1:5" x14ac:dyDescent="0.25">
      <c r="A74" s="23">
        <v>59</v>
      </c>
      <c r="B74" s="2">
        <f t="shared" ca="1" si="6"/>
        <v>0.7059751184642592</v>
      </c>
      <c r="C74" s="2">
        <f t="shared" ca="1" si="7"/>
        <v>0.54166433525969349</v>
      </c>
      <c r="D74" s="4">
        <f t="shared" ca="1" si="8"/>
        <v>0.13176246013294077</v>
      </c>
      <c r="E74" s="24">
        <f t="shared" ca="1" si="9"/>
        <v>67.066556199462525</v>
      </c>
    </row>
    <row r="75" spans="1:5" x14ac:dyDescent="0.25">
      <c r="A75" s="23">
        <v>60</v>
      </c>
      <c r="B75" s="2">
        <f t="shared" ca="1" si="6"/>
        <v>0.14388284930697692</v>
      </c>
      <c r="C75" s="2">
        <f t="shared" ca="1" si="7"/>
        <v>-1.0630358396701838</v>
      </c>
      <c r="D75" s="4">
        <f t="shared" ca="1" si="8"/>
        <v>0.10432208714163985</v>
      </c>
      <c r="E75" s="24">
        <f t="shared" ca="1" si="9"/>
        <v>81.753594494834772</v>
      </c>
    </row>
    <row r="76" spans="1:5" x14ac:dyDescent="0.25">
      <c r="A76" s="23">
        <v>61</v>
      </c>
      <c r="B76" s="2">
        <f t="shared" ca="1" si="6"/>
        <v>0.98303310891220508</v>
      </c>
      <c r="C76" s="2">
        <f t="shared" ca="1" si="7"/>
        <v>2.1208576656693272</v>
      </c>
      <c r="D76" s="4">
        <f t="shared" ca="1" si="8"/>
        <v>0.15876666608294548</v>
      </c>
      <c r="E76" s="24">
        <f t="shared" ca="1" si="9"/>
        <v>53.845938015149216</v>
      </c>
    </row>
    <row r="77" spans="1:5" x14ac:dyDescent="0.25">
      <c r="A77" s="23">
        <v>62</v>
      </c>
      <c r="B77" s="2">
        <f t="shared" ca="1" si="6"/>
        <v>0.59556267503392279</v>
      </c>
      <c r="C77" s="2">
        <f t="shared" ca="1" si="7"/>
        <v>0.24187806139121437</v>
      </c>
      <c r="D77" s="4">
        <f t="shared" ca="1" si="8"/>
        <v>0.12663611484978976</v>
      </c>
      <c r="E77" s="24">
        <f t="shared" ca="1" si="9"/>
        <v>69.709850128582048</v>
      </c>
    </row>
    <row r="78" spans="1:5" x14ac:dyDescent="0.25">
      <c r="A78" s="23">
        <v>63</v>
      </c>
      <c r="B78" s="2">
        <f t="shared" ca="1" si="6"/>
        <v>0.49681282348978473</v>
      </c>
      <c r="C78" s="2">
        <f t="shared" ca="1" si="7"/>
        <v>-7.9891517425913303E-3</v>
      </c>
      <c r="D78" s="4">
        <f t="shared" ca="1" si="8"/>
        <v>0.12236338550520169</v>
      </c>
      <c r="E78" s="24">
        <f t="shared" ca="1" si="9"/>
        <v>71.9473321942707</v>
      </c>
    </row>
    <row r="79" spans="1:5" x14ac:dyDescent="0.25">
      <c r="A79" s="23">
        <v>64</v>
      </c>
      <c r="B79" s="2">
        <f t="shared" ca="1" si="6"/>
        <v>0.78034506847883089</v>
      </c>
      <c r="C79" s="2">
        <f t="shared" ca="1" si="7"/>
        <v>0.77335914258303451</v>
      </c>
      <c r="D79" s="4">
        <f t="shared" ca="1" si="8"/>
        <v>0.13572444133816988</v>
      </c>
      <c r="E79" s="24">
        <f t="shared" ca="1" si="9"/>
        <v>65.053827935338745</v>
      </c>
    </row>
    <row r="80" spans="1:5" x14ac:dyDescent="0.25">
      <c r="A80" s="23">
        <v>65</v>
      </c>
      <c r="B80" s="2">
        <f t="shared" ca="1" si="6"/>
        <v>0.4281942245640229</v>
      </c>
      <c r="C80" s="2">
        <f t="shared" ca="1" si="7"/>
        <v>-0.18097340744318782</v>
      </c>
      <c r="D80" s="4">
        <f t="shared" ca="1" si="8"/>
        <v>0.11940535473272149</v>
      </c>
      <c r="E80" s="24">
        <f t="shared" ca="1" si="9"/>
        <v>73.514977891972421</v>
      </c>
    </row>
    <row r="81" spans="1:5" x14ac:dyDescent="0.25">
      <c r="A81" s="23">
        <v>66</v>
      </c>
      <c r="B81" s="2">
        <f t="shared" ref="B81:B115" ca="1" si="10">RAND()</f>
        <v>0.68126109429728776</v>
      </c>
      <c r="C81" s="2">
        <f t="shared" ref="C81:C115" ca="1" si="11">_xlfn.NORM.S.INV(B81)</f>
        <v>0.47122815981922189</v>
      </c>
      <c r="D81" s="4">
        <f t="shared" ref="D81:D115" ca="1" si="12">$B$1+$B$2*C81</f>
        <v>0.1305580015329087</v>
      </c>
      <c r="E81" s="24">
        <f t="shared" ref="E81:E115" ca="1" si="13">NPV(D81,$G$12:$J$12)+$F$12</f>
        <v>67.683620234417958</v>
      </c>
    </row>
    <row r="82" spans="1:5" x14ac:dyDescent="0.25">
      <c r="A82" s="23">
        <v>67</v>
      </c>
      <c r="B82" s="2">
        <f t="shared" ca="1" si="10"/>
        <v>5.1652967252458382E-2</v>
      </c>
      <c r="C82" s="2">
        <f t="shared" ca="1" si="11"/>
        <v>-1.6290334663577504</v>
      </c>
      <c r="D82" s="4">
        <f t="shared" ca="1" si="12"/>
        <v>9.4643527725282464E-2</v>
      </c>
      <c r="E82" s="24">
        <f t="shared" ca="1" si="13"/>
        <v>87.265164220291581</v>
      </c>
    </row>
    <row r="83" spans="1:5" x14ac:dyDescent="0.25">
      <c r="A83" s="23">
        <v>68</v>
      </c>
      <c r="B83" s="2">
        <f t="shared" ca="1" si="10"/>
        <v>0.32697093643574149</v>
      </c>
      <c r="C83" s="2">
        <f t="shared" ca="1" si="11"/>
        <v>-0.44829283233489137</v>
      </c>
      <c r="D83" s="4">
        <f t="shared" ca="1" si="12"/>
        <v>0.11483419256707336</v>
      </c>
      <c r="E83" s="24">
        <f t="shared" ca="1" si="13"/>
        <v>75.968026983286506</v>
      </c>
    </row>
    <row r="84" spans="1:5" x14ac:dyDescent="0.25">
      <c r="A84" s="23">
        <v>69</v>
      </c>
      <c r="B84" s="2">
        <f t="shared" ca="1" si="10"/>
        <v>0.21168536059989551</v>
      </c>
      <c r="C84" s="2">
        <f t="shared" ca="1" si="11"/>
        <v>-0.80058710006038958</v>
      </c>
      <c r="D84" s="4">
        <f t="shared" ca="1" si="12"/>
        <v>0.10880996058896733</v>
      </c>
      <c r="E84" s="24">
        <f t="shared" ca="1" si="13"/>
        <v>79.258579166289508</v>
      </c>
    </row>
    <row r="85" spans="1:5" x14ac:dyDescent="0.25">
      <c r="A85" s="23">
        <v>70</v>
      </c>
      <c r="B85" s="2">
        <f t="shared" ca="1" si="10"/>
        <v>0.91079361413060633</v>
      </c>
      <c r="C85" s="2">
        <f t="shared" ca="1" si="11"/>
        <v>1.3456582031278777</v>
      </c>
      <c r="D85" s="4">
        <f t="shared" ca="1" si="12"/>
        <v>0.1455107552734867</v>
      </c>
      <c r="E85" s="24">
        <f t="shared" ca="1" si="13"/>
        <v>60.191987138880449</v>
      </c>
    </row>
    <row r="86" spans="1:5" x14ac:dyDescent="0.25">
      <c r="A86" s="23">
        <v>71</v>
      </c>
      <c r="B86" s="2">
        <f t="shared" ca="1" si="10"/>
        <v>0.17880158378612832</v>
      </c>
      <c r="C86" s="2">
        <f t="shared" ca="1" si="11"/>
        <v>-0.91994181185644464</v>
      </c>
      <c r="D86" s="4">
        <f t="shared" ca="1" si="12"/>
        <v>0.10676899501725479</v>
      </c>
      <c r="E86" s="24">
        <f t="shared" ca="1" si="13"/>
        <v>80.388568472903103</v>
      </c>
    </row>
    <row r="87" spans="1:5" x14ac:dyDescent="0.25">
      <c r="A87" s="23">
        <v>72</v>
      </c>
      <c r="B87" s="2">
        <f t="shared" ca="1" si="10"/>
        <v>0.28177183602129419</v>
      </c>
      <c r="C87" s="2">
        <f t="shared" ca="1" si="11"/>
        <v>-0.57758598386450088</v>
      </c>
      <c r="D87" s="4">
        <f t="shared" ca="1" si="12"/>
        <v>0.11262327967591704</v>
      </c>
      <c r="E87" s="24">
        <f t="shared" ca="1" si="13"/>
        <v>77.167966766679342</v>
      </c>
    </row>
    <row r="88" spans="1:5" x14ac:dyDescent="0.25">
      <c r="A88" s="23">
        <v>73</v>
      </c>
      <c r="B88" s="2">
        <f t="shared" ca="1" si="10"/>
        <v>0.87356869555522876</v>
      </c>
      <c r="C88" s="2">
        <f t="shared" ca="1" si="11"/>
        <v>1.1434239607352685</v>
      </c>
      <c r="D88" s="4">
        <f t="shared" ca="1" si="12"/>
        <v>0.14205254972857309</v>
      </c>
      <c r="E88" s="24">
        <f t="shared" ca="1" si="13"/>
        <v>61.892446618502618</v>
      </c>
    </row>
    <row r="89" spans="1:5" x14ac:dyDescent="0.25">
      <c r="A89" s="23">
        <v>74</v>
      </c>
      <c r="B89" s="2">
        <f t="shared" ca="1" si="10"/>
        <v>0.96762370440595935</v>
      </c>
      <c r="C89" s="2">
        <f t="shared" ca="1" si="11"/>
        <v>1.8469623910637092</v>
      </c>
      <c r="D89" s="4">
        <f t="shared" ca="1" si="12"/>
        <v>0.15408305688718943</v>
      </c>
      <c r="E89" s="24">
        <f t="shared" ca="1" si="13"/>
        <v>56.057489760770409</v>
      </c>
    </row>
    <row r="90" spans="1:5" x14ac:dyDescent="0.25">
      <c r="A90" s="23">
        <v>75</v>
      </c>
      <c r="B90" s="2">
        <f t="shared" ca="1" si="10"/>
        <v>0.12301376536273356</v>
      </c>
      <c r="C90" s="2">
        <f t="shared" ca="1" si="11"/>
        <v>-1.1600522569066556</v>
      </c>
      <c r="D90" s="4">
        <f t="shared" ca="1" si="12"/>
        <v>0.10266310640689619</v>
      </c>
      <c r="E90" s="24">
        <f t="shared" ca="1" si="13"/>
        <v>82.685508744601179</v>
      </c>
    </row>
    <row r="91" spans="1:5" x14ac:dyDescent="0.25">
      <c r="A91" s="23">
        <v>76</v>
      </c>
      <c r="B91" s="2">
        <f t="shared" ca="1" si="10"/>
        <v>0.14865697269519307</v>
      </c>
      <c r="C91" s="2">
        <f t="shared" ca="1" si="11"/>
        <v>-1.0422108249498292</v>
      </c>
      <c r="D91" s="4">
        <f t="shared" ca="1" si="12"/>
        <v>0.10467819489335792</v>
      </c>
      <c r="E91" s="24">
        <f t="shared" ca="1" si="13"/>
        <v>81.554235390433973</v>
      </c>
    </row>
    <row r="92" spans="1:5" x14ac:dyDescent="0.25">
      <c r="A92" s="23">
        <v>77</v>
      </c>
      <c r="B92" s="2">
        <f t="shared" ca="1" si="10"/>
        <v>0.25434481242413565</v>
      </c>
      <c r="C92" s="2">
        <f t="shared" ca="1" si="11"/>
        <v>-0.66087945152930139</v>
      </c>
      <c r="D92" s="4">
        <f t="shared" ca="1" si="12"/>
        <v>0.11119896137884894</v>
      </c>
      <c r="E92" s="24">
        <f t="shared" ca="1" si="13"/>
        <v>77.945708201325033</v>
      </c>
    </row>
    <row r="93" spans="1:5" x14ac:dyDescent="0.25">
      <c r="A93" s="23">
        <v>78</v>
      </c>
      <c r="B93" s="2">
        <f t="shared" ca="1" si="10"/>
        <v>0.18556361195323812</v>
      </c>
      <c r="C93" s="2">
        <f t="shared" ca="1" si="11"/>
        <v>-0.89436389440448272</v>
      </c>
      <c r="D93" s="4">
        <f t="shared" ca="1" si="12"/>
        <v>0.10720637740568334</v>
      </c>
      <c r="E93" s="24">
        <f t="shared" ca="1" si="13"/>
        <v>80.145755810261392</v>
      </c>
    </row>
    <row r="94" spans="1:5" x14ac:dyDescent="0.25">
      <c r="A94" s="23">
        <v>79</v>
      </c>
      <c r="B94" s="2">
        <f t="shared" ca="1" si="10"/>
        <v>0.40566676895700704</v>
      </c>
      <c r="C94" s="2">
        <f t="shared" ca="1" si="11"/>
        <v>-0.23870603352256742</v>
      </c>
      <c r="D94" s="4">
        <f t="shared" ca="1" si="12"/>
        <v>0.1184181268267641</v>
      </c>
      <c r="E94" s="24">
        <f t="shared" ca="1" si="13"/>
        <v>74.041605307715031</v>
      </c>
    </row>
    <row r="95" spans="1:5" x14ac:dyDescent="0.25">
      <c r="A95" s="23">
        <v>80</v>
      </c>
      <c r="B95" s="2">
        <f t="shared" ca="1" si="10"/>
        <v>0.98218513224388537</v>
      </c>
      <c r="C95" s="2">
        <f t="shared" ca="1" si="11"/>
        <v>2.1011279552591202</v>
      </c>
      <c r="D95" s="4">
        <f t="shared" ca="1" si="12"/>
        <v>0.15842928803493095</v>
      </c>
      <c r="E95" s="24">
        <f t="shared" ca="1" si="13"/>
        <v>54.004145772870658</v>
      </c>
    </row>
    <row r="96" spans="1:5" x14ac:dyDescent="0.25">
      <c r="A96" s="23">
        <v>81</v>
      </c>
      <c r="B96" s="2">
        <f t="shared" ca="1" si="10"/>
        <v>0.24718926681130404</v>
      </c>
      <c r="C96" s="2">
        <f t="shared" ca="1" si="11"/>
        <v>-0.68336135428520306</v>
      </c>
      <c r="D96" s="4">
        <f t="shared" ca="1" si="12"/>
        <v>0.11081452084172302</v>
      </c>
      <c r="E96" s="24">
        <f t="shared" ca="1" si="13"/>
        <v>78.156266841352362</v>
      </c>
    </row>
    <row r="97" spans="1:5" x14ac:dyDescent="0.25">
      <c r="A97" s="23">
        <v>82</v>
      </c>
      <c r="B97" s="2">
        <f t="shared" ca="1" si="10"/>
        <v>0.20201007909122026</v>
      </c>
      <c r="C97" s="2">
        <f t="shared" ca="1" si="11"/>
        <v>-0.83446294796625986</v>
      </c>
      <c r="D97" s="4">
        <f t="shared" ca="1" si="12"/>
        <v>0.10823068358977696</v>
      </c>
      <c r="E97" s="24">
        <f t="shared" ca="1" si="13"/>
        <v>79.578510005513692</v>
      </c>
    </row>
    <row r="98" spans="1:5" x14ac:dyDescent="0.25">
      <c r="A98" s="23">
        <v>83</v>
      </c>
      <c r="B98" s="2">
        <f t="shared" ca="1" si="10"/>
        <v>0.76271983323245163</v>
      </c>
      <c r="C98" s="2">
        <f t="shared" ca="1" si="11"/>
        <v>0.71507883137994543</v>
      </c>
      <c r="D98" s="4">
        <f t="shared" ca="1" si="12"/>
        <v>0.13472784801659707</v>
      </c>
      <c r="E98" s="24">
        <f t="shared" ca="1" si="13"/>
        <v>65.557659862295338</v>
      </c>
    </row>
    <row r="99" spans="1:5" x14ac:dyDescent="0.25">
      <c r="A99" s="23">
        <v>84</v>
      </c>
      <c r="B99" s="2">
        <f t="shared" ca="1" si="10"/>
        <v>0.83044239856957969</v>
      </c>
      <c r="C99" s="2">
        <f t="shared" ca="1" si="11"/>
        <v>0.95591495478696376</v>
      </c>
      <c r="D99" s="4">
        <f t="shared" ca="1" si="12"/>
        <v>0.13884614572685708</v>
      </c>
      <c r="E99" s="24">
        <f t="shared" ca="1" si="13"/>
        <v>63.486176304099843</v>
      </c>
    </row>
    <row r="100" spans="1:5" x14ac:dyDescent="0.25">
      <c r="A100" s="23">
        <v>85</v>
      </c>
      <c r="B100" s="2">
        <f t="shared" ca="1" si="10"/>
        <v>0.69674015578753823</v>
      </c>
      <c r="C100" s="2">
        <f t="shared" ca="1" si="11"/>
        <v>0.51504769952368634</v>
      </c>
      <c r="D100" s="4">
        <f t="shared" ca="1" si="12"/>
        <v>0.13130731566185502</v>
      </c>
      <c r="E100" s="24">
        <f t="shared" ca="1" si="13"/>
        <v>67.299448132725729</v>
      </c>
    </row>
    <row r="101" spans="1:5" x14ac:dyDescent="0.25">
      <c r="A101" s="23">
        <v>86</v>
      </c>
      <c r="B101" s="2">
        <f t="shared" ca="1" si="10"/>
        <v>0.20819279743317198</v>
      </c>
      <c r="C101" s="2">
        <f t="shared" ca="1" si="11"/>
        <v>-0.81270782307483047</v>
      </c>
      <c r="D101" s="4">
        <f t="shared" ca="1" si="12"/>
        <v>0.1086026962254204</v>
      </c>
      <c r="E101" s="24">
        <f t="shared" ca="1" si="13"/>
        <v>79.372978307489177</v>
      </c>
    </row>
    <row r="102" spans="1:5" x14ac:dyDescent="0.25">
      <c r="A102" s="23">
        <v>87</v>
      </c>
      <c r="B102" s="2">
        <f t="shared" ca="1" si="10"/>
        <v>0.42597116050361772</v>
      </c>
      <c r="C102" s="2">
        <f t="shared" ca="1" si="11"/>
        <v>-0.18664074135858102</v>
      </c>
      <c r="D102" s="4">
        <f t="shared" ca="1" si="12"/>
        <v>0.11930844332276826</v>
      </c>
      <c r="E102" s="24">
        <f t="shared" ca="1" si="13"/>
        <v>73.56659796032551</v>
      </c>
    </row>
    <row r="103" spans="1:5" x14ac:dyDescent="0.25">
      <c r="A103" s="23">
        <v>88</v>
      </c>
      <c r="B103" s="2">
        <f t="shared" ca="1" si="10"/>
        <v>0.70235234833737858</v>
      </c>
      <c r="C103" s="2">
        <f t="shared" ca="1" si="11"/>
        <v>0.53117819254288001</v>
      </c>
      <c r="D103" s="4">
        <f t="shared" ca="1" si="12"/>
        <v>0.13158314709248325</v>
      </c>
      <c r="E103" s="24">
        <f t="shared" ca="1" si="13"/>
        <v>67.158267089884703</v>
      </c>
    </row>
    <row r="104" spans="1:5" x14ac:dyDescent="0.25">
      <c r="A104" s="23">
        <v>89</v>
      </c>
      <c r="B104" s="2">
        <f t="shared" ca="1" si="10"/>
        <v>0.23738964850886446</v>
      </c>
      <c r="C104" s="2">
        <f t="shared" ca="1" si="11"/>
        <v>-0.71472449789406445</v>
      </c>
      <c r="D104" s="4">
        <f t="shared" ca="1" si="12"/>
        <v>0.11027821108601149</v>
      </c>
      <c r="E104" s="24">
        <f t="shared" ca="1" si="13"/>
        <v>78.450458385117315</v>
      </c>
    </row>
    <row r="105" spans="1:5" x14ac:dyDescent="0.25">
      <c r="A105" s="23">
        <v>90</v>
      </c>
      <c r="B105" s="2">
        <f t="shared" ca="1" si="10"/>
        <v>0.6914297797413288</v>
      </c>
      <c r="C105" s="2">
        <f t="shared" ca="1" si="11"/>
        <v>0.49990717411846708</v>
      </c>
      <c r="D105" s="4">
        <f t="shared" ca="1" si="12"/>
        <v>0.13104841267742579</v>
      </c>
      <c r="E105" s="24">
        <f t="shared" ca="1" si="13"/>
        <v>67.432080636260253</v>
      </c>
    </row>
    <row r="106" spans="1:5" x14ac:dyDescent="0.25">
      <c r="A106" s="23">
        <v>91</v>
      </c>
      <c r="B106" s="2">
        <f t="shared" ca="1" si="10"/>
        <v>0.15052331786747519</v>
      </c>
      <c r="C106" s="2">
        <f t="shared" ca="1" si="11"/>
        <v>-1.0341915242052027</v>
      </c>
      <c r="D106" s="4">
        <f t="shared" ca="1" si="12"/>
        <v>0.10481532493609103</v>
      </c>
      <c r="E106" s="24">
        <f t="shared" ca="1" si="13"/>
        <v>81.477530082199678</v>
      </c>
    </row>
    <row r="107" spans="1:5" x14ac:dyDescent="0.25">
      <c r="A107" s="23">
        <v>92</v>
      </c>
      <c r="B107" s="2">
        <f t="shared" ca="1" si="10"/>
        <v>0.52006330905094744</v>
      </c>
      <c r="C107" s="2">
        <f t="shared" ca="1" si="11"/>
        <v>5.031247606703531E-2</v>
      </c>
      <c r="D107" s="4">
        <f t="shared" ca="1" si="12"/>
        <v>0.1233603433407463</v>
      </c>
      <c r="E107" s="24">
        <f t="shared" ca="1" si="13"/>
        <v>71.422432235163456</v>
      </c>
    </row>
    <row r="108" spans="1:5" x14ac:dyDescent="0.25">
      <c r="A108" s="23">
        <v>93</v>
      </c>
      <c r="B108" s="2">
        <f t="shared" ca="1" si="10"/>
        <v>0.96561577514695285</v>
      </c>
      <c r="C108" s="2">
        <f t="shared" ca="1" si="11"/>
        <v>1.8199379834826273</v>
      </c>
      <c r="D108" s="4">
        <f t="shared" ca="1" si="12"/>
        <v>0.15362093951755293</v>
      </c>
      <c r="E108" s="24">
        <f t="shared" ca="1" si="13"/>
        <v>56.277490847120021</v>
      </c>
    </row>
    <row r="109" spans="1:5" x14ac:dyDescent="0.25">
      <c r="A109" s="23">
        <v>94</v>
      </c>
      <c r="B109" s="2">
        <f t="shared" ca="1" si="10"/>
        <v>3.8639737203466584E-2</v>
      </c>
      <c r="C109" s="2">
        <f t="shared" ca="1" si="11"/>
        <v>-1.7666940856370872</v>
      </c>
      <c r="D109" s="4">
        <f t="shared" ca="1" si="12"/>
        <v>9.2289531135605812E-2</v>
      </c>
      <c r="E109" s="24">
        <f t="shared" ca="1" si="13"/>
        <v>88.633387742982279</v>
      </c>
    </row>
    <row r="110" spans="1:5" x14ac:dyDescent="0.25">
      <c r="A110" s="23">
        <v>95</v>
      </c>
      <c r="B110" s="2">
        <f t="shared" ca="1" si="10"/>
        <v>0.56968553301367331</v>
      </c>
      <c r="C110" s="2">
        <f t="shared" ca="1" si="11"/>
        <v>0.17557361312281977</v>
      </c>
      <c r="D110" s="4">
        <f t="shared" ca="1" si="12"/>
        <v>0.12550230878440022</v>
      </c>
      <c r="E110" s="24">
        <f t="shared" ca="1" si="13"/>
        <v>70.300514294132824</v>
      </c>
    </row>
    <row r="111" spans="1:5" x14ac:dyDescent="0.25">
      <c r="A111" s="23">
        <v>96</v>
      </c>
      <c r="B111" s="2">
        <f t="shared" ca="1" si="10"/>
        <v>0.13125330817416025</v>
      </c>
      <c r="C111" s="2">
        <f t="shared" ca="1" si="11"/>
        <v>-1.1204862321863045</v>
      </c>
      <c r="D111" s="4">
        <f t="shared" ca="1" si="12"/>
        <v>0.10333968542961419</v>
      </c>
      <c r="E111" s="24">
        <f t="shared" ca="1" si="13"/>
        <v>82.304816269904279</v>
      </c>
    </row>
    <row r="112" spans="1:5" x14ac:dyDescent="0.25">
      <c r="A112" s="23">
        <v>97</v>
      </c>
      <c r="B112" s="2">
        <f t="shared" ca="1" si="10"/>
        <v>0.61196061605183161</v>
      </c>
      <c r="C112" s="2">
        <f t="shared" ca="1" si="11"/>
        <v>0.28443274502355204</v>
      </c>
      <c r="D112" s="4">
        <f t="shared" ca="1" si="12"/>
        <v>0.12736379993990274</v>
      </c>
      <c r="E112" s="24">
        <f t="shared" ca="1" si="13"/>
        <v>69.331917826132269</v>
      </c>
    </row>
    <row r="113" spans="1:5" x14ac:dyDescent="0.25">
      <c r="A113" s="23">
        <v>98</v>
      </c>
      <c r="B113" s="2">
        <f t="shared" ca="1" si="10"/>
        <v>0.82853038633269671</v>
      </c>
      <c r="C113" s="2">
        <f t="shared" ca="1" si="11"/>
        <v>0.94837373160664118</v>
      </c>
      <c r="D113" s="4">
        <f t="shared" ca="1" si="12"/>
        <v>0.13871719081047357</v>
      </c>
      <c r="E113" s="24">
        <f t="shared" ca="1" si="13"/>
        <v>63.550620111776141</v>
      </c>
    </row>
    <row r="114" spans="1:5" x14ac:dyDescent="0.25">
      <c r="A114" s="23">
        <v>99</v>
      </c>
      <c r="B114" s="2">
        <f t="shared" ca="1" si="10"/>
        <v>8.4413704510152288E-2</v>
      </c>
      <c r="C114" s="2">
        <f t="shared" ca="1" si="11"/>
        <v>-1.3759813446100919</v>
      </c>
      <c r="D114" s="4">
        <f t="shared" ca="1" si="12"/>
        <v>9.8970719007167418E-2</v>
      </c>
      <c r="E114" s="24">
        <f t="shared" ca="1" si="13"/>
        <v>84.77856912059724</v>
      </c>
    </row>
    <row r="115" spans="1:5" ht="16.5" thickBot="1" x14ac:dyDescent="0.3">
      <c r="A115" s="35">
        <v>100</v>
      </c>
      <c r="B115" s="2">
        <f t="shared" ca="1" si="10"/>
        <v>0.14195367382057789</v>
      </c>
      <c r="C115" s="2">
        <f t="shared" ca="1" si="11"/>
        <v>-1.0715830550246412</v>
      </c>
      <c r="D115" s="4">
        <f t="shared" ca="1" si="12"/>
        <v>0.10417592975907863</v>
      </c>
      <c r="E115" s="36">
        <f t="shared" ca="1" si="13"/>
        <v>81.835486953827285</v>
      </c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/>
  </sheetViews>
  <sheetFormatPr defaultColWidth="8.85546875" defaultRowHeight="15.75" x14ac:dyDescent="0.25"/>
  <cols>
    <col min="1" max="1" width="16.28515625" style="1" customWidth="1"/>
    <col min="2" max="2" width="24.7109375" style="1" customWidth="1"/>
    <col min="3" max="3" width="12.7109375" style="1" customWidth="1"/>
    <col min="4" max="4" width="19.5703125" style="1" customWidth="1"/>
    <col min="5" max="5" width="22.7109375" style="1" bestFit="1" customWidth="1"/>
    <col min="6" max="6" width="11" style="1" bestFit="1" customWidth="1"/>
    <col min="7" max="16384" width="8.85546875" style="1"/>
  </cols>
  <sheetData>
    <row r="1" spans="1:7" x14ac:dyDescent="0.25">
      <c r="A1" s="37" t="s">
        <v>35</v>
      </c>
      <c r="B1" s="38" t="s">
        <v>39</v>
      </c>
      <c r="C1" s="39" t="s">
        <v>40</v>
      </c>
      <c r="F1" s="2" t="s">
        <v>40</v>
      </c>
    </row>
    <row r="2" spans="1:7" x14ac:dyDescent="0.25">
      <c r="A2" s="40" t="s">
        <v>36</v>
      </c>
      <c r="B2" s="41">
        <v>0.2</v>
      </c>
      <c r="C2" s="44">
        <v>50000</v>
      </c>
      <c r="E2" s="1" t="s">
        <v>20</v>
      </c>
      <c r="F2" s="52">
        <f>SUMPRODUCT(B2:B4,C2:C4)</f>
        <v>130000</v>
      </c>
    </row>
    <row r="3" spans="1:7" x14ac:dyDescent="0.25">
      <c r="A3" s="40" t="s">
        <v>37</v>
      </c>
      <c r="B3" s="41">
        <v>0.5</v>
      </c>
      <c r="C3" s="44">
        <v>120000</v>
      </c>
      <c r="E3" s="1" t="s">
        <v>21</v>
      </c>
      <c r="F3" s="52">
        <f>E15</f>
        <v>52915.02622129181</v>
      </c>
    </row>
    <row r="4" spans="1:7" ht="16.5" thickBot="1" x14ac:dyDescent="0.3">
      <c r="A4" s="42" t="s">
        <v>38</v>
      </c>
      <c r="B4" s="43">
        <v>0.3</v>
      </c>
      <c r="C4" s="45">
        <v>200000</v>
      </c>
      <c r="E4" s="1" t="s">
        <v>41</v>
      </c>
      <c r="F4" s="46">
        <f>F3/F2</f>
        <v>0.40703866324070626</v>
      </c>
    </row>
    <row r="5" spans="1:7" x14ac:dyDescent="0.25">
      <c r="C5" s="3"/>
      <c r="E5" s="1" t="s">
        <v>33</v>
      </c>
      <c r="F5" s="52">
        <f>F3*G5</f>
        <v>87045.218134025024</v>
      </c>
      <c r="G5" s="68">
        <v>1.645</v>
      </c>
    </row>
    <row r="6" spans="1:7" x14ac:dyDescent="0.25">
      <c r="E6" s="1" t="s">
        <v>46</v>
      </c>
      <c r="F6" s="52">
        <f>F2-F5</f>
        <v>42954.781865974976</v>
      </c>
    </row>
    <row r="7" spans="1:7" x14ac:dyDescent="0.25">
      <c r="F7" s="3"/>
    </row>
    <row r="9" spans="1:7" ht="16.5" thickBot="1" x14ac:dyDescent="0.3">
      <c r="A9" s="1" t="s">
        <v>21</v>
      </c>
    </row>
    <row r="10" spans="1:7" x14ac:dyDescent="0.25">
      <c r="A10" s="25" t="s">
        <v>35</v>
      </c>
      <c r="B10" s="6" t="s">
        <v>39</v>
      </c>
      <c r="C10" s="6" t="s">
        <v>40</v>
      </c>
      <c r="D10" s="6" t="s">
        <v>42</v>
      </c>
      <c r="E10" s="13" t="s">
        <v>43</v>
      </c>
    </row>
    <row r="11" spans="1:7" x14ac:dyDescent="0.25">
      <c r="A11" s="8" t="s">
        <v>36</v>
      </c>
      <c r="B11" s="47">
        <v>0.2</v>
      </c>
      <c r="C11" s="14">
        <v>50000</v>
      </c>
      <c r="D11" s="14">
        <f>C11-$F$2</f>
        <v>-80000</v>
      </c>
      <c r="E11" s="50">
        <f>B11*(D11^2)</f>
        <v>1280000000</v>
      </c>
    </row>
    <row r="12" spans="1:7" x14ac:dyDescent="0.25">
      <c r="A12" s="8" t="s">
        <v>37</v>
      </c>
      <c r="B12" s="47">
        <v>0.5</v>
      </c>
      <c r="C12" s="14">
        <v>120000</v>
      </c>
      <c r="D12" s="14">
        <f t="shared" ref="D12:D13" si="0">C12-$F$2</f>
        <v>-10000</v>
      </c>
      <c r="E12" s="50">
        <f t="shared" ref="E12:E13" si="1">B12*(D12^2)</f>
        <v>50000000</v>
      </c>
    </row>
    <row r="13" spans="1:7" x14ac:dyDescent="0.25">
      <c r="A13" s="8" t="s">
        <v>38</v>
      </c>
      <c r="B13" s="47">
        <v>0.3</v>
      </c>
      <c r="C13" s="14">
        <v>200000</v>
      </c>
      <c r="D13" s="14">
        <f t="shared" si="0"/>
        <v>70000</v>
      </c>
      <c r="E13" s="50">
        <f t="shared" si="1"/>
        <v>1470000000</v>
      </c>
    </row>
    <row r="14" spans="1:7" x14ac:dyDescent="0.25">
      <c r="A14" s="8"/>
      <c r="D14" s="46" t="s">
        <v>44</v>
      </c>
      <c r="E14" s="51">
        <f>SUM(E11:E13)</f>
        <v>2800000000</v>
      </c>
    </row>
    <row r="15" spans="1:7" ht="16.5" thickBot="1" x14ac:dyDescent="0.3">
      <c r="A15" s="10"/>
      <c r="B15" s="48"/>
      <c r="C15" s="48"/>
      <c r="D15" s="49" t="s">
        <v>45</v>
      </c>
      <c r="E15" s="59">
        <f>SQRT(E14)</f>
        <v>52915.02622129181</v>
      </c>
    </row>
    <row r="17" spans="1:4" ht="16.5" thickBot="1" x14ac:dyDescent="0.3"/>
    <row r="18" spans="1:4" x14ac:dyDescent="0.25">
      <c r="A18" s="5" t="s">
        <v>73</v>
      </c>
      <c r="B18" s="22"/>
      <c r="C18" s="6" t="s">
        <v>28</v>
      </c>
      <c r="D18" s="7" t="s">
        <v>39</v>
      </c>
    </row>
    <row r="19" spans="1:4" x14ac:dyDescent="0.25">
      <c r="A19" s="8" t="s">
        <v>74</v>
      </c>
      <c r="C19" s="1">
        <f>(0-F2)/F3</f>
        <v>-2.4567690745599773</v>
      </c>
      <c r="D19" s="60">
        <f>_xlfn.NORM.S.DIST(C19,TRUE)</f>
        <v>7.0096385569799668E-3</v>
      </c>
    </row>
    <row r="20" spans="1:4" x14ac:dyDescent="0.25">
      <c r="A20" s="8" t="s">
        <v>75</v>
      </c>
      <c r="D20" s="61">
        <f>1-D19</f>
        <v>0.99299036144302</v>
      </c>
    </row>
    <row r="21" spans="1:4" x14ac:dyDescent="0.25">
      <c r="A21" s="8" t="s">
        <v>76</v>
      </c>
      <c r="C21" s="1">
        <f>(80000-F2)/F3</f>
        <v>-0.94491118252306816</v>
      </c>
      <c r="D21" s="60">
        <f>1-_xlfn.NORM.S.DIST(C21,TRUE)</f>
        <v>0.8276478889965212</v>
      </c>
    </row>
    <row r="22" spans="1:4" x14ac:dyDescent="0.25">
      <c r="A22" s="8" t="s">
        <v>77</v>
      </c>
      <c r="D22" s="60">
        <f>D25-D24</f>
        <v>0.29663374059033454</v>
      </c>
    </row>
    <row r="23" spans="1:4" x14ac:dyDescent="0.25">
      <c r="A23" s="8"/>
      <c r="D23" s="15"/>
    </row>
    <row r="24" spans="1:4" x14ac:dyDescent="0.25">
      <c r="A24" s="8" t="s">
        <v>79</v>
      </c>
      <c r="C24" s="1">
        <f>(70000-130000)/F3</f>
        <v>-1.1338934190276817</v>
      </c>
      <c r="D24" s="15">
        <f>_xlfn.NORM.S.DIST(C24,TRUE)</f>
        <v>0.12841962897892831</v>
      </c>
    </row>
    <row r="25" spans="1:4" ht="16.5" thickBot="1" x14ac:dyDescent="0.3">
      <c r="A25" s="10" t="s">
        <v>78</v>
      </c>
      <c r="B25" s="48"/>
      <c r="C25" s="48">
        <f>(120000-130000)/F3</f>
        <v>-0.18898223650461363</v>
      </c>
      <c r="D25" s="15">
        <f>_xlfn.NORM.S.DIST(C25,TRUE)</f>
        <v>0.42505336956926287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topLeftCell="A7" workbookViewId="0">
      <selection activeCell="B27" sqref="B27"/>
    </sheetView>
  </sheetViews>
  <sheetFormatPr defaultColWidth="8.85546875" defaultRowHeight="15.75" x14ac:dyDescent="0.25"/>
  <cols>
    <col min="1" max="1" width="36.28515625" style="1" bestFit="1" customWidth="1"/>
    <col min="2" max="2" width="21.42578125" style="1" customWidth="1"/>
    <col min="3" max="7" width="15" style="1" bestFit="1" customWidth="1"/>
    <col min="8" max="16384" width="8.85546875" style="1"/>
  </cols>
  <sheetData>
    <row r="1" spans="1:7" ht="16.5" thickBot="1" x14ac:dyDescent="0.3">
      <c r="A1" s="2" t="s">
        <v>47</v>
      </c>
    </row>
    <row r="2" spans="1:7" x14ac:dyDescent="0.25">
      <c r="A2" s="5" t="s">
        <v>48</v>
      </c>
      <c r="B2" s="62">
        <v>1000</v>
      </c>
      <c r="C2" s="22"/>
      <c r="D2" s="22"/>
      <c r="E2" s="13"/>
    </row>
    <row r="3" spans="1:7" x14ac:dyDescent="0.25">
      <c r="A3" s="8" t="s">
        <v>59</v>
      </c>
      <c r="B3" s="54">
        <v>5600</v>
      </c>
      <c r="E3" s="15"/>
    </row>
    <row r="4" spans="1:7" x14ac:dyDescent="0.25">
      <c r="A4" s="8" t="s">
        <v>69</v>
      </c>
      <c r="B4" s="53">
        <v>0.05</v>
      </c>
      <c r="C4" s="1" t="s">
        <v>70</v>
      </c>
      <c r="E4" s="15"/>
    </row>
    <row r="5" spans="1:7" x14ac:dyDescent="0.25">
      <c r="A5" s="8" t="s">
        <v>50</v>
      </c>
      <c r="B5" s="53">
        <v>0.75</v>
      </c>
      <c r="C5" s="1" t="s">
        <v>49</v>
      </c>
      <c r="E5" s="15"/>
    </row>
    <row r="6" spans="1:7" x14ac:dyDescent="0.25">
      <c r="A6" s="8" t="s">
        <v>51</v>
      </c>
      <c r="B6" s="14">
        <v>250000</v>
      </c>
      <c r="E6" s="15"/>
    </row>
    <row r="7" spans="1:7" x14ac:dyDescent="0.25">
      <c r="A7" s="8" t="s">
        <v>52</v>
      </c>
      <c r="B7" s="1" t="s">
        <v>55</v>
      </c>
      <c r="E7" s="15"/>
    </row>
    <row r="8" spans="1:7" x14ac:dyDescent="0.25">
      <c r="A8" s="8" t="s">
        <v>53</v>
      </c>
      <c r="B8" s="14">
        <v>1500000</v>
      </c>
      <c r="E8" s="15"/>
    </row>
    <row r="9" spans="1:7" x14ac:dyDescent="0.25">
      <c r="A9" s="8" t="s">
        <v>54</v>
      </c>
      <c r="B9" s="47">
        <v>0.34</v>
      </c>
      <c r="E9" s="15"/>
    </row>
    <row r="10" spans="1:7" x14ac:dyDescent="0.25">
      <c r="A10" s="8" t="s">
        <v>56</v>
      </c>
      <c r="B10" s="53">
        <v>0.15</v>
      </c>
      <c r="C10" s="1" t="s">
        <v>16</v>
      </c>
      <c r="E10" s="15"/>
    </row>
    <row r="11" spans="1:7" ht="16.5" thickBot="1" x14ac:dyDescent="0.3">
      <c r="A11" s="10" t="s">
        <v>57</v>
      </c>
      <c r="B11" s="48" t="s">
        <v>58</v>
      </c>
      <c r="C11" s="48"/>
      <c r="D11" s="48"/>
      <c r="E11" s="16"/>
    </row>
    <row r="13" spans="1:7" ht="16.5" thickBot="1" x14ac:dyDescent="0.3"/>
    <row r="14" spans="1:7" x14ac:dyDescent="0.25">
      <c r="A14" s="5"/>
      <c r="B14" s="6" t="s">
        <v>14</v>
      </c>
      <c r="C14" s="6" t="s">
        <v>1</v>
      </c>
      <c r="D14" s="6" t="s">
        <v>2</v>
      </c>
      <c r="E14" s="6" t="s">
        <v>3</v>
      </c>
      <c r="F14" s="6" t="s">
        <v>4</v>
      </c>
      <c r="G14" s="7" t="s">
        <v>60</v>
      </c>
    </row>
    <row r="15" spans="1:7" x14ac:dyDescent="0.25">
      <c r="A15" s="8" t="s">
        <v>61</v>
      </c>
      <c r="C15" s="14">
        <f>$B$2*$B$3</f>
        <v>5600000</v>
      </c>
      <c r="D15" s="14">
        <f>C15*(1+$B$4)</f>
        <v>5880000</v>
      </c>
      <c r="E15" s="14">
        <f t="shared" ref="E15:G15" si="0">D15*(1+$B$4)</f>
        <v>6174000</v>
      </c>
      <c r="F15" s="14">
        <f t="shared" si="0"/>
        <v>6482700</v>
      </c>
      <c r="G15" s="50">
        <f t="shared" si="0"/>
        <v>6806835</v>
      </c>
    </row>
    <row r="16" spans="1:7" x14ac:dyDescent="0.25">
      <c r="A16" s="8" t="s">
        <v>62</v>
      </c>
      <c r="C16" s="14">
        <f>C15*$B$5</f>
        <v>4200000</v>
      </c>
      <c r="D16" s="14">
        <f t="shared" ref="D16:G16" si="1">D15*$B$5</f>
        <v>4410000</v>
      </c>
      <c r="E16" s="14">
        <f t="shared" si="1"/>
        <v>4630500</v>
      </c>
      <c r="F16" s="14">
        <f t="shared" si="1"/>
        <v>4862025</v>
      </c>
      <c r="G16" s="50">
        <f t="shared" si="1"/>
        <v>5105126.25</v>
      </c>
    </row>
    <row r="17" spans="1:7" x14ac:dyDescent="0.25">
      <c r="A17" s="8" t="s">
        <v>63</v>
      </c>
      <c r="C17" s="14">
        <f>$B$6</f>
        <v>250000</v>
      </c>
      <c r="D17" s="14">
        <f t="shared" ref="D17:G17" si="2">$B$6</f>
        <v>250000</v>
      </c>
      <c r="E17" s="14">
        <f t="shared" si="2"/>
        <v>250000</v>
      </c>
      <c r="F17" s="14">
        <f t="shared" si="2"/>
        <v>250000</v>
      </c>
      <c r="G17" s="50">
        <f t="shared" si="2"/>
        <v>250000</v>
      </c>
    </row>
    <row r="18" spans="1:7" x14ac:dyDescent="0.25">
      <c r="A18" s="8" t="s">
        <v>7</v>
      </c>
      <c r="C18" s="14">
        <f>$B$8/5</f>
        <v>300000</v>
      </c>
      <c r="D18" s="14">
        <f t="shared" ref="D18:G18" si="3">$B$8/5</f>
        <v>300000</v>
      </c>
      <c r="E18" s="14">
        <f t="shared" si="3"/>
        <v>300000</v>
      </c>
      <c r="F18" s="14">
        <f t="shared" si="3"/>
        <v>300000</v>
      </c>
      <c r="G18" s="50">
        <f t="shared" si="3"/>
        <v>300000</v>
      </c>
    </row>
    <row r="19" spans="1:7" x14ac:dyDescent="0.25">
      <c r="A19" s="8" t="s">
        <v>64</v>
      </c>
      <c r="C19" s="14">
        <f>C15-C16-C17-C18</f>
        <v>850000</v>
      </c>
      <c r="D19" s="14">
        <f t="shared" ref="D19:G19" si="4">D15-D16-D17-D18</f>
        <v>920000</v>
      </c>
      <c r="E19" s="14">
        <f t="shared" si="4"/>
        <v>993500</v>
      </c>
      <c r="F19" s="14">
        <f t="shared" si="4"/>
        <v>1070675</v>
      </c>
      <c r="G19" s="50">
        <f t="shared" si="4"/>
        <v>1151708.75</v>
      </c>
    </row>
    <row r="20" spans="1:7" x14ac:dyDescent="0.25">
      <c r="A20" s="8" t="s">
        <v>65</v>
      </c>
      <c r="C20" s="14">
        <f>C19*$B$9</f>
        <v>289000</v>
      </c>
      <c r="D20" s="14">
        <f t="shared" ref="D20:G20" si="5">D19*$B$9</f>
        <v>312800</v>
      </c>
      <c r="E20" s="14">
        <f t="shared" si="5"/>
        <v>337790</v>
      </c>
      <c r="F20" s="14">
        <f t="shared" si="5"/>
        <v>364029.5</v>
      </c>
      <c r="G20" s="50">
        <f t="shared" si="5"/>
        <v>391580.97500000003</v>
      </c>
    </row>
    <row r="21" spans="1:7" x14ac:dyDescent="0.25">
      <c r="A21" s="8" t="s">
        <v>66</v>
      </c>
      <c r="C21" s="14">
        <f>C19-C20</f>
        <v>561000</v>
      </c>
      <c r="D21" s="14">
        <f t="shared" ref="D21:G21" si="6">D19-D20</f>
        <v>607200</v>
      </c>
      <c r="E21" s="14">
        <f t="shared" si="6"/>
        <v>655710</v>
      </c>
      <c r="F21" s="14">
        <f t="shared" si="6"/>
        <v>706645.5</v>
      </c>
      <c r="G21" s="50">
        <f t="shared" si="6"/>
        <v>760127.77499999991</v>
      </c>
    </row>
    <row r="22" spans="1:7" x14ac:dyDescent="0.25">
      <c r="A22" s="8" t="s">
        <v>67</v>
      </c>
      <c r="C22" s="14">
        <f>C18</f>
        <v>300000</v>
      </c>
      <c r="D22" s="14">
        <f t="shared" ref="D22:G22" si="7">D18</f>
        <v>300000</v>
      </c>
      <c r="E22" s="14">
        <f t="shared" si="7"/>
        <v>300000</v>
      </c>
      <c r="F22" s="14">
        <f t="shared" si="7"/>
        <v>300000</v>
      </c>
      <c r="G22" s="50">
        <f t="shared" si="7"/>
        <v>300000</v>
      </c>
    </row>
    <row r="23" spans="1:7" x14ac:dyDescent="0.25">
      <c r="A23" s="8" t="s">
        <v>12</v>
      </c>
      <c r="C23" s="14">
        <f>C21+C22</f>
        <v>861000</v>
      </c>
      <c r="D23" s="14">
        <f t="shared" ref="D23:G23" si="8">D21+D22</f>
        <v>907200</v>
      </c>
      <c r="E23" s="14">
        <f t="shared" si="8"/>
        <v>955710</v>
      </c>
      <c r="F23" s="14">
        <f t="shared" si="8"/>
        <v>1006645.5</v>
      </c>
      <c r="G23" s="50">
        <f t="shared" si="8"/>
        <v>1060127.7749999999</v>
      </c>
    </row>
    <row r="24" spans="1:7" x14ac:dyDescent="0.25">
      <c r="A24" s="8" t="s">
        <v>13</v>
      </c>
      <c r="B24" s="14">
        <f>B8*-1</f>
        <v>-1500000</v>
      </c>
      <c r="C24" s="2"/>
      <c r="D24" s="2"/>
      <c r="E24" s="2"/>
      <c r="F24" s="2"/>
      <c r="G24" s="9"/>
    </row>
    <row r="25" spans="1:7" ht="16.5" thickBot="1" x14ac:dyDescent="0.3">
      <c r="A25" s="10" t="s">
        <v>68</v>
      </c>
      <c r="B25" s="55">
        <f>B24</f>
        <v>-1500000</v>
      </c>
      <c r="C25" s="55">
        <f>C23</f>
        <v>861000</v>
      </c>
      <c r="D25" s="55">
        <f t="shared" ref="D25:G25" si="9">D23</f>
        <v>907200</v>
      </c>
      <c r="E25" s="55">
        <f t="shared" si="9"/>
        <v>955710</v>
      </c>
      <c r="F25" s="55">
        <f t="shared" si="9"/>
        <v>1006645.5</v>
      </c>
      <c r="G25" s="56">
        <f t="shared" si="9"/>
        <v>1060127.7749999999</v>
      </c>
    </row>
    <row r="26" spans="1:7" ht="16.5" thickBot="1" x14ac:dyDescent="0.3"/>
    <row r="27" spans="1:7" x14ac:dyDescent="0.25">
      <c r="A27" s="5" t="s">
        <v>71</v>
      </c>
      <c r="B27" s="57">
        <f>NPV(B10,C25:G25)+B25</f>
        <v>1665687.7236032956</v>
      </c>
    </row>
    <row r="28" spans="1:7" ht="16.5" thickBot="1" x14ac:dyDescent="0.3">
      <c r="A28" s="10" t="s">
        <v>72</v>
      </c>
      <c r="B28" s="58">
        <f>IRR(B25:G25)</f>
        <v>0.5420943392707942</v>
      </c>
      <c r="D28" s="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Exemplo 1</vt:lpstr>
      <vt:lpstr>Exemplo 2</vt:lpstr>
      <vt:lpstr>Exemplo 3</vt:lpstr>
      <vt:lpstr>Exemplo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Figlioli</dc:creator>
  <cp:lastModifiedBy>Bruno Figlioli</cp:lastModifiedBy>
  <dcterms:created xsi:type="dcterms:W3CDTF">2022-11-06T17:58:16Z</dcterms:created>
  <dcterms:modified xsi:type="dcterms:W3CDTF">2022-11-11T01:11:20Z</dcterms:modified>
</cp:coreProperties>
</file>